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lanchoy/Desktop/tennis_project/tennis/data/"/>
    </mc:Choice>
  </mc:AlternateContent>
  <xr:revisionPtr revIDLastSave="0" documentId="13_ncr:9_{DFB8CCA6-430E-2A46-B32E-7D09AD859221}" xr6:coauthVersionLast="46" xr6:coauthVersionMax="46" xr10:uidLastSave="{00000000-0000-0000-0000-000000000000}"/>
  <bookViews>
    <workbookView xWindow="380" yWindow="460" windowWidth="28040" windowHeight="15980" activeTab="1" xr2:uid="{00000000-000D-0000-FFFF-FFFF00000000}"/>
  </bookViews>
  <sheets>
    <sheet name="tennis_clusters" sheetId="1" r:id="rId1"/>
    <sheet name="pete_sampras_train" sheetId="2" r:id="rId2"/>
    <sheet name="Sheet1" sheetId="4" r:id="rId3"/>
    <sheet name="pete_sampras_test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L30" i="4" l="1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2" i="4"/>
  <c r="AT5" i="4"/>
  <c r="AI4" i="4"/>
  <c r="AI6" i="4"/>
  <c r="AI7" i="4"/>
  <c r="AI10" i="4"/>
  <c r="AI14" i="4"/>
  <c r="AI15" i="4"/>
  <c r="AI19" i="4"/>
  <c r="AI36" i="4"/>
  <c r="AI55" i="4"/>
  <c r="AI58" i="4"/>
  <c r="AI59" i="4"/>
  <c r="AI60" i="4"/>
  <c r="AI62" i="4"/>
  <c r="AI63" i="4"/>
  <c r="AI93" i="4"/>
  <c r="AI122" i="4"/>
  <c r="AI133" i="4"/>
  <c r="AI138" i="4"/>
  <c r="AI140" i="4"/>
  <c r="AI151" i="4"/>
  <c r="AI162" i="4"/>
  <c r="AI173" i="4"/>
  <c r="AI175" i="4"/>
  <c r="AI210" i="4"/>
  <c r="AI234" i="4"/>
  <c r="AI240" i="4"/>
  <c r="AI264" i="4"/>
  <c r="AI279" i="4"/>
  <c r="AI291" i="4"/>
  <c r="AI318" i="4"/>
  <c r="AI340" i="4"/>
  <c r="AI350" i="4"/>
  <c r="AH3" i="4"/>
  <c r="AI3" i="4" s="1"/>
  <c r="AH4" i="4"/>
  <c r="AH5" i="4"/>
  <c r="AI5" i="4" s="1"/>
  <c r="AH6" i="4"/>
  <c r="AH7" i="4"/>
  <c r="AH8" i="4"/>
  <c r="AI8" i="4" s="1"/>
  <c r="AH9" i="4"/>
  <c r="AI9" i="4" s="1"/>
  <c r="AH10" i="4"/>
  <c r="AH11" i="4"/>
  <c r="AI11" i="4" s="1"/>
  <c r="AH12" i="4"/>
  <c r="AI12" i="4" s="1"/>
  <c r="AH13" i="4"/>
  <c r="AI13" i="4" s="1"/>
  <c r="AH14" i="4"/>
  <c r="AH15" i="4"/>
  <c r="AH16" i="4"/>
  <c r="AI16" i="4" s="1"/>
  <c r="AH17" i="4"/>
  <c r="AI17" i="4" s="1"/>
  <c r="AH18" i="4"/>
  <c r="AI18" i="4" s="1"/>
  <c r="AH19" i="4"/>
  <c r="AH20" i="4"/>
  <c r="AI20" i="4" s="1"/>
  <c r="AH21" i="4"/>
  <c r="AI21" i="4" s="1"/>
  <c r="AH22" i="4"/>
  <c r="AI22" i="4" s="1"/>
  <c r="AH23" i="4"/>
  <c r="AI23" i="4" s="1"/>
  <c r="AH24" i="4"/>
  <c r="AI24" i="4" s="1"/>
  <c r="AH25" i="4"/>
  <c r="AI25" i="4" s="1"/>
  <c r="AH26" i="4"/>
  <c r="AI26" i="4" s="1"/>
  <c r="AH27" i="4"/>
  <c r="AI27" i="4" s="1"/>
  <c r="AH28" i="4"/>
  <c r="AI28" i="4" s="1"/>
  <c r="AH29" i="4"/>
  <c r="AI29" i="4" s="1"/>
  <c r="AH30" i="4"/>
  <c r="AI30" i="4" s="1"/>
  <c r="AH31" i="4"/>
  <c r="AI31" i="4" s="1"/>
  <c r="AH32" i="4"/>
  <c r="AI32" i="4" s="1"/>
  <c r="AH33" i="4"/>
  <c r="AI33" i="4" s="1"/>
  <c r="AH34" i="4"/>
  <c r="AI34" i="4" s="1"/>
  <c r="AH35" i="4"/>
  <c r="AI35" i="4" s="1"/>
  <c r="AH36" i="4"/>
  <c r="AH37" i="4"/>
  <c r="AI37" i="4" s="1"/>
  <c r="AH38" i="4"/>
  <c r="AI38" i="4" s="1"/>
  <c r="AH39" i="4"/>
  <c r="AI39" i="4" s="1"/>
  <c r="AH40" i="4"/>
  <c r="AI40" i="4" s="1"/>
  <c r="AH41" i="4"/>
  <c r="AI41" i="4" s="1"/>
  <c r="AH42" i="4"/>
  <c r="AI42" i="4" s="1"/>
  <c r="AH43" i="4"/>
  <c r="AI43" i="4" s="1"/>
  <c r="AH44" i="4"/>
  <c r="AI44" i="4" s="1"/>
  <c r="AH45" i="4"/>
  <c r="AI45" i="4" s="1"/>
  <c r="AH46" i="4"/>
  <c r="AI46" i="4" s="1"/>
  <c r="AH47" i="4"/>
  <c r="AI47" i="4" s="1"/>
  <c r="AH48" i="4"/>
  <c r="AI48" i="4" s="1"/>
  <c r="AH49" i="4"/>
  <c r="AI49" i="4" s="1"/>
  <c r="AH50" i="4"/>
  <c r="AI50" i="4" s="1"/>
  <c r="AH51" i="4"/>
  <c r="AI51" i="4" s="1"/>
  <c r="AH52" i="4"/>
  <c r="AI52" i="4" s="1"/>
  <c r="AH53" i="4"/>
  <c r="AI53" i="4" s="1"/>
  <c r="AH54" i="4"/>
  <c r="AI54" i="4" s="1"/>
  <c r="AH55" i="4"/>
  <c r="AH56" i="4"/>
  <c r="AI56" i="4" s="1"/>
  <c r="AH57" i="4"/>
  <c r="AI57" i="4" s="1"/>
  <c r="AH58" i="4"/>
  <c r="AH59" i="4"/>
  <c r="AH60" i="4"/>
  <c r="AH61" i="4"/>
  <c r="AI61" i="4" s="1"/>
  <c r="AH62" i="4"/>
  <c r="AH63" i="4"/>
  <c r="AH64" i="4"/>
  <c r="AI64" i="4" s="1"/>
  <c r="AH65" i="4"/>
  <c r="AI65" i="4" s="1"/>
  <c r="AH66" i="4"/>
  <c r="AI66" i="4" s="1"/>
  <c r="AH67" i="4"/>
  <c r="AI67" i="4" s="1"/>
  <c r="AH68" i="4"/>
  <c r="AI68" i="4" s="1"/>
  <c r="AH69" i="4"/>
  <c r="AI69" i="4" s="1"/>
  <c r="AH70" i="4"/>
  <c r="AI70" i="4" s="1"/>
  <c r="AH71" i="4"/>
  <c r="AI71" i="4" s="1"/>
  <c r="AH72" i="4"/>
  <c r="AI72" i="4" s="1"/>
  <c r="AH73" i="4"/>
  <c r="AI73" i="4" s="1"/>
  <c r="AH74" i="4"/>
  <c r="AI74" i="4" s="1"/>
  <c r="AH75" i="4"/>
  <c r="AI75" i="4" s="1"/>
  <c r="AH76" i="4"/>
  <c r="AI76" i="4" s="1"/>
  <c r="AH77" i="4"/>
  <c r="AI77" i="4" s="1"/>
  <c r="AH78" i="4"/>
  <c r="AI78" i="4" s="1"/>
  <c r="AH79" i="4"/>
  <c r="AI79" i="4" s="1"/>
  <c r="AH80" i="4"/>
  <c r="AI80" i="4" s="1"/>
  <c r="AH81" i="4"/>
  <c r="AI81" i="4" s="1"/>
  <c r="AH82" i="4"/>
  <c r="AI82" i="4" s="1"/>
  <c r="AH83" i="4"/>
  <c r="AI83" i="4" s="1"/>
  <c r="AH84" i="4"/>
  <c r="AI84" i="4" s="1"/>
  <c r="AH85" i="4"/>
  <c r="AI85" i="4" s="1"/>
  <c r="AH86" i="4"/>
  <c r="AI86" i="4" s="1"/>
  <c r="AH87" i="4"/>
  <c r="AI87" i="4" s="1"/>
  <c r="AH88" i="4"/>
  <c r="AI88" i="4" s="1"/>
  <c r="AH89" i="4"/>
  <c r="AI89" i="4" s="1"/>
  <c r="AH90" i="4"/>
  <c r="AI90" i="4" s="1"/>
  <c r="AH91" i="4"/>
  <c r="AI91" i="4" s="1"/>
  <c r="AH92" i="4"/>
  <c r="AI92" i="4" s="1"/>
  <c r="AH93" i="4"/>
  <c r="AH94" i="4"/>
  <c r="AI94" i="4" s="1"/>
  <c r="AH95" i="4"/>
  <c r="AI95" i="4" s="1"/>
  <c r="AH96" i="4"/>
  <c r="AI96" i="4" s="1"/>
  <c r="AH97" i="4"/>
  <c r="AI97" i="4" s="1"/>
  <c r="AH98" i="4"/>
  <c r="AI98" i="4" s="1"/>
  <c r="AH99" i="4"/>
  <c r="AI99" i="4" s="1"/>
  <c r="AH100" i="4"/>
  <c r="AI100" i="4" s="1"/>
  <c r="AH101" i="4"/>
  <c r="AI101" i="4" s="1"/>
  <c r="AH102" i="4"/>
  <c r="AI102" i="4" s="1"/>
  <c r="AH103" i="4"/>
  <c r="AI103" i="4" s="1"/>
  <c r="AH104" i="4"/>
  <c r="AI104" i="4" s="1"/>
  <c r="AH105" i="4"/>
  <c r="AI105" i="4" s="1"/>
  <c r="AH106" i="4"/>
  <c r="AI106" i="4" s="1"/>
  <c r="AH107" i="4"/>
  <c r="AI107" i="4" s="1"/>
  <c r="AH108" i="4"/>
  <c r="AI108" i="4" s="1"/>
  <c r="AH109" i="4"/>
  <c r="AI109" i="4" s="1"/>
  <c r="AH110" i="4"/>
  <c r="AI110" i="4" s="1"/>
  <c r="AH111" i="4"/>
  <c r="AI111" i="4" s="1"/>
  <c r="AH112" i="4"/>
  <c r="AI112" i="4" s="1"/>
  <c r="AH113" i="4"/>
  <c r="AI113" i="4" s="1"/>
  <c r="AH114" i="4"/>
  <c r="AI114" i="4" s="1"/>
  <c r="AH115" i="4"/>
  <c r="AI115" i="4" s="1"/>
  <c r="AH116" i="4"/>
  <c r="AI116" i="4" s="1"/>
  <c r="AH117" i="4"/>
  <c r="AI117" i="4" s="1"/>
  <c r="AH118" i="4"/>
  <c r="AI118" i="4" s="1"/>
  <c r="AH119" i="4"/>
  <c r="AI119" i="4" s="1"/>
  <c r="AH120" i="4"/>
  <c r="AI120" i="4" s="1"/>
  <c r="AH121" i="4"/>
  <c r="AI121" i="4" s="1"/>
  <c r="AH122" i="4"/>
  <c r="AH123" i="4"/>
  <c r="AI123" i="4" s="1"/>
  <c r="AH124" i="4"/>
  <c r="AI124" i="4" s="1"/>
  <c r="AH125" i="4"/>
  <c r="AI125" i="4" s="1"/>
  <c r="AH126" i="4"/>
  <c r="AI126" i="4" s="1"/>
  <c r="AH127" i="4"/>
  <c r="AI127" i="4" s="1"/>
  <c r="AH128" i="4"/>
  <c r="AI128" i="4" s="1"/>
  <c r="AH129" i="4"/>
  <c r="AI129" i="4" s="1"/>
  <c r="AH130" i="4"/>
  <c r="AI130" i="4" s="1"/>
  <c r="AH131" i="4"/>
  <c r="AI131" i="4" s="1"/>
  <c r="AH132" i="4"/>
  <c r="AI132" i="4" s="1"/>
  <c r="AH133" i="4"/>
  <c r="AH134" i="4"/>
  <c r="AI134" i="4" s="1"/>
  <c r="AH135" i="4"/>
  <c r="AI135" i="4" s="1"/>
  <c r="AH136" i="4"/>
  <c r="AI136" i="4" s="1"/>
  <c r="AH137" i="4"/>
  <c r="AI137" i="4" s="1"/>
  <c r="AH138" i="4"/>
  <c r="AH139" i="4"/>
  <c r="AI139" i="4" s="1"/>
  <c r="AH140" i="4"/>
  <c r="AH141" i="4"/>
  <c r="AI141" i="4" s="1"/>
  <c r="AH142" i="4"/>
  <c r="AI142" i="4" s="1"/>
  <c r="AH143" i="4"/>
  <c r="AI143" i="4" s="1"/>
  <c r="AH144" i="4"/>
  <c r="AI144" i="4" s="1"/>
  <c r="AH145" i="4"/>
  <c r="AI145" i="4" s="1"/>
  <c r="AH146" i="4"/>
  <c r="AI146" i="4" s="1"/>
  <c r="AH147" i="4"/>
  <c r="AI147" i="4" s="1"/>
  <c r="AH148" i="4"/>
  <c r="AI148" i="4" s="1"/>
  <c r="AH149" i="4"/>
  <c r="AI149" i="4" s="1"/>
  <c r="AH150" i="4"/>
  <c r="AI150" i="4" s="1"/>
  <c r="AH151" i="4"/>
  <c r="AH152" i="4"/>
  <c r="AI152" i="4" s="1"/>
  <c r="AH153" i="4"/>
  <c r="AI153" i="4" s="1"/>
  <c r="AH154" i="4"/>
  <c r="AI154" i="4" s="1"/>
  <c r="AH155" i="4"/>
  <c r="AI155" i="4" s="1"/>
  <c r="AH156" i="4"/>
  <c r="AI156" i="4" s="1"/>
  <c r="AH157" i="4"/>
  <c r="AI157" i="4" s="1"/>
  <c r="AH158" i="4"/>
  <c r="AI158" i="4" s="1"/>
  <c r="AH159" i="4"/>
  <c r="AI159" i="4" s="1"/>
  <c r="AH160" i="4"/>
  <c r="AI160" i="4" s="1"/>
  <c r="AH161" i="4"/>
  <c r="AI161" i="4" s="1"/>
  <c r="AH162" i="4"/>
  <c r="AH163" i="4"/>
  <c r="AI163" i="4" s="1"/>
  <c r="AH164" i="4"/>
  <c r="AI164" i="4" s="1"/>
  <c r="AH165" i="4"/>
  <c r="AI165" i="4" s="1"/>
  <c r="AH166" i="4"/>
  <c r="AI166" i="4" s="1"/>
  <c r="AH167" i="4"/>
  <c r="AI167" i="4" s="1"/>
  <c r="AH168" i="4"/>
  <c r="AI168" i="4" s="1"/>
  <c r="AH169" i="4"/>
  <c r="AI169" i="4" s="1"/>
  <c r="AH170" i="4"/>
  <c r="AI170" i="4" s="1"/>
  <c r="AH171" i="4"/>
  <c r="AI171" i="4" s="1"/>
  <c r="AH172" i="4"/>
  <c r="AI172" i="4" s="1"/>
  <c r="AH173" i="4"/>
  <c r="AH174" i="4"/>
  <c r="AI174" i="4" s="1"/>
  <c r="AH175" i="4"/>
  <c r="AH176" i="4"/>
  <c r="AI176" i="4" s="1"/>
  <c r="AH177" i="4"/>
  <c r="AI177" i="4" s="1"/>
  <c r="AH178" i="4"/>
  <c r="AI178" i="4" s="1"/>
  <c r="AH179" i="4"/>
  <c r="AI179" i="4" s="1"/>
  <c r="AH180" i="4"/>
  <c r="AI180" i="4" s="1"/>
  <c r="AH181" i="4"/>
  <c r="AI181" i="4" s="1"/>
  <c r="AH182" i="4"/>
  <c r="AI182" i="4" s="1"/>
  <c r="AH183" i="4"/>
  <c r="AI183" i="4" s="1"/>
  <c r="AH184" i="4"/>
  <c r="AI184" i="4" s="1"/>
  <c r="AH185" i="4"/>
  <c r="AI185" i="4" s="1"/>
  <c r="AH186" i="4"/>
  <c r="AI186" i="4" s="1"/>
  <c r="AH187" i="4"/>
  <c r="AI187" i="4" s="1"/>
  <c r="AH188" i="4"/>
  <c r="AI188" i="4" s="1"/>
  <c r="AH189" i="4"/>
  <c r="AI189" i="4" s="1"/>
  <c r="AH190" i="4"/>
  <c r="AI190" i="4" s="1"/>
  <c r="AH191" i="4"/>
  <c r="AI191" i="4" s="1"/>
  <c r="AH192" i="4"/>
  <c r="AI192" i="4" s="1"/>
  <c r="AH193" i="4"/>
  <c r="AI193" i="4" s="1"/>
  <c r="AH194" i="4"/>
  <c r="AI194" i="4" s="1"/>
  <c r="AH195" i="4"/>
  <c r="AI195" i="4" s="1"/>
  <c r="AH196" i="4"/>
  <c r="AI196" i="4" s="1"/>
  <c r="AH197" i="4"/>
  <c r="AI197" i="4" s="1"/>
  <c r="AH198" i="4"/>
  <c r="AI198" i="4" s="1"/>
  <c r="AH199" i="4"/>
  <c r="AI199" i="4" s="1"/>
  <c r="AH200" i="4"/>
  <c r="AI200" i="4" s="1"/>
  <c r="AH201" i="4"/>
  <c r="AI201" i="4" s="1"/>
  <c r="AH202" i="4"/>
  <c r="AI202" i="4" s="1"/>
  <c r="AH203" i="4"/>
  <c r="AI203" i="4" s="1"/>
  <c r="AH204" i="4"/>
  <c r="AI204" i="4" s="1"/>
  <c r="AH205" i="4"/>
  <c r="AI205" i="4" s="1"/>
  <c r="AH206" i="4"/>
  <c r="AI206" i="4" s="1"/>
  <c r="AH207" i="4"/>
  <c r="AI207" i="4" s="1"/>
  <c r="AH208" i="4"/>
  <c r="AI208" i="4" s="1"/>
  <c r="AH209" i="4"/>
  <c r="AI209" i="4" s="1"/>
  <c r="AH210" i="4"/>
  <c r="AH211" i="4"/>
  <c r="AI211" i="4" s="1"/>
  <c r="AH212" i="4"/>
  <c r="AI212" i="4" s="1"/>
  <c r="AH213" i="4"/>
  <c r="AI213" i="4" s="1"/>
  <c r="AH214" i="4"/>
  <c r="AI214" i="4" s="1"/>
  <c r="AH215" i="4"/>
  <c r="AI215" i="4" s="1"/>
  <c r="AH216" i="4"/>
  <c r="AI216" i="4" s="1"/>
  <c r="AH217" i="4"/>
  <c r="AI217" i="4" s="1"/>
  <c r="AH218" i="4"/>
  <c r="AI218" i="4" s="1"/>
  <c r="AH219" i="4"/>
  <c r="AI219" i="4" s="1"/>
  <c r="AH220" i="4"/>
  <c r="AI220" i="4" s="1"/>
  <c r="AH221" i="4"/>
  <c r="AI221" i="4" s="1"/>
  <c r="AH222" i="4"/>
  <c r="AI222" i="4" s="1"/>
  <c r="AH223" i="4"/>
  <c r="AI223" i="4" s="1"/>
  <c r="AH224" i="4"/>
  <c r="AI224" i="4" s="1"/>
  <c r="AH225" i="4"/>
  <c r="AI225" i="4" s="1"/>
  <c r="AH226" i="4"/>
  <c r="AI226" i="4" s="1"/>
  <c r="AH227" i="4"/>
  <c r="AI227" i="4" s="1"/>
  <c r="AH228" i="4"/>
  <c r="AI228" i="4" s="1"/>
  <c r="AH229" i="4"/>
  <c r="AI229" i="4" s="1"/>
  <c r="AH230" i="4"/>
  <c r="AI230" i="4" s="1"/>
  <c r="AH231" i="4"/>
  <c r="AI231" i="4" s="1"/>
  <c r="AH232" i="4"/>
  <c r="AI232" i="4" s="1"/>
  <c r="AH233" i="4"/>
  <c r="AI233" i="4" s="1"/>
  <c r="AH234" i="4"/>
  <c r="AH235" i="4"/>
  <c r="AI235" i="4" s="1"/>
  <c r="AH236" i="4"/>
  <c r="AI236" i="4" s="1"/>
  <c r="AH237" i="4"/>
  <c r="AI237" i="4" s="1"/>
  <c r="AH238" i="4"/>
  <c r="AI238" i="4" s="1"/>
  <c r="AH239" i="4"/>
  <c r="AI239" i="4" s="1"/>
  <c r="AH240" i="4"/>
  <c r="AH241" i="4"/>
  <c r="AI241" i="4" s="1"/>
  <c r="AH242" i="4"/>
  <c r="AI242" i="4" s="1"/>
  <c r="AH243" i="4"/>
  <c r="AI243" i="4" s="1"/>
  <c r="AH244" i="4"/>
  <c r="AI244" i="4" s="1"/>
  <c r="AH245" i="4"/>
  <c r="AI245" i="4" s="1"/>
  <c r="AH246" i="4"/>
  <c r="AI246" i="4" s="1"/>
  <c r="AH247" i="4"/>
  <c r="AI247" i="4" s="1"/>
  <c r="AH248" i="4"/>
  <c r="AI248" i="4" s="1"/>
  <c r="AH249" i="4"/>
  <c r="AI249" i="4" s="1"/>
  <c r="AH250" i="4"/>
  <c r="AI250" i="4" s="1"/>
  <c r="AH251" i="4"/>
  <c r="AI251" i="4" s="1"/>
  <c r="AH252" i="4"/>
  <c r="AI252" i="4" s="1"/>
  <c r="AH253" i="4"/>
  <c r="AI253" i="4" s="1"/>
  <c r="AH254" i="4"/>
  <c r="AI254" i="4" s="1"/>
  <c r="AH255" i="4"/>
  <c r="AI255" i="4" s="1"/>
  <c r="AH256" i="4"/>
  <c r="AI256" i="4" s="1"/>
  <c r="AH257" i="4"/>
  <c r="AI257" i="4" s="1"/>
  <c r="AH258" i="4"/>
  <c r="AI258" i="4" s="1"/>
  <c r="AH259" i="4"/>
  <c r="AI259" i="4" s="1"/>
  <c r="AH260" i="4"/>
  <c r="AI260" i="4" s="1"/>
  <c r="AH261" i="4"/>
  <c r="AI261" i="4" s="1"/>
  <c r="AH262" i="4"/>
  <c r="AI262" i="4" s="1"/>
  <c r="AH263" i="4"/>
  <c r="AI263" i="4" s="1"/>
  <c r="AH264" i="4"/>
  <c r="AH265" i="4"/>
  <c r="AI265" i="4" s="1"/>
  <c r="AH266" i="4"/>
  <c r="AI266" i="4" s="1"/>
  <c r="AH267" i="4"/>
  <c r="AI267" i="4" s="1"/>
  <c r="AH268" i="4"/>
  <c r="AI268" i="4" s="1"/>
  <c r="AH269" i="4"/>
  <c r="AI269" i="4" s="1"/>
  <c r="AH270" i="4"/>
  <c r="AI270" i="4" s="1"/>
  <c r="AH271" i="4"/>
  <c r="AI271" i="4" s="1"/>
  <c r="AH272" i="4"/>
  <c r="AI272" i="4" s="1"/>
  <c r="AH273" i="4"/>
  <c r="AI273" i="4" s="1"/>
  <c r="AH274" i="4"/>
  <c r="AI274" i="4" s="1"/>
  <c r="AH275" i="4"/>
  <c r="AI275" i="4" s="1"/>
  <c r="AH276" i="4"/>
  <c r="AI276" i="4" s="1"/>
  <c r="AH277" i="4"/>
  <c r="AI277" i="4" s="1"/>
  <c r="AH278" i="4"/>
  <c r="AI278" i="4" s="1"/>
  <c r="AH279" i="4"/>
  <c r="AH280" i="4"/>
  <c r="AI280" i="4" s="1"/>
  <c r="AH281" i="4"/>
  <c r="AI281" i="4" s="1"/>
  <c r="AH282" i="4"/>
  <c r="AI282" i="4" s="1"/>
  <c r="AH283" i="4"/>
  <c r="AI283" i="4" s="1"/>
  <c r="AH284" i="4"/>
  <c r="AI284" i="4" s="1"/>
  <c r="AH285" i="4"/>
  <c r="AI285" i="4" s="1"/>
  <c r="AH286" i="4"/>
  <c r="AI286" i="4" s="1"/>
  <c r="AH287" i="4"/>
  <c r="AI287" i="4" s="1"/>
  <c r="AH288" i="4"/>
  <c r="AI288" i="4" s="1"/>
  <c r="AH289" i="4"/>
  <c r="AI289" i="4" s="1"/>
  <c r="AH290" i="4"/>
  <c r="AI290" i="4" s="1"/>
  <c r="AH291" i="4"/>
  <c r="AH292" i="4"/>
  <c r="AI292" i="4" s="1"/>
  <c r="AH293" i="4"/>
  <c r="AI293" i="4" s="1"/>
  <c r="AH294" i="4"/>
  <c r="AI294" i="4" s="1"/>
  <c r="AH295" i="4"/>
  <c r="AI295" i="4" s="1"/>
  <c r="AH296" i="4"/>
  <c r="AI296" i="4" s="1"/>
  <c r="AH297" i="4"/>
  <c r="AI297" i="4" s="1"/>
  <c r="AH298" i="4"/>
  <c r="AI298" i="4" s="1"/>
  <c r="AH299" i="4"/>
  <c r="AI299" i="4" s="1"/>
  <c r="AH300" i="4"/>
  <c r="AI300" i="4" s="1"/>
  <c r="AH301" i="4"/>
  <c r="AI301" i="4" s="1"/>
  <c r="AH302" i="4"/>
  <c r="AI302" i="4" s="1"/>
  <c r="AH303" i="4"/>
  <c r="AI303" i="4" s="1"/>
  <c r="AH304" i="4"/>
  <c r="AI304" i="4" s="1"/>
  <c r="AH305" i="4"/>
  <c r="AI305" i="4" s="1"/>
  <c r="AH306" i="4"/>
  <c r="AI306" i="4" s="1"/>
  <c r="AH307" i="4"/>
  <c r="AI307" i="4" s="1"/>
  <c r="AH308" i="4"/>
  <c r="AI308" i="4" s="1"/>
  <c r="AH309" i="4"/>
  <c r="AI309" i="4" s="1"/>
  <c r="AH310" i="4"/>
  <c r="AI310" i="4" s="1"/>
  <c r="AH311" i="4"/>
  <c r="AI311" i="4" s="1"/>
  <c r="AH312" i="4"/>
  <c r="AI312" i="4" s="1"/>
  <c r="AH313" i="4"/>
  <c r="AI313" i="4" s="1"/>
  <c r="AH314" i="4"/>
  <c r="AI314" i="4" s="1"/>
  <c r="AH315" i="4"/>
  <c r="AI315" i="4" s="1"/>
  <c r="AH316" i="4"/>
  <c r="AI316" i="4" s="1"/>
  <c r="AH317" i="4"/>
  <c r="AI317" i="4" s="1"/>
  <c r="AH318" i="4"/>
  <c r="AH319" i="4"/>
  <c r="AI319" i="4" s="1"/>
  <c r="AH320" i="4"/>
  <c r="AI320" i="4" s="1"/>
  <c r="AH321" i="4"/>
  <c r="AI321" i="4" s="1"/>
  <c r="AH322" i="4"/>
  <c r="AI322" i="4" s="1"/>
  <c r="AH323" i="4"/>
  <c r="AI323" i="4" s="1"/>
  <c r="AH324" i="4"/>
  <c r="AI324" i="4" s="1"/>
  <c r="AH325" i="4"/>
  <c r="AI325" i="4" s="1"/>
  <c r="AH326" i="4"/>
  <c r="AI326" i="4" s="1"/>
  <c r="AH327" i="4"/>
  <c r="AI327" i="4" s="1"/>
  <c r="AH328" i="4"/>
  <c r="AI328" i="4" s="1"/>
  <c r="AH329" i="4"/>
  <c r="AI329" i="4" s="1"/>
  <c r="AH330" i="4"/>
  <c r="AI330" i="4" s="1"/>
  <c r="AH331" i="4"/>
  <c r="AI331" i="4" s="1"/>
  <c r="AH332" i="4"/>
  <c r="AI332" i="4" s="1"/>
  <c r="AH333" i="4"/>
  <c r="AI333" i="4" s="1"/>
  <c r="AH334" i="4"/>
  <c r="AI334" i="4" s="1"/>
  <c r="AH335" i="4"/>
  <c r="AI335" i="4" s="1"/>
  <c r="AH336" i="4"/>
  <c r="AI336" i="4" s="1"/>
  <c r="AH337" i="4"/>
  <c r="AI337" i="4" s="1"/>
  <c r="AH338" i="4"/>
  <c r="AI338" i="4" s="1"/>
  <c r="AH339" i="4"/>
  <c r="AI339" i="4" s="1"/>
  <c r="AH340" i="4"/>
  <c r="AH341" i="4"/>
  <c r="AI341" i="4" s="1"/>
  <c r="AH342" i="4"/>
  <c r="AI342" i="4" s="1"/>
  <c r="AH343" i="4"/>
  <c r="AI343" i="4" s="1"/>
  <c r="AH344" i="4"/>
  <c r="AI344" i="4" s="1"/>
  <c r="AH345" i="4"/>
  <c r="AI345" i="4" s="1"/>
  <c r="AH346" i="4"/>
  <c r="AI346" i="4" s="1"/>
  <c r="AH347" i="4"/>
  <c r="AI347" i="4" s="1"/>
  <c r="AH348" i="4"/>
  <c r="AI348" i="4" s="1"/>
  <c r="AH349" i="4"/>
  <c r="AI349" i="4" s="1"/>
  <c r="AH350" i="4"/>
  <c r="AH351" i="4"/>
  <c r="AI351" i="4" s="1"/>
  <c r="AH352" i="4"/>
  <c r="AI352" i="4" s="1"/>
  <c r="AH353" i="4"/>
  <c r="AI353" i="4" s="1"/>
  <c r="AH2" i="4"/>
  <c r="AI2" i="4" s="1"/>
  <c r="AL31" i="4" s="1"/>
  <c r="AT3" i="4"/>
  <c r="AT4" i="4"/>
  <c r="AO3" i="4"/>
  <c r="AO4" i="4"/>
  <c r="AO5" i="4"/>
  <c r="AO6" i="4"/>
  <c r="AO7" i="4"/>
  <c r="AO8" i="4"/>
  <c r="AM8" i="4" s="1"/>
  <c r="AO9" i="4"/>
  <c r="AO10" i="4"/>
  <c r="AO11" i="4"/>
  <c r="AO12" i="4"/>
  <c r="AM12" i="4" s="1"/>
  <c r="AO13" i="4"/>
  <c r="AO14" i="4"/>
  <c r="AO15" i="4"/>
  <c r="AO16" i="4"/>
  <c r="AM16" i="4" s="1"/>
  <c r="AO17" i="4"/>
  <c r="AO18" i="4"/>
  <c r="AO19" i="4"/>
  <c r="AO20" i="4"/>
  <c r="AM20" i="4" s="1"/>
  <c r="AO21" i="4"/>
  <c r="AO22" i="4"/>
  <c r="AO23" i="4"/>
  <c r="AO24" i="4"/>
  <c r="AM24" i="4" s="1"/>
  <c r="AO25" i="4"/>
  <c r="AO26" i="4"/>
  <c r="AO27" i="4"/>
  <c r="AO28" i="4"/>
  <c r="AM28" i="4" s="1"/>
  <c r="AO29" i="4"/>
  <c r="AO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M3" i="4"/>
  <c r="AM4" i="4"/>
  <c r="AM5" i="4"/>
  <c r="AM6" i="4"/>
  <c r="AM7" i="4"/>
  <c r="AM9" i="4"/>
  <c r="AM10" i="4"/>
  <c r="AM11" i="4"/>
  <c r="AM13" i="4"/>
  <c r="AM14" i="4"/>
  <c r="AM15" i="4"/>
  <c r="AM17" i="4"/>
  <c r="AM18" i="4"/>
  <c r="AM19" i="4"/>
  <c r="AM21" i="4"/>
  <c r="AM22" i="4"/>
  <c r="AM23" i="4"/>
  <c r="AM25" i="4"/>
  <c r="AM26" i="4"/>
  <c r="AM27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2" i="4"/>
  <c r="AN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2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4" i="4"/>
  <c r="AB3" i="4"/>
  <c r="AB2" i="4"/>
  <c r="AD2" i="4" s="1"/>
  <c r="AL30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I11" i="2"/>
  <c r="AI14" i="2"/>
  <c r="AI33" i="2"/>
  <c r="AI80" i="2"/>
  <c r="AI95" i="2"/>
  <c r="AI96" i="2"/>
  <c r="AI109" i="2"/>
  <c r="AI113" i="2"/>
  <c r="AI120" i="2"/>
  <c r="AI122" i="2"/>
  <c r="AI124" i="2"/>
  <c r="AI134" i="2"/>
  <c r="AI143" i="2"/>
  <c r="AI144" i="2"/>
  <c r="AI155" i="2"/>
  <c r="AI179" i="2"/>
  <c r="AI186" i="2"/>
  <c r="AI189" i="2"/>
  <c r="AI191" i="2"/>
  <c r="AI204" i="2"/>
  <c r="AI208" i="2"/>
  <c r="AI216" i="2"/>
  <c r="AI223" i="2"/>
  <c r="AI227" i="2"/>
  <c r="AI252" i="2"/>
  <c r="AI253" i="2"/>
  <c r="AI263" i="2"/>
  <c r="AI304" i="2"/>
  <c r="AI324" i="2"/>
  <c r="AI332" i="2"/>
  <c r="AI364" i="2"/>
  <c r="AI369" i="2"/>
  <c r="AI393" i="2"/>
  <c r="AI398" i="2"/>
  <c r="AI413" i="2"/>
  <c r="AI425" i="2"/>
  <c r="AI429" i="2"/>
  <c r="AI432" i="2"/>
  <c r="AI466" i="2"/>
  <c r="AI467" i="2"/>
  <c r="AI481" i="2"/>
  <c r="AI486" i="2"/>
  <c r="AI526" i="2"/>
  <c r="AI537" i="2"/>
  <c r="AI539" i="2"/>
  <c r="AI540" i="2"/>
  <c r="AI542" i="2"/>
  <c r="AI553" i="2"/>
  <c r="AI554" i="2"/>
  <c r="AI576" i="2"/>
  <c r="AI580" i="2"/>
  <c r="AI595" i="2"/>
  <c r="AI605" i="2"/>
  <c r="AI609" i="2"/>
  <c r="AI623" i="2"/>
  <c r="AI632" i="2"/>
  <c r="AI633" i="2"/>
  <c r="AI636" i="2"/>
  <c r="AI637" i="2"/>
  <c r="AI666" i="2"/>
  <c r="AI670" i="2"/>
  <c r="AI673" i="2"/>
  <c r="AI688" i="2"/>
  <c r="AI700" i="2"/>
  <c r="AI702" i="2"/>
  <c r="AI712" i="2"/>
  <c r="AI735" i="2"/>
  <c r="AI768" i="2"/>
  <c r="AI769" i="2"/>
  <c r="AI771" i="2"/>
  <c r="AI773" i="2"/>
  <c r="AI779" i="2"/>
  <c r="AI784" i="2"/>
  <c r="AI790" i="2"/>
  <c r="AI797" i="2"/>
  <c r="AI799" i="2"/>
  <c r="AI860" i="2"/>
  <c r="AI872" i="2"/>
  <c r="AI873" i="2"/>
  <c r="AI882" i="2"/>
  <c r="AI902" i="2"/>
  <c r="AI907" i="2"/>
  <c r="AI917" i="2"/>
  <c r="AI919" i="2"/>
  <c r="AI933" i="2"/>
  <c r="AI934" i="2"/>
  <c r="AI940" i="2"/>
  <c r="AI948" i="2"/>
  <c r="AI949" i="2"/>
  <c r="AI951" i="2"/>
  <c r="AI954" i="2"/>
  <c r="AI959" i="2"/>
  <c r="AI982" i="2"/>
  <c r="AI994" i="2"/>
  <c r="AH7" i="2"/>
  <c r="AI7" i="2" s="1"/>
  <c r="AH8" i="2"/>
  <c r="AI8" i="2" s="1"/>
  <c r="AH9" i="2"/>
  <c r="AI9" i="2" s="1"/>
  <c r="AH10" i="2"/>
  <c r="AI10" i="2" s="1"/>
  <c r="AH11" i="2"/>
  <c r="AH12" i="2"/>
  <c r="AI12" i="2" s="1"/>
  <c r="AH13" i="2"/>
  <c r="AI13" i="2" s="1"/>
  <c r="AH14" i="2"/>
  <c r="AH15" i="2"/>
  <c r="AI15" i="2" s="1"/>
  <c r="AH16" i="2"/>
  <c r="AI16" i="2" s="1"/>
  <c r="AH17" i="2"/>
  <c r="AI17" i="2" s="1"/>
  <c r="AH18" i="2"/>
  <c r="AI18" i="2" s="1"/>
  <c r="AH19" i="2"/>
  <c r="AI19" i="2" s="1"/>
  <c r="AH20" i="2"/>
  <c r="AI20" i="2" s="1"/>
  <c r="AH21" i="2"/>
  <c r="AI21" i="2" s="1"/>
  <c r="AH22" i="2"/>
  <c r="AI22" i="2" s="1"/>
  <c r="AH23" i="2"/>
  <c r="AI23" i="2" s="1"/>
  <c r="AH24" i="2"/>
  <c r="AI24" i="2" s="1"/>
  <c r="AH25" i="2"/>
  <c r="AI25" i="2" s="1"/>
  <c r="AH26" i="2"/>
  <c r="AI26" i="2" s="1"/>
  <c r="AH27" i="2"/>
  <c r="AI27" i="2" s="1"/>
  <c r="AH28" i="2"/>
  <c r="AI28" i="2" s="1"/>
  <c r="AH29" i="2"/>
  <c r="AI29" i="2" s="1"/>
  <c r="AH30" i="2"/>
  <c r="AI30" i="2" s="1"/>
  <c r="AH31" i="2"/>
  <c r="AI31" i="2" s="1"/>
  <c r="AH32" i="2"/>
  <c r="AI32" i="2" s="1"/>
  <c r="AH33" i="2"/>
  <c r="AH34" i="2"/>
  <c r="AI34" i="2" s="1"/>
  <c r="AH35" i="2"/>
  <c r="AI35" i="2" s="1"/>
  <c r="AH36" i="2"/>
  <c r="AI36" i="2" s="1"/>
  <c r="AH37" i="2"/>
  <c r="AI37" i="2" s="1"/>
  <c r="AH38" i="2"/>
  <c r="AI38" i="2" s="1"/>
  <c r="AH39" i="2"/>
  <c r="AI39" i="2" s="1"/>
  <c r="AH40" i="2"/>
  <c r="AI40" i="2" s="1"/>
  <c r="AH41" i="2"/>
  <c r="AI41" i="2" s="1"/>
  <c r="AH42" i="2"/>
  <c r="AI42" i="2" s="1"/>
  <c r="AH43" i="2"/>
  <c r="AI43" i="2" s="1"/>
  <c r="AH44" i="2"/>
  <c r="AI44" i="2" s="1"/>
  <c r="AH45" i="2"/>
  <c r="AI45" i="2" s="1"/>
  <c r="AH46" i="2"/>
  <c r="AI46" i="2" s="1"/>
  <c r="AH47" i="2"/>
  <c r="AI47" i="2" s="1"/>
  <c r="AH48" i="2"/>
  <c r="AI48" i="2" s="1"/>
  <c r="AH49" i="2"/>
  <c r="AI49" i="2" s="1"/>
  <c r="AH50" i="2"/>
  <c r="AI50" i="2" s="1"/>
  <c r="AH51" i="2"/>
  <c r="AI51" i="2" s="1"/>
  <c r="AH52" i="2"/>
  <c r="AI52" i="2" s="1"/>
  <c r="AH53" i="2"/>
  <c r="AI53" i="2" s="1"/>
  <c r="AH54" i="2"/>
  <c r="AI54" i="2" s="1"/>
  <c r="AH55" i="2"/>
  <c r="AI55" i="2" s="1"/>
  <c r="AH56" i="2"/>
  <c r="AI56" i="2" s="1"/>
  <c r="AH57" i="2"/>
  <c r="AI57" i="2" s="1"/>
  <c r="AH58" i="2"/>
  <c r="AI58" i="2" s="1"/>
  <c r="AH59" i="2"/>
  <c r="AI59" i="2" s="1"/>
  <c r="AH60" i="2"/>
  <c r="AI60" i="2" s="1"/>
  <c r="AH61" i="2"/>
  <c r="AI61" i="2" s="1"/>
  <c r="AH62" i="2"/>
  <c r="AI62" i="2" s="1"/>
  <c r="AH63" i="2"/>
  <c r="AI63" i="2" s="1"/>
  <c r="AH64" i="2"/>
  <c r="AI64" i="2" s="1"/>
  <c r="AH65" i="2"/>
  <c r="AI65" i="2" s="1"/>
  <c r="AH66" i="2"/>
  <c r="AI66" i="2" s="1"/>
  <c r="AH67" i="2"/>
  <c r="AI67" i="2" s="1"/>
  <c r="AH68" i="2"/>
  <c r="AI68" i="2" s="1"/>
  <c r="AH69" i="2"/>
  <c r="AI69" i="2" s="1"/>
  <c r="AH70" i="2"/>
  <c r="AI70" i="2" s="1"/>
  <c r="AH71" i="2"/>
  <c r="AI71" i="2" s="1"/>
  <c r="AH72" i="2"/>
  <c r="AI72" i="2" s="1"/>
  <c r="AH73" i="2"/>
  <c r="AI73" i="2" s="1"/>
  <c r="AH74" i="2"/>
  <c r="AI74" i="2" s="1"/>
  <c r="AH75" i="2"/>
  <c r="AI75" i="2" s="1"/>
  <c r="AH76" i="2"/>
  <c r="AI76" i="2" s="1"/>
  <c r="AH77" i="2"/>
  <c r="AI77" i="2" s="1"/>
  <c r="AH78" i="2"/>
  <c r="AI78" i="2" s="1"/>
  <c r="AH79" i="2"/>
  <c r="AI79" i="2" s="1"/>
  <c r="AH80" i="2"/>
  <c r="AH81" i="2"/>
  <c r="AI81" i="2" s="1"/>
  <c r="AH82" i="2"/>
  <c r="AI82" i="2" s="1"/>
  <c r="AH83" i="2"/>
  <c r="AI83" i="2" s="1"/>
  <c r="AH84" i="2"/>
  <c r="AI84" i="2" s="1"/>
  <c r="AH85" i="2"/>
  <c r="AI85" i="2" s="1"/>
  <c r="AH86" i="2"/>
  <c r="AI86" i="2" s="1"/>
  <c r="AH87" i="2"/>
  <c r="AI87" i="2" s="1"/>
  <c r="AH88" i="2"/>
  <c r="AI88" i="2" s="1"/>
  <c r="AH89" i="2"/>
  <c r="AI89" i="2" s="1"/>
  <c r="AH90" i="2"/>
  <c r="AI90" i="2" s="1"/>
  <c r="AH91" i="2"/>
  <c r="AI91" i="2" s="1"/>
  <c r="AH92" i="2"/>
  <c r="AI92" i="2" s="1"/>
  <c r="AH93" i="2"/>
  <c r="AI93" i="2" s="1"/>
  <c r="AH94" i="2"/>
  <c r="AI94" i="2" s="1"/>
  <c r="AH95" i="2"/>
  <c r="AH96" i="2"/>
  <c r="AH97" i="2"/>
  <c r="AI97" i="2" s="1"/>
  <c r="AH98" i="2"/>
  <c r="AI98" i="2" s="1"/>
  <c r="AH99" i="2"/>
  <c r="AI99" i="2" s="1"/>
  <c r="AH100" i="2"/>
  <c r="AI100" i="2" s="1"/>
  <c r="AH101" i="2"/>
  <c r="AI101" i="2" s="1"/>
  <c r="AH102" i="2"/>
  <c r="AI102" i="2" s="1"/>
  <c r="AH103" i="2"/>
  <c r="AI103" i="2" s="1"/>
  <c r="AH104" i="2"/>
  <c r="AI104" i="2" s="1"/>
  <c r="AH105" i="2"/>
  <c r="AI105" i="2" s="1"/>
  <c r="AH106" i="2"/>
  <c r="AI106" i="2" s="1"/>
  <c r="AH107" i="2"/>
  <c r="AI107" i="2" s="1"/>
  <c r="AH108" i="2"/>
  <c r="AI108" i="2" s="1"/>
  <c r="AH109" i="2"/>
  <c r="AH110" i="2"/>
  <c r="AI110" i="2" s="1"/>
  <c r="AH111" i="2"/>
  <c r="AI111" i="2" s="1"/>
  <c r="AH112" i="2"/>
  <c r="AI112" i="2" s="1"/>
  <c r="AH113" i="2"/>
  <c r="AH114" i="2"/>
  <c r="AI114" i="2" s="1"/>
  <c r="AH115" i="2"/>
  <c r="AI115" i="2" s="1"/>
  <c r="AH116" i="2"/>
  <c r="AI116" i="2" s="1"/>
  <c r="AH117" i="2"/>
  <c r="AI117" i="2" s="1"/>
  <c r="AH118" i="2"/>
  <c r="AI118" i="2" s="1"/>
  <c r="AH119" i="2"/>
  <c r="AI119" i="2" s="1"/>
  <c r="AH120" i="2"/>
  <c r="AH121" i="2"/>
  <c r="AI121" i="2" s="1"/>
  <c r="AH122" i="2"/>
  <c r="AH123" i="2"/>
  <c r="AI123" i="2" s="1"/>
  <c r="AH124" i="2"/>
  <c r="AH125" i="2"/>
  <c r="AI125" i="2" s="1"/>
  <c r="AH126" i="2"/>
  <c r="AI126" i="2" s="1"/>
  <c r="AH127" i="2"/>
  <c r="AI127" i="2" s="1"/>
  <c r="AH128" i="2"/>
  <c r="AI128" i="2" s="1"/>
  <c r="AH129" i="2"/>
  <c r="AI129" i="2" s="1"/>
  <c r="AH130" i="2"/>
  <c r="AI130" i="2" s="1"/>
  <c r="AH131" i="2"/>
  <c r="AI131" i="2" s="1"/>
  <c r="AH132" i="2"/>
  <c r="AI132" i="2" s="1"/>
  <c r="AH133" i="2"/>
  <c r="AI133" i="2" s="1"/>
  <c r="AH134" i="2"/>
  <c r="AH135" i="2"/>
  <c r="AI135" i="2" s="1"/>
  <c r="AH136" i="2"/>
  <c r="AI136" i="2" s="1"/>
  <c r="AH137" i="2"/>
  <c r="AI137" i="2" s="1"/>
  <c r="AH138" i="2"/>
  <c r="AI138" i="2" s="1"/>
  <c r="AH139" i="2"/>
  <c r="AI139" i="2" s="1"/>
  <c r="AH140" i="2"/>
  <c r="AI140" i="2" s="1"/>
  <c r="AH141" i="2"/>
  <c r="AI141" i="2" s="1"/>
  <c r="AH142" i="2"/>
  <c r="AI142" i="2" s="1"/>
  <c r="AH143" i="2"/>
  <c r="AH144" i="2"/>
  <c r="AH145" i="2"/>
  <c r="AI145" i="2" s="1"/>
  <c r="AH146" i="2"/>
  <c r="AI146" i="2" s="1"/>
  <c r="AH147" i="2"/>
  <c r="AI147" i="2" s="1"/>
  <c r="AH148" i="2"/>
  <c r="AI148" i="2" s="1"/>
  <c r="AH149" i="2"/>
  <c r="AI149" i="2" s="1"/>
  <c r="AH150" i="2"/>
  <c r="AI150" i="2" s="1"/>
  <c r="AH151" i="2"/>
  <c r="AI151" i="2" s="1"/>
  <c r="AH152" i="2"/>
  <c r="AI152" i="2" s="1"/>
  <c r="AH153" i="2"/>
  <c r="AI153" i="2" s="1"/>
  <c r="AH154" i="2"/>
  <c r="AI154" i="2" s="1"/>
  <c r="AH155" i="2"/>
  <c r="AH156" i="2"/>
  <c r="AI156" i="2" s="1"/>
  <c r="AH157" i="2"/>
  <c r="AI157" i="2" s="1"/>
  <c r="AH158" i="2"/>
  <c r="AI158" i="2" s="1"/>
  <c r="AH159" i="2"/>
  <c r="AI159" i="2" s="1"/>
  <c r="AH160" i="2"/>
  <c r="AI160" i="2" s="1"/>
  <c r="AH161" i="2"/>
  <c r="AI161" i="2" s="1"/>
  <c r="AH162" i="2"/>
  <c r="AI162" i="2" s="1"/>
  <c r="AH163" i="2"/>
  <c r="AI163" i="2" s="1"/>
  <c r="AH164" i="2"/>
  <c r="AI164" i="2" s="1"/>
  <c r="AH165" i="2"/>
  <c r="AI165" i="2" s="1"/>
  <c r="AH166" i="2"/>
  <c r="AI166" i="2" s="1"/>
  <c r="AH167" i="2"/>
  <c r="AI167" i="2" s="1"/>
  <c r="AH168" i="2"/>
  <c r="AI168" i="2" s="1"/>
  <c r="AH169" i="2"/>
  <c r="AI169" i="2" s="1"/>
  <c r="AH170" i="2"/>
  <c r="AI170" i="2" s="1"/>
  <c r="AH171" i="2"/>
  <c r="AI171" i="2" s="1"/>
  <c r="AH172" i="2"/>
  <c r="AI172" i="2" s="1"/>
  <c r="AH173" i="2"/>
  <c r="AI173" i="2" s="1"/>
  <c r="AH174" i="2"/>
  <c r="AI174" i="2" s="1"/>
  <c r="AH175" i="2"/>
  <c r="AI175" i="2" s="1"/>
  <c r="AH176" i="2"/>
  <c r="AI176" i="2" s="1"/>
  <c r="AH177" i="2"/>
  <c r="AI177" i="2" s="1"/>
  <c r="AH178" i="2"/>
  <c r="AI178" i="2" s="1"/>
  <c r="AH179" i="2"/>
  <c r="AH180" i="2"/>
  <c r="AI180" i="2" s="1"/>
  <c r="AH181" i="2"/>
  <c r="AI181" i="2" s="1"/>
  <c r="AH182" i="2"/>
  <c r="AI182" i="2" s="1"/>
  <c r="AH183" i="2"/>
  <c r="AI183" i="2" s="1"/>
  <c r="AH184" i="2"/>
  <c r="AI184" i="2" s="1"/>
  <c r="AH185" i="2"/>
  <c r="AI185" i="2" s="1"/>
  <c r="AH186" i="2"/>
  <c r="AH187" i="2"/>
  <c r="AI187" i="2" s="1"/>
  <c r="AH188" i="2"/>
  <c r="AI188" i="2" s="1"/>
  <c r="AH189" i="2"/>
  <c r="AH190" i="2"/>
  <c r="AI190" i="2" s="1"/>
  <c r="AH191" i="2"/>
  <c r="AH192" i="2"/>
  <c r="AI192" i="2" s="1"/>
  <c r="AH193" i="2"/>
  <c r="AI193" i="2" s="1"/>
  <c r="AH194" i="2"/>
  <c r="AI194" i="2" s="1"/>
  <c r="AH195" i="2"/>
  <c r="AI195" i="2" s="1"/>
  <c r="AH196" i="2"/>
  <c r="AI196" i="2" s="1"/>
  <c r="AH197" i="2"/>
  <c r="AI197" i="2" s="1"/>
  <c r="AH198" i="2"/>
  <c r="AI198" i="2" s="1"/>
  <c r="AH199" i="2"/>
  <c r="AI199" i="2" s="1"/>
  <c r="AH200" i="2"/>
  <c r="AI200" i="2" s="1"/>
  <c r="AH201" i="2"/>
  <c r="AI201" i="2" s="1"/>
  <c r="AH202" i="2"/>
  <c r="AI202" i="2" s="1"/>
  <c r="AH203" i="2"/>
  <c r="AI203" i="2" s="1"/>
  <c r="AH204" i="2"/>
  <c r="AH205" i="2"/>
  <c r="AI205" i="2" s="1"/>
  <c r="AH206" i="2"/>
  <c r="AI206" i="2" s="1"/>
  <c r="AH207" i="2"/>
  <c r="AI207" i="2" s="1"/>
  <c r="AH208" i="2"/>
  <c r="AH209" i="2"/>
  <c r="AI209" i="2" s="1"/>
  <c r="AH210" i="2"/>
  <c r="AI210" i="2" s="1"/>
  <c r="AH211" i="2"/>
  <c r="AI211" i="2" s="1"/>
  <c r="AH212" i="2"/>
  <c r="AI212" i="2" s="1"/>
  <c r="AH213" i="2"/>
  <c r="AI213" i="2" s="1"/>
  <c r="AH214" i="2"/>
  <c r="AI214" i="2" s="1"/>
  <c r="AH215" i="2"/>
  <c r="AI215" i="2" s="1"/>
  <c r="AH216" i="2"/>
  <c r="AH217" i="2"/>
  <c r="AI217" i="2" s="1"/>
  <c r="AH218" i="2"/>
  <c r="AI218" i="2" s="1"/>
  <c r="AH219" i="2"/>
  <c r="AI219" i="2" s="1"/>
  <c r="AH220" i="2"/>
  <c r="AI220" i="2" s="1"/>
  <c r="AH221" i="2"/>
  <c r="AI221" i="2" s="1"/>
  <c r="AH222" i="2"/>
  <c r="AI222" i="2" s="1"/>
  <c r="AH223" i="2"/>
  <c r="AH224" i="2"/>
  <c r="AI224" i="2" s="1"/>
  <c r="AH225" i="2"/>
  <c r="AI225" i="2" s="1"/>
  <c r="AH226" i="2"/>
  <c r="AI226" i="2" s="1"/>
  <c r="AH227" i="2"/>
  <c r="AH228" i="2"/>
  <c r="AI228" i="2" s="1"/>
  <c r="AH229" i="2"/>
  <c r="AI229" i="2" s="1"/>
  <c r="AH230" i="2"/>
  <c r="AI230" i="2" s="1"/>
  <c r="AH231" i="2"/>
  <c r="AI231" i="2" s="1"/>
  <c r="AH232" i="2"/>
  <c r="AI232" i="2" s="1"/>
  <c r="AH233" i="2"/>
  <c r="AI233" i="2" s="1"/>
  <c r="AH234" i="2"/>
  <c r="AI234" i="2" s="1"/>
  <c r="AH235" i="2"/>
  <c r="AI235" i="2" s="1"/>
  <c r="AH236" i="2"/>
  <c r="AI236" i="2" s="1"/>
  <c r="AH237" i="2"/>
  <c r="AI237" i="2" s="1"/>
  <c r="AH238" i="2"/>
  <c r="AI238" i="2" s="1"/>
  <c r="AH239" i="2"/>
  <c r="AI239" i="2" s="1"/>
  <c r="AH240" i="2"/>
  <c r="AI240" i="2" s="1"/>
  <c r="AH241" i="2"/>
  <c r="AI241" i="2" s="1"/>
  <c r="AH242" i="2"/>
  <c r="AI242" i="2" s="1"/>
  <c r="AH243" i="2"/>
  <c r="AI243" i="2" s="1"/>
  <c r="AH244" i="2"/>
  <c r="AI244" i="2" s="1"/>
  <c r="AH245" i="2"/>
  <c r="AI245" i="2" s="1"/>
  <c r="AH246" i="2"/>
  <c r="AI246" i="2" s="1"/>
  <c r="AH247" i="2"/>
  <c r="AI247" i="2" s="1"/>
  <c r="AH248" i="2"/>
  <c r="AI248" i="2" s="1"/>
  <c r="AH249" i="2"/>
  <c r="AI249" i="2" s="1"/>
  <c r="AH250" i="2"/>
  <c r="AI250" i="2" s="1"/>
  <c r="AH251" i="2"/>
  <c r="AI251" i="2" s="1"/>
  <c r="AH252" i="2"/>
  <c r="AH253" i="2"/>
  <c r="AH254" i="2"/>
  <c r="AI254" i="2" s="1"/>
  <c r="AH255" i="2"/>
  <c r="AI255" i="2" s="1"/>
  <c r="AH256" i="2"/>
  <c r="AI256" i="2" s="1"/>
  <c r="AH257" i="2"/>
  <c r="AI257" i="2" s="1"/>
  <c r="AH258" i="2"/>
  <c r="AI258" i="2" s="1"/>
  <c r="AH259" i="2"/>
  <c r="AI259" i="2" s="1"/>
  <c r="AH260" i="2"/>
  <c r="AI260" i="2" s="1"/>
  <c r="AH261" i="2"/>
  <c r="AI261" i="2" s="1"/>
  <c r="AH262" i="2"/>
  <c r="AI262" i="2" s="1"/>
  <c r="AH263" i="2"/>
  <c r="AH264" i="2"/>
  <c r="AI264" i="2" s="1"/>
  <c r="AH265" i="2"/>
  <c r="AI265" i="2" s="1"/>
  <c r="AH266" i="2"/>
  <c r="AI266" i="2" s="1"/>
  <c r="AH267" i="2"/>
  <c r="AI267" i="2" s="1"/>
  <c r="AH268" i="2"/>
  <c r="AI268" i="2" s="1"/>
  <c r="AH269" i="2"/>
  <c r="AI269" i="2" s="1"/>
  <c r="AH270" i="2"/>
  <c r="AI270" i="2" s="1"/>
  <c r="AH271" i="2"/>
  <c r="AI271" i="2" s="1"/>
  <c r="AH272" i="2"/>
  <c r="AI272" i="2" s="1"/>
  <c r="AH273" i="2"/>
  <c r="AI273" i="2" s="1"/>
  <c r="AH274" i="2"/>
  <c r="AI274" i="2" s="1"/>
  <c r="AH275" i="2"/>
  <c r="AI275" i="2" s="1"/>
  <c r="AH276" i="2"/>
  <c r="AI276" i="2" s="1"/>
  <c r="AH277" i="2"/>
  <c r="AI277" i="2" s="1"/>
  <c r="AH278" i="2"/>
  <c r="AI278" i="2" s="1"/>
  <c r="AH279" i="2"/>
  <c r="AI279" i="2" s="1"/>
  <c r="AH280" i="2"/>
  <c r="AI280" i="2" s="1"/>
  <c r="AH281" i="2"/>
  <c r="AI281" i="2" s="1"/>
  <c r="AH282" i="2"/>
  <c r="AI282" i="2" s="1"/>
  <c r="AH283" i="2"/>
  <c r="AI283" i="2" s="1"/>
  <c r="AH284" i="2"/>
  <c r="AI284" i="2" s="1"/>
  <c r="AH285" i="2"/>
  <c r="AI285" i="2" s="1"/>
  <c r="AH286" i="2"/>
  <c r="AI286" i="2" s="1"/>
  <c r="AH287" i="2"/>
  <c r="AI287" i="2" s="1"/>
  <c r="AH288" i="2"/>
  <c r="AI288" i="2" s="1"/>
  <c r="AH289" i="2"/>
  <c r="AI289" i="2" s="1"/>
  <c r="AH290" i="2"/>
  <c r="AI290" i="2" s="1"/>
  <c r="AH291" i="2"/>
  <c r="AI291" i="2" s="1"/>
  <c r="AH292" i="2"/>
  <c r="AI292" i="2" s="1"/>
  <c r="AH293" i="2"/>
  <c r="AI293" i="2" s="1"/>
  <c r="AH294" i="2"/>
  <c r="AI294" i="2" s="1"/>
  <c r="AH295" i="2"/>
  <c r="AI295" i="2" s="1"/>
  <c r="AH296" i="2"/>
  <c r="AI296" i="2" s="1"/>
  <c r="AH297" i="2"/>
  <c r="AI297" i="2" s="1"/>
  <c r="AH298" i="2"/>
  <c r="AI298" i="2" s="1"/>
  <c r="AH299" i="2"/>
  <c r="AI299" i="2" s="1"/>
  <c r="AH300" i="2"/>
  <c r="AI300" i="2" s="1"/>
  <c r="AH301" i="2"/>
  <c r="AI301" i="2" s="1"/>
  <c r="AH302" i="2"/>
  <c r="AI302" i="2" s="1"/>
  <c r="AH303" i="2"/>
  <c r="AI303" i="2" s="1"/>
  <c r="AH304" i="2"/>
  <c r="AH305" i="2"/>
  <c r="AI305" i="2" s="1"/>
  <c r="AH306" i="2"/>
  <c r="AI306" i="2" s="1"/>
  <c r="AH307" i="2"/>
  <c r="AI307" i="2" s="1"/>
  <c r="AH308" i="2"/>
  <c r="AI308" i="2" s="1"/>
  <c r="AH309" i="2"/>
  <c r="AI309" i="2" s="1"/>
  <c r="AH310" i="2"/>
  <c r="AI310" i="2" s="1"/>
  <c r="AH311" i="2"/>
  <c r="AI311" i="2" s="1"/>
  <c r="AH312" i="2"/>
  <c r="AI312" i="2" s="1"/>
  <c r="AH313" i="2"/>
  <c r="AI313" i="2" s="1"/>
  <c r="AH314" i="2"/>
  <c r="AI314" i="2" s="1"/>
  <c r="AH315" i="2"/>
  <c r="AI315" i="2" s="1"/>
  <c r="AH316" i="2"/>
  <c r="AI316" i="2" s="1"/>
  <c r="AH317" i="2"/>
  <c r="AI317" i="2" s="1"/>
  <c r="AH318" i="2"/>
  <c r="AI318" i="2" s="1"/>
  <c r="AH319" i="2"/>
  <c r="AI319" i="2" s="1"/>
  <c r="AH320" i="2"/>
  <c r="AI320" i="2" s="1"/>
  <c r="AH321" i="2"/>
  <c r="AI321" i="2" s="1"/>
  <c r="AH322" i="2"/>
  <c r="AI322" i="2" s="1"/>
  <c r="AH323" i="2"/>
  <c r="AI323" i="2" s="1"/>
  <c r="AH324" i="2"/>
  <c r="AH325" i="2"/>
  <c r="AI325" i="2" s="1"/>
  <c r="AH326" i="2"/>
  <c r="AI326" i="2" s="1"/>
  <c r="AH327" i="2"/>
  <c r="AI327" i="2" s="1"/>
  <c r="AH328" i="2"/>
  <c r="AI328" i="2" s="1"/>
  <c r="AH329" i="2"/>
  <c r="AI329" i="2" s="1"/>
  <c r="AH330" i="2"/>
  <c r="AI330" i="2" s="1"/>
  <c r="AH331" i="2"/>
  <c r="AI331" i="2" s="1"/>
  <c r="AH332" i="2"/>
  <c r="AH333" i="2"/>
  <c r="AI333" i="2" s="1"/>
  <c r="AH334" i="2"/>
  <c r="AI334" i="2" s="1"/>
  <c r="AH335" i="2"/>
  <c r="AI335" i="2" s="1"/>
  <c r="AH336" i="2"/>
  <c r="AI336" i="2" s="1"/>
  <c r="AH337" i="2"/>
  <c r="AI337" i="2" s="1"/>
  <c r="AH338" i="2"/>
  <c r="AI338" i="2" s="1"/>
  <c r="AH339" i="2"/>
  <c r="AI339" i="2" s="1"/>
  <c r="AH340" i="2"/>
  <c r="AI340" i="2" s="1"/>
  <c r="AH341" i="2"/>
  <c r="AI341" i="2" s="1"/>
  <c r="AH342" i="2"/>
  <c r="AI342" i="2" s="1"/>
  <c r="AH343" i="2"/>
  <c r="AI343" i="2" s="1"/>
  <c r="AH344" i="2"/>
  <c r="AI344" i="2" s="1"/>
  <c r="AH345" i="2"/>
  <c r="AI345" i="2" s="1"/>
  <c r="AH346" i="2"/>
  <c r="AI346" i="2" s="1"/>
  <c r="AH347" i="2"/>
  <c r="AI347" i="2" s="1"/>
  <c r="AH348" i="2"/>
  <c r="AI348" i="2" s="1"/>
  <c r="AH349" i="2"/>
  <c r="AI349" i="2" s="1"/>
  <c r="AH350" i="2"/>
  <c r="AI350" i="2" s="1"/>
  <c r="AH351" i="2"/>
  <c r="AI351" i="2" s="1"/>
  <c r="AH352" i="2"/>
  <c r="AI352" i="2" s="1"/>
  <c r="AH353" i="2"/>
  <c r="AI353" i="2" s="1"/>
  <c r="AH354" i="2"/>
  <c r="AI354" i="2" s="1"/>
  <c r="AH355" i="2"/>
  <c r="AI355" i="2" s="1"/>
  <c r="AH356" i="2"/>
  <c r="AI356" i="2" s="1"/>
  <c r="AH357" i="2"/>
  <c r="AI357" i="2" s="1"/>
  <c r="AH358" i="2"/>
  <c r="AI358" i="2" s="1"/>
  <c r="AH359" i="2"/>
  <c r="AI359" i="2" s="1"/>
  <c r="AH360" i="2"/>
  <c r="AI360" i="2" s="1"/>
  <c r="AH361" i="2"/>
  <c r="AI361" i="2" s="1"/>
  <c r="AH362" i="2"/>
  <c r="AI362" i="2" s="1"/>
  <c r="AH363" i="2"/>
  <c r="AI363" i="2" s="1"/>
  <c r="AH364" i="2"/>
  <c r="AH365" i="2"/>
  <c r="AI365" i="2" s="1"/>
  <c r="AH366" i="2"/>
  <c r="AI366" i="2" s="1"/>
  <c r="AH367" i="2"/>
  <c r="AI367" i="2" s="1"/>
  <c r="AH368" i="2"/>
  <c r="AI368" i="2" s="1"/>
  <c r="AH369" i="2"/>
  <c r="AH370" i="2"/>
  <c r="AI370" i="2" s="1"/>
  <c r="AH371" i="2"/>
  <c r="AI371" i="2" s="1"/>
  <c r="AH372" i="2"/>
  <c r="AI372" i="2" s="1"/>
  <c r="AH373" i="2"/>
  <c r="AI373" i="2" s="1"/>
  <c r="AH374" i="2"/>
  <c r="AI374" i="2" s="1"/>
  <c r="AH375" i="2"/>
  <c r="AI375" i="2" s="1"/>
  <c r="AH376" i="2"/>
  <c r="AI376" i="2" s="1"/>
  <c r="AH377" i="2"/>
  <c r="AI377" i="2" s="1"/>
  <c r="AH378" i="2"/>
  <c r="AI378" i="2" s="1"/>
  <c r="AH379" i="2"/>
  <c r="AI379" i="2" s="1"/>
  <c r="AH380" i="2"/>
  <c r="AI380" i="2" s="1"/>
  <c r="AH381" i="2"/>
  <c r="AI381" i="2" s="1"/>
  <c r="AH382" i="2"/>
  <c r="AI382" i="2" s="1"/>
  <c r="AH383" i="2"/>
  <c r="AI383" i="2" s="1"/>
  <c r="AH384" i="2"/>
  <c r="AI384" i="2" s="1"/>
  <c r="AH385" i="2"/>
  <c r="AI385" i="2" s="1"/>
  <c r="AH386" i="2"/>
  <c r="AI386" i="2" s="1"/>
  <c r="AH387" i="2"/>
  <c r="AI387" i="2" s="1"/>
  <c r="AH388" i="2"/>
  <c r="AI388" i="2" s="1"/>
  <c r="AH389" i="2"/>
  <c r="AI389" i="2" s="1"/>
  <c r="AH390" i="2"/>
  <c r="AI390" i="2" s="1"/>
  <c r="AH391" i="2"/>
  <c r="AI391" i="2" s="1"/>
  <c r="AH392" i="2"/>
  <c r="AI392" i="2" s="1"/>
  <c r="AH393" i="2"/>
  <c r="AH394" i="2"/>
  <c r="AI394" i="2" s="1"/>
  <c r="AH395" i="2"/>
  <c r="AI395" i="2" s="1"/>
  <c r="AH396" i="2"/>
  <c r="AI396" i="2" s="1"/>
  <c r="AH397" i="2"/>
  <c r="AI397" i="2" s="1"/>
  <c r="AH398" i="2"/>
  <c r="AH399" i="2"/>
  <c r="AI399" i="2" s="1"/>
  <c r="AH400" i="2"/>
  <c r="AI400" i="2" s="1"/>
  <c r="AH401" i="2"/>
  <c r="AI401" i="2" s="1"/>
  <c r="AH402" i="2"/>
  <c r="AI402" i="2" s="1"/>
  <c r="AH403" i="2"/>
  <c r="AI403" i="2" s="1"/>
  <c r="AH404" i="2"/>
  <c r="AI404" i="2" s="1"/>
  <c r="AH405" i="2"/>
  <c r="AI405" i="2" s="1"/>
  <c r="AH406" i="2"/>
  <c r="AI406" i="2" s="1"/>
  <c r="AH407" i="2"/>
  <c r="AI407" i="2" s="1"/>
  <c r="AH408" i="2"/>
  <c r="AI408" i="2" s="1"/>
  <c r="AH409" i="2"/>
  <c r="AI409" i="2" s="1"/>
  <c r="AH410" i="2"/>
  <c r="AI410" i="2" s="1"/>
  <c r="AH411" i="2"/>
  <c r="AI411" i="2" s="1"/>
  <c r="AH412" i="2"/>
  <c r="AI412" i="2" s="1"/>
  <c r="AH413" i="2"/>
  <c r="AH414" i="2"/>
  <c r="AI414" i="2" s="1"/>
  <c r="AH415" i="2"/>
  <c r="AI415" i="2" s="1"/>
  <c r="AH416" i="2"/>
  <c r="AI416" i="2" s="1"/>
  <c r="AH417" i="2"/>
  <c r="AI417" i="2" s="1"/>
  <c r="AH418" i="2"/>
  <c r="AI418" i="2" s="1"/>
  <c r="AH419" i="2"/>
  <c r="AI419" i="2" s="1"/>
  <c r="AH420" i="2"/>
  <c r="AI420" i="2" s="1"/>
  <c r="AH421" i="2"/>
  <c r="AI421" i="2" s="1"/>
  <c r="AH422" i="2"/>
  <c r="AI422" i="2" s="1"/>
  <c r="AH423" i="2"/>
  <c r="AI423" i="2" s="1"/>
  <c r="AH424" i="2"/>
  <c r="AI424" i="2" s="1"/>
  <c r="AH425" i="2"/>
  <c r="AH426" i="2"/>
  <c r="AI426" i="2" s="1"/>
  <c r="AH427" i="2"/>
  <c r="AI427" i="2" s="1"/>
  <c r="AH428" i="2"/>
  <c r="AI428" i="2" s="1"/>
  <c r="AH429" i="2"/>
  <c r="AH430" i="2"/>
  <c r="AI430" i="2" s="1"/>
  <c r="AH431" i="2"/>
  <c r="AI431" i="2" s="1"/>
  <c r="AH432" i="2"/>
  <c r="AH433" i="2"/>
  <c r="AI433" i="2" s="1"/>
  <c r="AH434" i="2"/>
  <c r="AI434" i="2" s="1"/>
  <c r="AH435" i="2"/>
  <c r="AI435" i="2" s="1"/>
  <c r="AH436" i="2"/>
  <c r="AI436" i="2" s="1"/>
  <c r="AH437" i="2"/>
  <c r="AI437" i="2" s="1"/>
  <c r="AH438" i="2"/>
  <c r="AI438" i="2" s="1"/>
  <c r="AH439" i="2"/>
  <c r="AI439" i="2" s="1"/>
  <c r="AH440" i="2"/>
  <c r="AI440" i="2" s="1"/>
  <c r="AH441" i="2"/>
  <c r="AI441" i="2" s="1"/>
  <c r="AH442" i="2"/>
  <c r="AI442" i="2" s="1"/>
  <c r="AH443" i="2"/>
  <c r="AI443" i="2" s="1"/>
  <c r="AH444" i="2"/>
  <c r="AI444" i="2" s="1"/>
  <c r="AH445" i="2"/>
  <c r="AI445" i="2" s="1"/>
  <c r="AH446" i="2"/>
  <c r="AI446" i="2" s="1"/>
  <c r="AH447" i="2"/>
  <c r="AI447" i="2" s="1"/>
  <c r="AH448" i="2"/>
  <c r="AI448" i="2" s="1"/>
  <c r="AH449" i="2"/>
  <c r="AI449" i="2" s="1"/>
  <c r="AH450" i="2"/>
  <c r="AI450" i="2" s="1"/>
  <c r="AH451" i="2"/>
  <c r="AI451" i="2" s="1"/>
  <c r="AH452" i="2"/>
  <c r="AI452" i="2" s="1"/>
  <c r="AH453" i="2"/>
  <c r="AI453" i="2" s="1"/>
  <c r="AH454" i="2"/>
  <c r="AI454" i="2" s="1"/>
  <c r="AH455" i="2"/>
  <c r="AI455" i="2" s="1"/>
  <c r="AH456" i="2"/>
  <c r="AI456" i="2" s="1"/>
  <c r="AH457" i="2"/>
  <c r="AI457" i="2" s="1"/>
  <c r="AH458" i="2"/>
  <c r="AI458" i="2" s="1"/>
  <c r="AH459" i="2"/>
  <c r="AI459" i="2" s="1"/>
  <c r="AH460" i="2"/>
  <c r="AI460" i="2" s="1"/>
  <c r="AH461" i="2"/>
  <c r="AI461" i="2" s="1"/>
  <c r="AH462" i="2"/>
  <c r="AI462" i="2" s="1"/>
  <c r="AH463" i="2"/>
  <c r="AI463" i="2" s="1"/>
  <c r="AH464" i="2"/>
  <c r="AI464" i="2" s="1"/>
  <c r="AH465" i="2"/>
  <c r="AI465" i="2" s="1"/>
  <c r="AH466" i="2"/>
  <c r="AH467" i="2"/>
  <c r="AH468" i="2"/>
  <c r="AI468" i="2" s="1"/>
  <c r="AH469" i="2"/>
  <c r="AI469" i="2" s="1"/>
  <c r="AH470" i="2"/>
  <c r="AI470" i="2" s="1"/>
  <c r="AH471" i="2"/>
  <c r="AI471" i="2" s="1"/>
  <c r="AH472" i="2"/>
  <c r="AI472" i="2" s="1"/>
  <c r="AH473" i="2"/>
  <c r="AI473" i="2" s="1"/>
  <c r="AH474" i="2"/>
  <c r="AI474" i="2" s="1"/>
  <c r="AH475" i="2"/>
  <c r="AI475" i="2" s="1"/>
  <c r="AH476" i="2"/>
  <c r="AI476" i="2" s="1"/>
  <c r="AH477" i="2"/>
  <c r="AI477" i="2" s="1"/>
  <c r="AH478" i="2"/>
  <c r="AI478" i="2" s="1"/>
  <c r="AH479" i="2"/>
  <c r="AI479" i="2" s="1"/>
  <c r="AH480" i="2"/>
  <c r="AI480" i="2" s="1"/>
  <c r="AH481" i="2"/>
  <c r="AH482" i="2"/>
  <c r="AI482" i="2" s="1"/>
  <c r="AH483" i="2"/>
  <c r="AI483" i="2" s="1"/>
  <c r="AH484" i="2"/>
  <c r="AI484" i="2" s="1"/>
  <c r="AH485" i="2"/>
  <c r="AI485" i="2" s="1"/>
  <c r="AH486" i="2"/>
  <c r="AH487" i="2"/>
  <c r="AI487" i="2" s="1"/>
  <c r="AH488" i="2"/>
  <c r="AI488" i="2" s="1"/>
  <c r="AH489" i="2"/>
  <c r="AI489" i="2" s="1"/>
  <c r="AH490" i="2"/>
  <c r="AI490" i="2" s="1"/>
  <c r="AH491" i="2"/>
  <c r="AI491" i="2" s="1"/>
  <c r="AH492" i="2"/>
  <c r="AI492" i="2" s="1"/>
  <c r="AH493" i="2"/>
  <c r="AI493" i="2" s="1"/>
  <c r="AH494" i="2"/>
  <c r="AI494" i="2" s="1"/>
  <c r="AH495" i="2"/>
  <c r="AI495" i="2" s="1"/>
  <c r="AH496" i="2"/>
  <c r="AI496" i="2" s="1"/>
  <c r="AH497" i="2"/>
  <c r="AI497" i="2" s="1"/>
  <c r="AH498" i="2"/>
  <c r="AI498" i="2" s="1"/>
  <c r="AH499" i="2"/>
  <c r="AI499" i="2" s="1"/>
  <c r="AH500" i="2"/>
  <c r="AI500" i="2" s="1"/>
  <c r="AH501" i="2"/>
  <c r="AI501" i="2" s="1"/>
  <c r="AH502" i="2"/>
  <c r="AI502" i="2" s="1"/>
  <c r="AH503" i="2"/>
  <c r="AI503" i="2" s="1"/>
  <c r="AH504" i="2"/>
  <c r="AI504" i="2" s="1"/>
  <c r="AH505" i="2"/>
  <c r="AI505" i="2" s="1"/>
  <c r="AH506" i="2"/>
  <c r="AI506" i="2" s="1"/>
  <c r="AH507" i="2"/>
  <c r="AI507" i="2" s="1"/>
  <c r="AH508" i="2"/>
  <c r="AI508" i="2" s="1"/>
  <c r="AH509" i="2"/>
  <c r="AI509" i="2" s="1"/>
  <c r="AH510" i="2"/>
  <c r="AI510" i="2" s="1"/>
  <c r="AH511" i="2"/>
  <c r="AI511" i="2" s="1"/>
  <c r="AH512" i="2"/>
  <c r="AI512" i="2" s="1"/>
  <c r="AH513" i="2"/>
  <c r="AI513" i="2" s="1"/>
  <c r="AH514" i="2"/>
  <c r="AI514" i="2" s="1"/>
  <c r="AH515" i="2"/>
  <c r="AI515" i="2" s="1"/>
  <c r="AH516" i="2"/>
  <c r="AI516" i="2" s="1"/>
  <c r="AH517" i="2"/>
  <c r="AI517" i="2" s="1"/>
  <c r="AH518" i="2"/>
  <c r="AI518" i="2" s="1"/>
  <c r="AH519" i="2"/>
  <c r="AI519" i="2" s="1"/>
  <c r="AH520" i="2"/>
  <c r="AI520" i="2" s="1"/>
  <c r="AH521" i="2"/>
  <c r="AI521" i="2" s="1"/>
  <c r="AH522" i="2"/>
  <c r="AI522" i="2" s="1"/>
  <c r="AH523" i="2"/>
  <c r="AI523" i="2" s="1"/>
  <c r="AH524" i="2"/>
  <c r="AI524" i="2" s="1"/>
  <c r="AH525" i="2"/>
  <c r="AI525" i="2" s="1"/>
  <c r="AH526" i="2"/>
  <c r="AH527" i="2"/>
  <c r="AI527" i="2" s="1"/>
  <c r="AH528" i="2"/>
  <c r="AI528" i="2" s="1"/>
  <c r="AH529" i="2"/>
  <c r="AI529" i="2" s="1"/>
  <c r="AH530" i="2"/>
  <c r="AI530" i="2" s="1"/>
  <c r="AH531" i="2"/>
  <c r="AI531" i="2" s="1"/>
  <c r="AH532" i="2"/>
  <c r="AI532" i="2" s="1"/>
  <c r="AH533" i="2"/>
  <c r="AI533" i="2" s="1"/>
  <c r="AH534" i="2"/>
  <c r="AI534" i="2" s="1"/>
  <c r="AH535" i="2"/>
  <c r="AI535" i="2" s="1"/>
  <c r="AH536" i="2"/>
  <c r="AI536" i="2" s="1"/>
  <c r="AH537" i="2"/>
  <c r="AH538" i="2"/>
  <c r="AI538" i="2" s="1"/>
  <c r="AH539" i="2"/>
  <c r="AH540" i="2"/>
  <c r="AH541" i="2"/>
  <c r="AI541" i="2" s="1"/>
  <c r="AH542" i="2"/>
  <c r="AH543" i="2"/>
  <c r="AI543" i="2" s="1"/>
  <c r="AH544" i="2"/>
  <c r="AI544" i="2" s="1"/>
  <c r="AH545" i="2"/>
  <c r="AI545" i="2" s="1"/>
  <c r="AH546" i="2"/>
  <c r="AI546" i="2" s="1"/>
  <c r="AH547" i="2"/>
  <c r="AI547" i="2" s="1"/>
  <c r="AH548" i="2"/>
  <c r="AI548" i="2" s="1"/>
  <c r="AH549" i="2"/>
  <c r="AI549" i="2" s="1"/>
  <c r="AH550" i="2"/>
  <c r="AI550" i="2" s="1"/>
  <c r="AH551" i="2"/>
  <c r="AI551" i="2" s="1"/>
  <c r="AH552" i="2"/>
  <c r="AI552" i="2" s="1"/>
  <c r="AH553" i="2"/>
  <c r="AH554" i="2"/>
  <c r="AH555" i="2"/>
  <c r="AI555" i="2" s="1"/>
  <c r="AH556" i="2"/>
  <c r="AI556" i="2" s="1"/>
  <c r="AH557" i="2"/>
  <c r="AI557" i="2" s="1"/>
  <c r="AH558" i="2"/>
  <c r="AI558" i="2" s="1"/>
  <c r="AH559" i="2"/>
  <c r="AI559" i="2" s="1"/>
  <c r="AH560" i="2"/>
  <c r="AI560" i="2" s="1"/>
  <c r="AH561" i="2"/>
  <c r="AI561" i="2" s="1"/>
  <c r="AH562" i="2"/>
  <c r="AI562" i="2" s="1"/>
  <c r="AH563" i="2"/>
  <c r="AI563" i="2" s="1"/>
  <c r="AH564" i="2"/>
  <c r="AI564" i="2" s="1"/>
  <c r="AH565" i="2"/>
  <c r="AI565" i="2" s="1"/>
  <c r="AH566" i="2"/>
  <c r="AI566" i="2" s="1"/>
  <c r="AH567" i="2"/>
  <c r="AI567" i="2" s="1"/>
  <c r="AH568" i="2"/>
  <c r="AI568" i="2" s="1"/>
  <c r="AH569" i="2"/>
  <c r="AI569" i="2" s="1"/>
  <c r="AH570" i="2"/>
  <c r="AI570" i="2" s="1"/>
  <c r="AH571" i="2"/>
  <c r="AI571" i="2" s="1"/>
  <c r="AH572" i="2"/>
  <c r="AI572" i="2" s="1"/>
  <c r="AH573" i="2"/>
  <c r="AI573" i="2" s="1"/>
  <c r="AH574" i="2"/>
  <c r="AI574" i="2" s="1"/>
  <c r="AH575" i="2"/>
  <c r="AI575" i="2" s="1"/>
  <c r="AH576" i="2"/>
  <c r="AH577" i="2"/>
  <c r="AI577" i="2" s="1"/>
  <c r="AH578" i="2"/>
  <c r="AI578" i="2" s="1"/>
  <c r="AH579" i="2"/>
  <c r="AI579" i="2" s="1"/>
  <c r="AH580" i="2"/>
  <c r="AH581" i="2"/>
  <c r="AI581" i="2" s="1"/>
  <c r="AH582" i="2"/>
  <c r="AI582" i="2" s="1"/>
  <c r="AH583" i="2"/>
  <c r="AI583" i="2" s="1"/>
  <c r="AH584" i="2"/>
  <c r="AI584" i="2" s="1"/>
  <c r="AH585" i="2"/>
  <c r="AI585" i="2" s="1"/>
  <c r="AH586" i="2"/>
  <c r="AI586" i="2" s="1"/>
  <c r="AH587" i="2"/>
  <c r="AI587" i="2" s="1"/>
  <c r="AH588" i="2"/>
  <c r="AI588" i="2" s="1"/>
  <c r="AH589" i="2"/>
  <c r="AI589" i="2" s="1"/>
  <c r="AH590" i="2"/>
  <c r="AI590" i="2" s="1"/>
  <c r="AH591" i="2"/>
  <c r="AI591" i="2" s="1"/>
  <c r="AH592" i="2"/>
  <c r="AI592" i="2" s="1"/>
  <c r="AH593" i="2"/>
  <c r="AI593" i="2" s="1"/>
  <c r="AH594" i="2"/>
  <c r="AI594" i="2" s="1"/>
  <c r="AH595" i="2"/>
  <c r="AH596" i="2"/>
  <c r="AI596" i="2" s="1"/>
  <c r="AH597" i="2"/>
  <c r="AI597" i="2" s="1"/>
  <c r="AH598" i="2"/>
  <c r="AI598" i="2" s="1"/>
  <c r="AH599" i="2"/>
  <c r="AI599" i="2" s="1"/>
  <c r="AH600" i="2"/>
  <c r="AI600" i="2" s="1"/>
  <c r="AH601" i="2"/>
  <c r="AI601" i="2" s="1"/>
  <c r="AH602" i="2"/>
  <c r="AI602" i="2" s="1"/>
  <c r="AH603" i="2"/>
  <c r="AI603" i="2" s="1"/>
  <c r="AH604" i="2"/>
  <c r="AI604" i="2" s="1"/>
  <c r="AH605" i="2"/>
  <c r="AH606" i="2"/>
  <c r="AI606" i="2" s="1"/>
  <c r="AH607" i="2"/>
  <c r="AI607" i="2" s="1"/>
  <c r="AH608" i="2"/>
  <c r="AI608" i="2" s="1"/>
  <c r="AH609" i="2"/>
  <c r="AH610" i="2"/>
  <c r="AI610" i="2" s="1"/>
  <c r="AH611" i="2"/>
  <c r="AI611" i="2" s="1"/>
  <c r="AH612" i="2"/>
  <c r="AI612" i="2" s="1"/>
  <c r="AH613" i="2"/>
  <c r="AI613" i="2" s="1"/>
  <c r="AH614" i="2"/>
  <c r="AI614" i="2" s="1"/>
  <c r="AH615" i="2"/>
  <c r="AI615" i="2" s="1"/>
  <c r="AH616" i="2"/>
  <c r="AI616" i="2" s="1"/>
  <c r="AH617" i="2"/>
  <c r="AI617" i="2" s="1"/>
  <c r="AH618" i="2"/>
  <c r="AI618" i="2" s="1"/>
  <c r="AH619" i="2"/>
  <c r="AI619" i="2" s="1"/>
  <c r="AH620" i="2"/>
  <c r="AI620" i="2" s="1"/>
  <c r="AH621" i="2"/>
  <c r="AI621" i="2" s="1"/>
  <c r="AH622" i="2"/>
  <c r="AI622" i="2" s="1"/>
  <c r="AH623" i="2"/>
  <c r="AH624" i="2"/>
  <c r="AI624" i="2" s="1"/>
  <c r="AH625" i="2"/>
  <c r="AI625" i="2" s="1"/>
  <c r="AH626" i="2"/>
  <c r="AI626" i="2" s="1"/>
  <c r="AH627" i="2"/>
  <c r="AI627" i="2" s="1"/>
  <c r="AH628" i="2"/>
  <c r="AI628" i="2" s="1"/>
  <c r="AH629" i="2"/>
  <c r="AI629" i="2" s="1"/>
  <c r="AH630" i="2"/>
  <c r="AI630" i="2" s="1"/>
  <c r="AH631" i="2"/>
  <c r="AI631" i="2" s="1"/>
  <c r="AH632" i="2"/>
  <c r="AH633" i="2"/>
  <c r="AH634" i="2"/>
  <c r="AI634" i="2" s="1"/>
  <c r="AH635" i="2"/>
  <c r="AI635" i="2" s="1"/>
  <c r="AH636" i="2"/>
  <c r="AH637" i="2"/>
  <c r="AH638" i="2"/>
  <c r="AI638" i="2" s="1"/>
  <c r="AH639" i="2"/>
  <c r="AI639" i="2" s="1"/>
  <c r="AH640" i="2"/>
  <c r="AI640" i="2" s="1"/>
  <c r="AH641" i="2"/>
  <c r="AI641" i="2" s="1"/>
  <c r="AH642" i="2"/>
  <c r="AI642" i="2" s="1"/>
  <c r="AH643" i="2"/>
  <c r="AI643" i="2" s="1"/>
  <c r="AH644" i="2"/>
  <c r="AI644" i="2" s="1"/>
  <c r="AH645" i="2"/>
  <c r="AI645" i="2" s="1"/>
  <c r="AH646" i="2"/>
  <c r="AI646" i="2" s="1"/>
  <c r="AH647" i="2"/>
  <c r="AI647" i="2" s="1"/>
  <c r="AH648" i="2"/>
  <c r="AI648" i="2" s="1"/>
  <c r="AH649" i="2"/>
  <c r="AI649" i="2" s="1"/>
  <c r="AH650" i="2"/>
  <c r="AI650" i="2" s="1"/>
  <c r="AH651" i="2"/>
  <c r="AI651" i="2" s="1"/>
  <c r="AH652" i="2"/>
  <c r="AI652" i="2" s="1"/>
  <c r="AH653" i="2"/>
  <c r="AI653" i="2" s="1"/>
  <c r="AH654" i="2"/>
  <c r="AI654" i="2" s="1"/>
  <c r="AH655" i="2"/>
  <c r="AI655" i="2" s="1"/>
  <c r="AH656" i="2"/>
  <c r="AI656" i="2" s="1"/>
  <c r="AH657" i="2"/>
  <c r="AI657" i="2" s="1"/>
  <c r="AH658" i="2"/>
  <c r="AI658" i="2" s="1"/>
  <c r="AH659" i="2"/>
  <c r="AI659" i="2" s="1"/>
  <c r="AH660" i="2"/>
  <c r="AI660" i="2" s="1"/>
  <c r="AH661" i="2"/>
  <c r="AI661" i="2" s="1"/>
  <c r="AH662" i="2"/>
  <c r="AI662" i="2" s="1"/>
  <c r="AH663" i="2"/>
  <c r="AI663" i="2" s="1"/>
  <c r="AH664" i="2"/>
  <c r="AI664" i="2" s="1"/>
  <c r="AH665" i="2"/>
  <c r="AI665" i="2" s="1"/>
  <c r="AH666" i="2"/>
  <c r="AH667" i="2"/>
  <c r="AI667" i="2" s="1"/>
  <c r="AH668" i="2"/>
  <c r="AI668" i="2" s="1"/>
  <c r="AH669" i="2"/>
  <c r="AI669" i="2" s="1"/>
  <c r="AH670" i="2"/>
  <c r="AH671" i="2"/>
  <c r="AI671" i="2" s="1"/>
  <c r="AH672" i="2"/>
  <c r="AI672" i="2" s="1"/>
  <c r="AH673" i="2"/>
  <c r="AH674" i="2"/>
  <c r="AI674" i="2" s="1"/>
  <c r="AH675" i="2"/>
  <c r="AI675" i="2" s="1"/>
  <c r="AH676" i="2"/>
  <c r="AI676" i="2" s="1"/>
  <c r="AH677" i="2"/>
  <c r="AI677" i="2" s="1"/>
  <c r="AH678" i="2"/>
  <c r="AI678" i="2" s="1"/>
  <c r="AH679" i="2"/>
  <c r="AI679" i="2" s="1"/>
  <c r="AH680" i="2"/>
  <c r="AI680" i="2" s="1"/>
  <c r="AH681" i="2"/>
  <c r="AI681" i="2" s="1"/>
  <c r="AH682" i="2"/>
  <c r="AI682" i="2" s="1"/>
  <c r="AH683" i="2"/>
  <c r="AI683" i="2" s="1"/>
  <c r="AH684" i="2"/>
  <c r="AI684" i="2" s="1"/>
  <c r="AH685" i="2"/>
  <c r="AI685" i="2" s="1"/>
  <c r="AH686" i="2"/>
  <c r="AI686" i="2" s="1"/>
  <c r="AH687" i="2"/>
  <c r="AI687" i="2" s="1"/>
  <c r="AH688" i="2"/>
  <c r="AH689" i="2"/>
  <c r="AI689" i="2" s="1"/>
  <c r="AH690" i="2"/>
  <c r="AI690" i="2" s="1"/>
  <c r="AH691" i="2"/>
  <c r="AI691" i="2" s="1"/>
  <c r="AH692" i="2"/>
  <c r="AI692" i="2" s="1"/>
  <c r="AH693" i="2"/>
  <c r="AI693" i="2" s="1"/>
  <c r="AH694" i="2"/>
  <c r="AI694" i="2" s="1"/>
  <c r="AH695" i="2"/>
  <c r="AI695" i="2" s="1"/>
  <c r="AH696" i="2"/>
  <c r="AI696" i="2" s="1"/>
  <c r="AH697" i="2"/>
  <c r="AI697" i="2" s="1"/>
  <c r="AH698" i="2"/>
  <c r="AI698" i="2" s="1"/>
  <c r="AH699" i="2"/>
  <c r="AI699" i="2" s="1"/>
  <c r="AH700" i="2"/>
  <c r="AH701" i="2"/>
  <c r="AI701" i="2" s="1"/>
  <c r="AH702" i="2"/>
  <c r="AH703" i="2"/>
  <c r="AI703" i="2" s="1"/>
  <c r="AH704" i="2"/>
  <c r="AI704" i="2" s="1"/>
  <c r="AH705" i="2"/>
  <c r="AI705" i="2" s="1"/>
  <c r="AH706" i="2"/>
  <c r="AI706" i="2" s="1"/>
  <c r="AH707" i="2"/>
  <c r="AI707" i="2" s="1"/>
  <c r="AH708" i="2"/>
  <c r="AI708" i="2" s="1"/>
  <c r="AH709" i="2"/>
  <c r="AI709" i="2" s="1"/>
  <c r="AH710" i="2"/>
  <c r="AI710" i="2" s="1"/>
  <c r="AH711" i="2"/>
  <c r="AI711" i="2" s="1"/>
  <c r="AH712" i="2"/>
  <c r="AH713" i="2"/>
  <c r="AI713" i="2" s="1"/>
  <c r="AH714" i="2"/>
  <c r="AI714" i="2" s="1"/>
  <c r="AH715" i="2"/>
  <c r="AI715" i="2" s="1"/>
  <c r="AH716" i="2"/>
  <c r="AI716" i="2" s="1"/>
  <c r="AH717" i="2"/>
  <c r="AI717" i="2" s="1"/>
  <c r="AH718" i="2"/>
  <c r="AI718" i="2" s="1"/>
  <c r="AH719" i="2"/>
  <c r="AI719" i="2" s="1"/>
  <c r="AH720" i="2"/>
  <c r="AI720" i="2" s="1"/>
  <c r="AH721" i="2"/>
  <c r="AI721" i="2" s="1"/>
  <c r="AH722" i="2"/>
  <c r="AI722" i="2" s="1"/>
  <c r="AH723" i="2"/>
  <c r="AI723" i="2" s="1"/>
  <c r="AH724" i="2"/>
  <c r="AI724" i="2" s="1"/>
  <c r="AH725" i="2"/>
  <c r="AI725" i="2" s="1"/>
  <c r="AH726" i="2"/>
  <c r="AI726" i="2" s="1"/>
  <c r="AH727" i="2"/>
  <c r="AI727" i="2" s="1"/>
  <c r="AH728" i="2"/>
  <c r="AI728" i="2" s="1"/>
  <c r="AH729" i="2"/>
  <c r="AI729" i="2" s="1"/>
  <c r="AH730" i="2"/>
  <c r="AI730" i="2" s="1"/>
  <c r="AH731" i="2"/>
  <c r="AI731" i="2" s="1"/>
  <c r="AH732" i="2"/>
  <c r="AI732" i="2" s="1"/>
  <c r="AH733" i="2"/>
  <c r="AI733" i="2" s="1"/>
  <c r="AH734" i="2"/>
  <c r="AI734" i="2" s="1"/>
  <c r="AH735" i="2"/>
  <c r="AH736" i="2"/>
  <c r="AI736" i="2" s="1"/>
  <c r="AH737" i="2"/>
  <c r="AI737" i="2" s="1"/>
  <c r="AH738" i="2"/>
  <c r="AI738" i="2" s="1"/>
  <c r="AH739" i="2"/>
  <c r="AI739" i="2" s="1"/>
  <c r="AH740" i="2"/>
  <c r="AI740" i="2" s="1"/>
  <c r="AH741" i="2"/>
  <c r="AI741" i="2" s="1"/>
  <c r="AH742" i="2"/>
  <c r="AI742" i="2" s="1"/>
  <c r="AH743" i="2"/>
  <c r="AI743" i="2" s="1"/>
  <c r="AH744" i="2"/>
  <c r="AI744" i="2" s="1"/>
  <c r="AH745" i="2"/>
  <c r="AI745" i="2" s="1"/>
  <c r="AH746" i="2"/>
  <c r="AI746" i="2" s="1"/>
  <c r="AH747" i="2"/>
  <c r="AI747" i="2" s="1"/>
  <c r="AH748" i="2"/>
  <c r="AI748" i="2" s="1"/>
  <c r="AH749" i="2"/>
  <c r="AI749" i="2" s="1"/>
  <c r="AH750" i="2"/>
  <c r="AI750" i="2" s="1"/>
  <c r="AH751" i="2"/>
  <c r="AI751" i="2" s="1"/>
  <c r="AH752" i="2"/>
  <c r="AI752" i="2" s="1"/>
  <c r="AH753" i="2"/>
  <c r="AI753" i="2" s="1"/>
  <c r="AH754" i="2"/>
  <c r="AI754" i="2" s="1"/>
  <c r="AH755" i="2"/>
  <c r="AI755" i="2" s="1"/>
  <c r="AH756" i="2"/>
  <c r="AI756" i="2" s="1"/>
  <c r="AH757" i="2"/>
  <c r="AI757" i="2" s="1"/>
  <c r="AH758" i="2"/>
  <c r="AI758" i="2" s="1"/>
  <c r="AH759" i="2"/>
  <c r="AI759" i="2" s="1"/>
  <c r="AH760" i="2"/>
  <c r="AI760" i="2" s="1"/>
  <c r="AH761" i="2"/>
  <c r="AI761" i="2" s="1"/>
  <c r="AH762" i="2"/>
  <c r="AI762" i="2" s="1"/>
  <c r="AH763" i="2"/>
  <c r="AI763" i="2" s="1"/>
  <c r="AH764" i="2"/>
  <c r="AI764" i="2" s="1"/>
  <c r="AH765" i="2"/>
  <c r="AI765" i="2" s="1"/>
  <c r="AH766" i="2"/>
  <c r="AI766" i="2" s="1"/>
  <c r="AH767" i="2"/>
  <c r="AI767" i="2" s="1"/>
  <c r="AH768" i="2"/>
  <c r="AH769" i="2"/>
  <c r="AH770" i="2"/>
  <c r="AI770" i="2" s="1"/>
  <c r="AH771" i="2"/>
  <c r="AH772" i="2"/>
  <c r="AI772" i="2" s="1"/>
  <c r="AH773" i="2"/>
  <c r="AH774" i="2"/>
  <c r="AI774" i="2" s="1"/>
  <c r="AH775" i="2"/>
  <c r="AI775" i="2" s="1"/>
  <c r="AH776" i="2"/>
  <c r="AI776" i="2" s="1"/>
  <c r="AH777" i="2"/>
  <c r="AI777" i="2" s="1"/>
  <c r="AH778" i="2"/>
  <c r="AI778" i="2" s="1"/>
  <c r="AH779" i="2"/>
  <c r="AH780" i="2"/>
  <c r="AI780" i="2" s="1"/>
  <c r="AH781" i="2"/>
  <c r="AI781" i="2" s="1"/>
  <c r="AH782" i="2"/>
  <c r="AI782" i="2" s="1"/>
  <c r="AH783" i="2"/>
  <c r="AI783" i="2" s="1"/>
  <c r="AH784" i="2"/>
  <c r="AH785" i="2"/>
  <c r="AI785" i="2" s="1"/>
  <c r="AH786" i="2"/>
  <c r="AI786" i="2" s="1"/>
  <c r="AH787" i="2"/>
  <c r="AI787" i="2" s="1"/>
  <c r="AH788" i="2"/>
  <c r="AI788" i="2" s="1"/>
  <c r="AH789" i="2"/>
  <c r="AI789" i="2" s="1"/>
  <c r="AH790" i="2"/>
  <c r="AH791" i="2"/>
  <c r="AI791" i="2" s="1"/>
  <c r="AH792" i="2"/>
  <c r="AI792" i="2" s="1"/>
  <c r="AH793" i="2"/>
  <c r="AI793" i="2" s="1"/>
  <c r="AH794" i="2"/>
  <c r="AI794" i="2" s="1"/>
  <c r="AH795" i="2"/>
  <c r="AI795" i="2" s="1"/>
  <c r="AH796" i="2"/>
  <c r="AI796" i="2" s="1"/>
  <c r="AH797" i="2"/>
  <c r="AH798" i="2"/>
  <c r="AI798" i="2" s="1"/>
  <c r="AH799" i="2"/>
  <c r="AH800" i="2"/>
  <c r="AI800" i="2" s="1"/>
  <c r="AH801" i="2"/>
  <c r="AI801" i="2" s="1"/>
  <c r="AH802" i="2"/>
  <c r="AI802" i="2" s="1"/>
  <c r="AH803" i="2"/>
  <c r="AI803" i="2" s="1"/>
  <c r="AH804" i="2"/>
  <c r="AI804" i="2" s="1"/>
  <c r="AH805" i="2"/>
  <c r="AI805" i="2" s="1"/>
  <c r="AH806" i="2"/>
  <c r="AI806" i="2" s="1"/>
  <c r="AH807" i="2"/>
  <c r="AI807" i="2" s="1"/>
  <c r="AH808" i="2"/>
  <c r="AI808" i="2" s="1"/>
  <c r="AH809" i="2"/>
  <c r="AI809" i="2" s="1"/>
  <c r="AH810" i="2"/>
  <c r="AI810" i="2" s="1"/>
  <c r="AH811" i="2"/>
  <c r="AI811" i="2" s="1"/>
  <c r="AH812" i="2"/>
  <c r="AI812" i="2" s="1"/>
  <c r="AH813" i="2"/>
  <c r="AI813" i="2" s="1"/>
  <c r="AH814" i="2"/>
  <c r="AI814" i="2" s="1"/>
  <c r="AH815" i="2"/>
  <c r="AI815" i="2" s="1"/>
  <c r="AH816" i="2"/>
  <c r="AI816" i="2" s="1"/>
  <c r="AH817" i="2"/>
  <c r="AI817" i="2" s="1"/>
  <c r="AH818" i="2"/>
  <c r="AI818" i="2" s="1"/>
  <c r="AH819" i="2"/>
  <c r="AI819" i="2" s="1"/>
  <c r="AH820" i="2"/>
  <c r="AI820" i="2" s="1"/>
  <c r="AH821" i="2"/>
  <c r="AI821" i="2" s="1"/>
  <c r="AH822" i="2"/>
  <c r="AI822" i="2" s="1"/>
  <c r="AH823" i="2"/>
  <c r="AI823" i="2" s="1"/>
  <c r="AH824" i="2"/>
  <c r="AI824" i="2" s="1"/>
  <c r="AH825" i="2"/>
  <c r="AI825" i="2" s="1"/>
  <c r="AH826" i="2"/>
  <c r="AI826" i="2" s="1"/>
  <c r="AH827" i="2"/>
  <c r="AI827" i="2" s="1"/>
  <c r="AH828" i="2"/>
  <c r="AI828" i="2" s="1"/>
  <c r="AH829" i="2"/>
  <c r="AI829" i="2" s="1"/>
  <c r="AH830" i="2"/>
  <c r="AI830" i="2" s="1"/>
  <c r="AH831" i="2"/>
  <c r="AI831" i="2" s="1"/>
  <c r="AH832" i="2"/>
  <c r="AI832" i="2" s="1"/>
  <c r="AH833" i="2"/>
  <c r="AI833" i="2" s="1"/>
  <c r="AH834" i="2"/>
  <c r="AI834" i="2" s="1"/>
  <c r="AH835" i="2"/>
  <c r="AI835" i="2" s="1"/>
  <c r="AH836" i="2"/>
  <c r="AI836" i="2" s="1"/>
  <c r="AH837" i="2"/>
  <c r="AI837" i="2" s="1"/>
  <c r="AH838" i="2"/>
  <c r="AI838" i="2" s="1"/>
  <c r="AH839" i="2"/>
  <c r="AI839" i="2" s="1"/>
  <c r="AH840" i="2"/>
  <c r="AI840" i="2" s="1"/>
  <c r="AH841" i="2"/>
  <c r="AI841" i="2" s="1"/>
  <c r="AH842" i="2"/>
  <c r="AI842" i="2" s="1"/>
  <c r="AH843" i="2"/>
  <c r="AI843" i="2" s="1"/>
  <c r="AH844" i="2"/>
  <c r="AI844" i="2" s="1"/>
  <c r="AH845" i="2"/>
  <c r="AI845" i="2" s="1"/>
  <c r="AH846" i="2"/>
  <c r="AI846" i="2" s="1"/>
  <c r="AH847" i="2"/>
  <c r="AI847" i="2" s="1"/>
  <c r="AH848" i="2"/>
  <c r="AI848" i="2" s="1"/>
  <c r="AH849" i="2"/>
  <c r="AI849" i="2" s="1"/>
  <c r="AH850" i="2"/>
  <c r="AI850" i="2" s="1"/>
  <c r="AH851" i="2"/>
  <c r="AI851" i="2" s="1"/>
  <c r="AH852" i="2"/>
  <c r="AI852" i="2" s="1"/>
  <c r="AH853" i="2"/>
  <c r="AI853" i="2" s="1"/>
  <c r="AH854" i="2"/>
  <c r="AI854" i="2" s="1"/>
  <c r="AH855" i="2"/>
  <c r="AI855" i="2" s="1"/>
  <c r="AH856" i="2"/>
  <c r="AI856" i="2" s="1"/>
  <c r="AH857" i="2"/>
  <c r="AI857" i="2" s="1"/>
  <c r="AH858" i="2"/>
  <c r="AI858" i="2" s="1"/>
  <c r="AH859" i="2"/>
  <c r="AI859" i="2" s="1"/>
  <c r="AH860" i="2"/>
  <c r="AH861" i="2"/>
  <c r="AI861" i="2" s="1"/>
  <c r="AH862" i="2"/>
  <c r="AI862" i="2" s="1"/>
  <c r="AH863" i="2"/>
  <c r="AI863" i="2" s="1"/>
  <c r="AH864" i="2"/>
  <c r="AI864" i="2" s="1"/>
  <c r="AH865" i="2"/>
  <c r="AI865" i="2" s="1"/>
  <c r="AH866" i="2"/>
  <c r="AI866" i="2" s="1"/>
  <c r="AH867" i="2"/>
  <c r="AI867" i="2" s="1"/>
  <c r="AH868" i="2"/>
  <c r="AI868" i="2" s="1"/>
  <c r="AH869" i="2"/>
  <c r="AI869" i="2" s="1"/>
  <c r="AH870" i="2"/>
  <c r="AI870" i="2" s="1"/>
  <c r="AH871" i="2"/>
  <c r="AI871" i="2" s="1"/>
  <c r="AH872" i="2"/>
  <c r="AH873" i="2"/>
  <c r="AH874" i="2"/>
  <c r="AI874" i="2" s="1"/>
  <c r="AH875" i="2"/>
  <c r="AI875" i="2" s="1"/>
  <c r="AH876" i="2"/>
  <c r="AI876" i="2" s="1"/>
  <c r="AH877" i="2"/>
  <c r="AI877" i="2" s="1"/>
  <c r="AH878" i="2"/>
  <c r="AI878" i="2" s="1"/>
  <c r="AH879" i="2"/>
  <c r="AI879" i="2" s="1"/>
  <c r="AH880" i="2"/>
  <c r="AI880" i="2" s="1"/>
  <c r="AH881" i="2"/>
  <c r="AI881" i="2" s="1"/>
  <c r="AH882" i="2"/>
  <c r="AH883" i="2"/>
  <c r="AI883" i="2" s="1"/>
  <c r="AH884" i="2"/>
  <c r="AI884" i="2" s="1"/>
  <c r="AH885" i="2"/>
  <c r="AI885" i="2" s="1"/>
  <c r="AH886" i="2"/>
  <c r="AI886" i="2" s="1"/>
  <c r="AH887" i="2"/>
  <c r="AI887" i="2" s="1"/>
  <c r="AH888" i="2"/>
  <c r="AI888" i="2" s="1"/>
  <c r="AH889" i="2"/>
  <c r="AI889" i="2" s="1"/>
  <c r="AH890" i="2"/>
  <c r="AI890" i="2" s="1"/>
  <c r="AH891" i="2"/>
  <c r="AI891" i="2" s="1"/>
  <c r="AH892" i="2"/>
  <c r="AI892" i="2" s="1"/>
  <c r="AH893" i="2"/>
  <c r="AI893" i="2" s="1"/>
  <c r="AH894" i="2"/>
  <c r="AI894" i="2" s="1"/>
  <c r="AH895" i="2"/>
  <c r="AI895" i="2" s="1"/>
  <c r="AH896" i="2"/>
  <c r="AI896" i="2" s="1"/>
  <c r="AH897" i="2"/>
  <c r="AI897" i="2" s="1"/>
  <c r="AH898" i="2"/>
  <c r="AI898" i="2" s="1"/>
  <c r="AH899" i="2"/>
  <c r="AI899" i="2" s="1"/>
  <c r="AH900" i="2"/>
  <c r="AI900" i="2" s="1"/>
  <c r="AH901" i="2"/>
  <c r="AI901" i="2" s="1"/>
  <c r="AH902" i="2"/>
  <c r="AH903" i="2"/>
  <c r="AI903" i="2" s="1"/>
  <c r="AH904" i="2"/>
  <c r="AI904" i="2" s="1"/>
  <c r="AH905" i="2"/>
  <c r="AI905" i="2" s="1"/>
  <c r="AH906" i="2"/>
  <c r="AI906" i="2" s="1"/>
  <c r="AH907" i="2"/>
  <c r="AH908" i="2"/>
  <c r="AI908" i="2" s="1"/>
  <c r="AH909" i="2"/>
  <c r="AI909" i="2" s="1"/>
  <c r="AH910" i="2"/>
  <c r="AI910" i="2" s="1"/>
  <c r="AH911" i="2"/>
  <c r="AI911" i="2" s="1"/>
  <c r="AH912" i="2"/>
  <c r="AI912" i="2" s="1"/>
  <c r="AH913" i="2"/>
  <c r="AI913" i="2" s="1"/>
  <c r="AH914" i="2"/>
  <c r="AI914" i="2" s="1"/>
  <c r="AH915" i="2"/>
  <c r="AI915" i="2" s="1"/>
  <c r="AH916" i="2"/>
  <c r="AI916" i="2" s="1"/>
  <c r="AH917" i="2"/>
  <c r="AH918" i="2"/>
  <c r="AI918" i="2" s="1"/>
  <c r="AH919" i="2"/>
  <c r="AH920" i="2"/>
  <c r="AI920" i="2" s="1"/>
  <c r="AH921" i="2"/>
  <c r="AI921" i="2" s="1"/>
  <c r="AH922" i="2"/>
  <c r="AI922" i="2" s="1"/>
  <c r="AH923" i="2"/>
  <c r="AI923" i="2" s="1"/>
  <c r="AH924" i="2"/>
  <c r="AI924" i="2" s="1"/>
  <c r="AH925" i="2"/>
  <c r="AI925" i="2" s="1"/>
  <c r="AH926" i="2"/>
  <c r="AI926" i="2" s="1"/>
  <c r="AH927" i="2"/>
  <c r="AI927" i="2" s="1"/>
  <c r="AH928" i="2"/>
  <c r="AI928" i="2" s="1"/>
  <c r="AH929" i="2"/>
  <c r="AI929" i="2" s="1"/>
  <c r="AH930" i="2"/>
  <c r="AI930" i="2" s="1"/>
  <c r="AH931" i="2"/>
  <c r="AI931" i="2" s="1"/>
  <c r="AH932" i="2"/>
  <c r="AI932" i="2" s="1"/>
  <c r="AH933" i="2"/>
  <c r="AH934" i="2"/>
  <c r="AH935" i="2"/>
  <c r="AI935" i="2" s="1"/>
  <c r="AH936" i="2"/>
  <c r="AI936" i="2" s="1"/>
  <c r="AH937" i="2"/>
  <c r="AI937" i="2" s="1"/>
  <c r="AH938" i="2"/>
  <c r="AI938" i="2" s="1"/>
  <c r="AH939" i="2"/>
  <c r="AI939" i="2" s="1"/>
  <c r="AH940" i="2"/>
  <c r="AH941" i="2"/>
  <c r="AI941" i="2" s="1"/>
  <c r="AH942" i="2"/>
  <c r="AI942" i="2" s="1"/>
  <c r="AH943" i="2"/>
  <c r="AI943" i="2" s="1"/>
  <c r="AH944" i="2"/>
  <c r="AI944" i="2" s="1"/>
  <c r="AH945" i="2"/>
  <c r="AI945" i="2" s="1"/>
  <c r="AH946" i="2"/>
  <c r="AI946" i="2" s="1"/>
  <c r="AH947" i="2"/>
  <c r="AI947" i="2" s="1"/>
  <c r="AH948" i="2"/>
  <c r="AH949" i="2"/>
  <c r="AH950" i="2"/>
  <c r="AI950" i="2" s="1"/>
  <c r="AH951" i="2"/>
  <c r="AH952" i="2"/>
  <c r="AI952" i="2" s="1"/>
  <c r="AH953" i="2"/>
  <c r="AI953" i="2" s="1"/>
  <c r="AH954" i="2"/>
  <c r="AH955" i="2"/>
  <c r="AI955" i="2" s="1"/>
  <c r="AH956" i="2"/>
  <c r="AI956" i="2" s="1"/>
  <c r="AH957" i="2"/>
  <c r="AI957" i="2" s="1"/>
  <c r="AH958" i="2"/>
  <c r="AI958" i="2" s="1"/>
  <c r="AH959" i="2"/>
  <c r="AH960" i="2"/>
  <c r="AI960" i="2" s="1"/>
  <c r="AH961" i="2"/>
  <c r="AI961" i="2" s="1"/>
  <c r="AH962" i="2"/>
  <c r="AI962" i="2" s="1"/>
  <c r="AH963" i="2"/>
  <c r="AI963" i="2" s="1"/>
  <c r="AH964" i="2"/>
  <c r="AI964" i="2" s="1"/>
  <c r="AH965" i="2"/>
  <c r="AI965" i="2" s="1"/>
  <c r="AH966" i="2"/>
  <c r="AI966" i="2" s="1"/>
  <c r="AH967" i="2"/>
  <c r="AI967" i="2" s="1"/>
  <c r="AH968" i="2"/>
  <c r="AI968" i="2" s="1"/>
  <c r="AH969" i="2"/>
  <c r="AI969" i="2" s="1"/>
  <c r="AH970" i="2"/>
  <c r="AI970" i="2" s="1"/>
  <c r="AH971" i="2"/>
  <c r="AI971" i="2" s="1"/>
  <c r="AH972" i="2"/>
  <c r="AI972" i="2" s="1"/>
  <c r="AH973" i="2"/>
  <c r="AI973" i="2" s="1"/>
  <c r="AH974" i="2"/>
  <c r="AI974" i="2" s="1"/>
  <c r="AH975" i="2"/>
  <c r="AI975" i="2" s="1"/>
  <c r="AH976" i="2"/>
  <c r="AI976" i="2" s="1"/>
  <c r="AH977" i="2"/>
  <c r="AI977" i="2" s="1"/>
  <c r="AH978" i="2"/>
  <c r="AI978" i="2" s="1"/>
  <c r="AH979" i="2"/>
  <c r="AI979" i="2" s="1"/>
  <c r="AH980" i="2"/>
  <c r="AI980" i="2" s="1"/>
  <c r="AH981" i="2"/>
  <c r="AI981" i="2" s="1"/>
  <c r="AH982" i="2"/>
  <c r="AH983" i="2"/>
  <c r="AI983" i="2" s="1"/>
  <c r="AH984" i="2"/>
  <c r="AI984" i="2" s="1"/>
  <c r="AH985" i="2"/>
  <c r="AI985" i="2" s="1"/>
  <c r="AH986" i="2"/>
  <c r="AI986" i="2" s="1"/>
  <c r="AH987" i="2"/>
  <c r="AI987" i="2" s="1"/>
  <c r="AH988" i="2"/>
  <c r="AI988" i="2" s="1"/>
  <c r="AH989" i="2"/>
  <c r="AI989" i="2" s="1"/>
  <c r="AH990" i="2"/>
  <c r="AI990" i="2" s="1"/>
  <c r="AH991" i="2"/>
  <c r="AI991" i="2" s="1"/>
  <c r="AH992" i="2"/>
  <c r="AI992" i="2" s="1"/>
  <c r="AH993" i="2"/>
  <c r="AI993" i="2" s="1"/>
  <c r="AH994" i="2"/>
  <c r="AH995" i="2"/>
  <c r="AI995" i="2" s="1"/>
  <c r="AH996" i="2"/>
  <c r="AI996" i="2" s="1"/>
  <c r="AH997" i="2"/>
  <c r="AI997" i="2" s="1"/>
  <c r="AK6" i="2"/>
  <c r="AI6" i="2"/>
  <c r="AH6" i="2"/>
  <c r="AK3" i="2"/>
  <c r="AK4" i="2"/>
  <c r="AK5" i="2"/>
  <c r="AK2" i="2"/>
  <c r="AE2" i="4" l="1"/>
  <c r="AG2" i="4" s="1"/>
  <c r="AF2" i="4"/>
  <c r="AA2" i="3"/>
  <c r="AJ247" i="3" s="1"/>
  <c r="AJ332" i="3" l="1"/>
  <c r="AJ324" i="3"/>
  <c r="AJ320" i="3"/>
  <c r="AJ316" i="3"/>
  <c r="AJ312" i="3"/>
  <c r="AJ308" i="3"/>
  <c r="AJ304" i="3"/>
  <c r="AJ300" i="3"/>
  <c r="AJ296" i="3"/>
  <c r="AJ292" i="3"/>
  <c r="AJ288" i="3"/>
  <c r="AJ284" i="3"/>
  <c r="AJ280" i="3"/>
  <c r="AJ276" i="3"/>
  <c r="AJ272" i="3"/>
  <c r="AJ268" i="3"/>
  <c r="AJ264" i="3"/>
  <c r="AJ260" i="3"/>
  <c r="AJ256" i="3"/>
  <c r="AJ252" i="3"/>
  <c r="AJ248" i="3"/>
  <c r="AB281" i="3"/>
  <c r="AD281" i="3" s="1"/>
  <c r="AJ327" i="3"/>
  <c r="AJ323" i="3"/>
  <c r="AJ319" i="3"/>
  <c r="AJ315" i="3"/>
  <c r="AJ311" i="3"/>
  <c r="AJ307" i="3"/>
  <c r="AJ303" i="3"/>
  <c r="AJ299" i="3"/>
  <c r="AJ295" i="3"/>
  <c r="AJ291" i="3"/>
  <c r="AJ287" i="3"/>
  <c r="AJ283" i="3"/>
  <c r="AJ279" i="3"/>
  <c r="AJ275" i="3"/>
  <c r="AJ271" i="3"/>
  <c r="AJ267" i="3"/>
  <c r="AJ263" i="3"/>
  <c r="AJ259" i="3"/>
  <c r="AJ255" i="3"/>
  <c r="AJ251" i="3"/>
  <c r="AB11" i="3"/>
  <c r="AC11" i="3" s="1"/>
  <c r="AE11" i="3" s="1"/>
  <c r="AK6" i="3"/>
  <c r="AK4" i="3"/>
  <c r="AK9" i="3"/>
  <c r="AK13" i="3"/>
  <c r="AK17" i="3"/>
  <c r="AK21" i="3"/>
  <c r="AK25" i="3"/>
  <c r="AK29" i="3"/>
  <c r="AK33" i="3"/>
  <c r="AK37" i="3"/>
  <c r="AK41" i="3"/>
  <c r="AK45" i="3"/>
  <c r="AK49" i="3"/>
  <c r="AK53" i="3"/>
  <c r="AK57" i="3"/>
  <c r="AK61" i="3"/>
  <c r="AK65" i="3"/>
  <c r="AK69" i="3"/>
  <c r="AK73" i="3"/>
  <c r="AK77" i="3"/>
  <c r="AK81" i="3"/>
  <c r="AK85" i="3"/>
  <c r="AK89" i="3"/>
  <c r="AK93" i="3"/>
  <c r="AK97" i="3"/>
  <c r="AK101" i="3"/>
  <c r="AK105" i="3"/>
  <c r="AK109" i="3"/>
  <c r="AK113" i="3"/>
  <c r="AK117" i="3"/>
  <c r="AK121" i="3"/>
  <c r="AK125" i="3"/>
  <c r="AK129" i="3"/>
  <c r="AK133" i="3"/>
  <c r="AK137" i="3"/>
  <c r="AK141" i="3"/>
  <c r="AK145" i="3"/>
  <c r="AK149" i="3"/>
  <c r="AK153" i="3"/>
  <c r="AK157" i="3"/>
  <c r="AK161" i="3"/>
  <c r="AK165" i="3"/>
  <c r="AK169" i="3"/>
  <c r="AK173" i="3"/>
  <c r="AK177" i="3"/>
  <c r="AK181" i="3"/>
  <c r="AK185" i="3"/>
  <c r="AK189" i="3"/>
  <c r="AK193" i="3"/>
  <c r="AK197" i="3"/>
  <c r="AK5" i="3"/>
  <c r="AK10" i="3"/>
  <c r="AK14" i="3"/>
  <c r="AK18" i="3"/>
  <c r="AK22" i="3"/>
  <c r="AK26" i="3"/>
  <c r="AK30" i="3"/>
  <c r="AK34" i="3"/>
  <c r="AK38" i="3"/>
  <c r="AK42" i="3"/>
  <c r="AK46" i="3"/>
  <c r="AK50" i="3"/>
  <c r="AK54" i="3"/>
  <c r="AK58" i="3"/>
  <c r="AK62" i="3"/>
  <c r="AK66" i="3"/>
  <c r="AK70" i="3"/>
  <c r="AK74" i="3"/>
  <c r="AK78" i="3"/>
  <c r="AK82" i="3"/>
  <c r="AK86" i="3"/>
  <c r="AK90" i="3"/>
  <c r="AK94" i="3"/>
  <c r="AK98" i="3"/>
  <c r="AK102" i="3"/>
  <c r="AK106" i="3"/>
  <c r="AK11" i="3"/>
  <c r="AK19" i="3"/>
  <c r="AK27" i="3"/>
  <c r="AK35" i="3"/>
  <c r="AK43" i="3"/>
  <c r="AK51" i="3"/>
  <c r="AK59" i="3"/>
  <c r="AK67" i="3"/>
  <c r="AK75" i="3"/>
  <c r="AK83" i="3"/>
  <c r="AK91" i="3"/>
  <c r="AK99" i="3"/>
  <c r="AK107" i="3"/>
  <c r="AK112" i="3"/>
  <c r="AK118" i="3"/>
  <c r="AK123" i="3"/>
  <c r="AK128" i="3"/>
  <c r="AK134" i="3"/>
  <c r="AK139" i="3"/>
  <c r="AK144" i="3"/>
  <c r="AK150" i="3"/>
  <c r="AK155" i="3"/>
  <c r="AK160" i="3"/>
  <c r="AK166" i="3"/>
  <c r="AK171" i="3"/>
  <c r="AK176" i="3"/>
  <c r="AK182" i="3"/>
  <c r="AK187" i="3"/>
  <c r="AK192" i="3"/>
  <c r="AK198" i="3"/>
  <c r="AK202" i="3"/>
  <c r="AK206" i="3"/>
  <c r="AK210" i="3"/>
  <c r="AK214" i="3"/>
  <c r="AK218" i="3"/>
  <c r="AK222" i="3"/>
  <c r="AK226" i="3"/>
  <c r="AK230" i="3"/>
  <c r="AK234" i="3"/>
  <c r="AK238" i="3"/>
  <c r="AK242" i="3"/>
  <c r="AK246" i="3"/>
  <c r="AK250" i="3"/>
  <c r="AK254" i="3"/>
  <c r="AK258" i="3"/>
  <c r="AK262" i="3"/>
  <c r="AK266" i="3"/>
  <c r="AK270" i="3"/>
  <c r="AK274" i="3"/>
  <c r="AK278" i="3"/>
  <c r="AK282" i="3"/>
  <c r="AK286" i="3"/>
  <c r="AK290" i="3"/>
  <c r="AK294" i="3"/>
  <c r="AK298" i="3"/>
  <c r="AK302" i="3"/>
  <c r="AK306" i="3"/>
  <c r="AK3" i="3"/>
  <c r="AK12" i="3"/>
  <c r="AK20" i="3"/>
  <c r="AK28" i="3"/>
  <c r="AK36" i="3"/>
  <c r="AK44" i="3"/>
  <c r="AK52" i="3"/>
  <c r="AK60" i="3"/>
  <c r="AK68" i="3"/>
  <c r="AK76" i="3"/>
  <c r="AK84" i="3"/>
  <c r="AK92" i="3"/>
  <c r="AK100" i="3"/>
  <c r="AK108" i="3"/>
  <c r="AK114" i="3"/>
  <c r="AK119" i="3"/>
  <c r="AK124" i="3"/>
  <c r="AK130" i="3"/>
  <c r="AK135" i="3"/>
  <c r="AK140" i="3"/>
  <c r="AK146" i="3"/>
  <c r="AK151" i="3"/>
  <c r="AK156" i="3"/>
  <c r="AK162" i="3"/>
  <c r="AK167" i="3"/>
  <c r="AK172" i="3"/>
  <c r="AK178" i="3"/>
  <c r="AK183" i="3"/>
  <c r="AK188" i="3"/>
  <c r="AK194" i="3"/>
  <c r="AK199" i="3"/>
  <c r="AK203" i="3"/>
  <c r="AK207" i="3"/>
  <c r="AK211" i="3"/>
  <c r="AK215" i="3"/>
  <c r="AK219" i="3"/>
  <c r="AK223" i="3"/>
  <c r="AK227" i="3"/>
  <c r="AK231" i="3"/>
  <c r="AK235" i="3"/>
  <c r="AK239" i="3"/>
  <c r="AK243" i="3"/>
  <c r="AK247" i="3"/>
  <c r="AK251" i="3"/>
  <c r="AK255" i="3"/>
  <c r="AK259" i="3"/>
  <c r="AK263" i="3"/>
  <c r="AK267" i="3"/>
  <c r="AK271" i="3"/>
  <c r="AK275" i="3"/>
  <c r="AK279" i="3"/>
  <c r="AK283" i="3"/>
  <c r="AK287" i="3"/>
  <c r="AK291" i="3"/>
  <c r="AK295" i="3"/>
  <c r="AK299" i="3"/>
  <c r="AK303" i="3"/>
  <c r="AK307" i="3"/>
  <c r="AK311" i="3"/>
  <c r="AK315" i="3"/>
  <c r="AK319" i="3"/>
  <c r="AK323" i="3"/>
  <c r="AK327" i="3"/>
  <c r="AK7" i="3"/>
  <c r="AK15" i="3"/>
  <c r="AK23" i="3"/>
  <c r="AK31" i="3"/>
  <c r="AK39" i="3"/>
  <c r="AK47" i="3"/>
  <c r="AK55" i="3"/>
  <c r="AK63" i="3"/>
  <c r="AK71" i="3"/>
  <c r="AK79" i="3"/>
  <c r="AK87" i="3"/>
  <c r="AK95" i="3"/>
  <c r="AK103" i="3"/>
  <c r="AK110" i="3"/>
  <c r="AK115" i="3"/>
  <c r="AK120" i="3"/>
  <c r="AK126" i="3"/>
  <c r="AK131" i="3"/>
  <c r="AK136" i="3"/>
  <c r="AK142" i="3"/>
  <c r="AK147" i="3"/>
  <c r="AK152" i="3"/>
  <c r="AK158" i="3"/>
  <c r="AK163" i="3"/>
  <c r="AK168" i="3"/>
  <c r="AK174" i="3"/>
  <c r="AK179" i="3"/>
  <c r="AK184" i="3"/>
  <c r="AK190" i="3"/>
  <c r="AK195" i="3"/>
  <c r="AK200" i="3"/>
  <c r="AK204" i="3"/>
  <c r="AK208" i="3"/>
  <c r="AK212" i="3"/>
  <c r="AK216" i="3"/>
  <c r="AK220" i="3"/>
  <c r="AK224" i="3"/>
  <c r="AK228" i="3"/>
  <c r="AK232" i="3"/>
  <c r="AK236" i="3"/>
  <c r="AK240" i="3"/>
  <c r="AK244" i="3"/>
  <c r="AK248" i="3"/>
  <c r="AK252" i="3"/>
  <c r="AK256" i="3"/>
  <c r="AK260" i="3"/>
  <c r="AK264" i="3"/>
  <c r="AK268" i="3"/>
  <c r="AK272" i="3"/>
  <c r="AK276" i="3"/>
  <c r="AK280" i="3"/>
  <c r="AK284" i="3"/>
  <c r="AK288" i="3"/>
  <c r="AK292" i="3"/>
  <c r="AK296" i="3"/>
  <c r="AK300" i="3"/>
  <c r="AK304" i="3"/>
  <c r="AK308" i="3"/>
  <c r="AK312" i="3"/>
  <c r="AK316" i="3"/>
  <c r="AK320" i="3"/>
  <c r="AK324" i="3"/>
  <c r="AK16" i="3"/>
  <c r="AK48" i="3"/>
  <c r="AK80" i="3"/>
  <c r="AK111" i="3"/>
  <c r="AK132" i="3"/>
  <c r="AK154" i="3"/>
  <c r="AK175" i="3"/>
  <c r="AK196" i="3"/>
  <c r="AK213" i="3"/>
  <c r="AK229" i="3"/>
  <c r="AK245" i="3"/>
  <c r="AK261" i="3"/>
  <c r="AK277" i="3"/>
  <c r="AK293" i="3"/>
  <c r="AK309" i="3"/>
  <c r="AK317" i="3"/>
  <c r="AK325" i="3"/>
  <c r="AK330" i="3"/>
  <c r="AK2" i="3"/>
  <c r="AJ6" i="3"/>
  <c r="AJ10" i="3"/>
  <c r="AJ14" i="3"/>
  <c r="AJ18" i="3"/>
  <c r="AJ22" i="3"/>
  <c r="AJ26" i="3"/>
  <c r="AJ30" i="3"/>
  <c r="AJ34" i="3"/>
  <c r="AJ38" i="3"/>
  <c r="AJ42" i="3"/>
  <c r="AJ46" i="3"/>
  <c r="AJ50" i="3"/>
  <c r="AJ54" i="3"/>
  <c r="AJ58" i="3"/>
  <c r="AJ62" i="3"/>
  <c r="AJ66" i="3"/>
  <c r="AJ70" i="3"/>
  <c r="AJ74" i="3"/>
  <c r="AJ78" i="3"/>
  <c r="AJ82" i="3"/>
  <c r="AJ86" i="3"/>
  <c r="AJ90" i="3"/>
  <c r="AJ94" i="3"/>
  <c r="AJ98" i="3"/>
  <c r="AJ102" i="3"/>
  <c r="AJ106" i="3"/>
  <c r="AJ110" i="3"/>
  <c r="AJ114" i="3"/>
  <c r="AJ118" i="3"/>
  <c r="AJ122" i="3"/>
  <c r="AJ126" i="3"/>
  <c r="AJ130" i="3"/>
  <c r="AJ134" i="3"/>
  <c r="AJ138" i="3"/>
  <c r="AJ142" i="3"/>
  <c r="AJ146" i="3"/>
  <c r="AJ150" i="3"/>
  <c r="AJ154" i="3"/>
  <c r="AJ158" i="3"/>
  <c r="AJ162" i="3"/>
  <c r="AJ166" i="3"/>
  <c r="AJ170" i="3"/>
  <c r="AJ174" i="3"/>
  <c r="AJ178" i="3"/>
  <c r="AJ182" i="3"/>
  <c r="AJ186" i="3"/>
  <c r="AJ190" i="3"/>
  <c r="AJ194" i="3"/>
  <c r="AJ198" i="3"/>
  <c r="AJ202" i="3"/>
  <c r="AJ206" i="3"/>
  <c r="AJ210" i="3"/>
  <c r="AJ214" i="3"/>
  <c r="AJ218" i="3"/>
  <c r="AJ222" i="3"/>
  <c r="AJ226" i="3"/>
  <c r="AJ230" i="3"/>
  <c r="AJ234" i="3"/>
  <c r="AJ238" i="3"/>
  <c r="AJ242" i="3"/>
  <c r="AJ246" i="3"/>
  <c r="AK24" i="3"/>
  <c r="AK56" i="3"/>
  <c r="AK88" i="3"/>
  <c r="AK116" i="3"/>
  <c r="AK138" i="3"/>
  <c r="AK159" i="3"/>
  <c r="AK180" i="3"/>
  <c r="AK201" i="3"/>
  <c r="AK217" i="3"/>
  <c r="AK233" i="3"/>
  <c r="AK249" i="3"/>
  <c r="AK265" i="3"/>
  <c r="AK281" i="3"/>
  <c r="AK297" i="3"/>
  <c r="AK310" i="3"/>
  <c r="AK318" i="3"/>
  <c r="AK326" i="3"/>
  <c r="AK331" i="3"/>
  <c r="AJ3" i="3"/>
  <c r="AJ7" i="3"/>
  <c r="AJ11" i="3"/>
  <c r="AJ15" i="3"/>
  <c r="AJ19" i="3"/>
  <c r="AJ23" i="3"/>
  <c r="AJ27" i="3"/>
  <c r="AJ31" i="3"/>
  <c r="AJ35" i="3"/>
  <c r="AJ39" i="3"/>
  <c r="AJ43" i="3"/>
  <c r="AJ47" i="3"/>
  <c r="AJ51" i="3"/>
  <c r="AJ55" i="3"/>
  <c r="AJ59" i="3"/>
  <c r="AJ63" i="3"/>
  <c r="AJ67" i="3"/>
  <c r="AJ71" i="3"/>
  <c r="AJ75" i="3"/>
  <c r="AJ79" i="3"/>
  <c r="AJ83" i="3"/>
  <c r="AJ87" i="3"/>
  <c r="AJ91" i="3"/>
  <c r="AJ95" i="3"/>
  <c r="AJ99" i="3"/>
  <c r="AJ103" i="3"/>
  <c r="AJ107" i="3"/>
  <c r="AJ111" i="3"/>
  <c r="AJ115" i="3"/>
  <c r="AJ119" i="3"/>
  <c r="AJ123" i="3"/>
  <c r="AJ127" i="3"/>
  <c r="AJ131" i="3"/>
  <c r="AJ135" i="3"/>
  <c r="AJ139" i="3"/>
  <c r="AJ143" i="3"/>
  <c r="AJ147" i="3"/>
  <c r="AJ151" i="3"/>
  <c r="AJ155" i="3"/>
  <c r="AJ159" i="3"/>
  <c r="AJ163" i="3"/>
  <c r="AJ167" i="3"/>
  <c r="AJ171" i="3"/>
  <c r="AJ175" i="3"/>
  <c r="AJ179" i="3"/>
  <c r="AJ183" i="3"/>
  <c r="AJ187" i="3"/>
  <c r="AJ191" i="3"/>
  <c r="AJ195" i="3"/>
  <c r="AJ199" i="3"/>
  <c r="AJ203" i="3"/>
  <c r="AJ207" i="3"/>
  <c r="AJ211" i="3"/>
  <c r="AJ215" i="3"/>
  <c r="AJ219" i="3"/>
  <c r="AJ223" i="3"/>
  <c r="AJ227" i="3"/>
  <c r="AJ231" i="3"/>
  <c r="AJ235" i="3"/>
  <c r="AJ239" i="3"/>
  <c r="AJ243" i="3"/>
  <c r="AK32" i="3"/>
  <c r="AK64" i="3"/>
  <c r="AK96" i="3"/>
  <c r="AK122" i="3"/>
  <c r="AK143" i="3"/>
  <c r="AK164" i="3"/>
  <c r="AK186" i="3"/>
  <c r="AK205" i="3"/>
  <c r="AK221" i="3"/>
  <c r="AK237" i="3"/>
  <c r="AK253" i="3"/>
  <c r="AK269" i="3"/>
  <c r="AK285" i="3"/>
  <c r="AK301" i="3"/>
  <c r="AK313" i="3"/>
  <c r="AK321" i="3"/>
  <c r="AK328" i="3"/>
  <c r="AK332" i="3"/>
  <c r="AJ4" i="3"/>
  <c r="AJ8" i="3"/>
  <c r="AJ12" i="3"/>
  <c r="AJ16" i="3"/>
  <c r="AJ20" i="3"/>
  <c r="AJ24" i="3"/>
  <c r="AJ28" i="3"/>
  <c r="AJ32" i="3"/>
  <c r="AJ36" i="3"/>
  <c r="AJ40" i="3"/>
  <c r="AJ44" i="3"/>
  <c r="AJ48" i="3"/>
  <c r="AJ52" i="3"/>
  <c r="AJ56" i="3"/>
  <c r="AJ60" i="3"/>
  <c r="AJ64" i="3"/>
  <c r="AJ68" i="3"/>
  <c r="AJ72" i="3"/>
  <c r="AJ76" i="3"/>
  <c r="AJ80" i="3"/>
  <c r="AJ84" i="3"/>
  <c r="AJ88" i="3"/>
  <c r="AJ92" i="3"/>
  <c r="AJ96" i="3"/>
  <c r="AJ100" i="3"/>
  <c r="AJ104" i="3"/>
  <c r="AJ108" i="3"/>
  <c r="AJ112" i="3"/>
  <c r="AJ116" i="3"/>
  <c r="AJ120" i="3"/>
  <c r="AJ124" i="3"/>
  <c r="AJ128" i="3"/>
  <c r="AJ132" i="3"/>
  <c r="AJ136" i="3"/>
  <c r="AJ140" i="3"/>
  <c r="AJ144" i="3"/>
  <c r="AJ148" i="3"/>
  <c r="AJ152" i="3"/>
  <c r="AJ156" i="3"/>
  <c r="AJ160" i="3"/>
  <c r="AJ164" i="3"/>
  <c r="AJ168" i="3"/>
  <c r="AJ172" i="3"/>
  <c r="AJ176" i="3"/>
  <c r="AJ180" i="3"/>
  <c r="AJ184" i="3"/>
  <c r="AJ188" i="3"/>
  <c r="AJ192" i="3"/>
  <c r="AJ196" i="3"/>
  <c r="AJ200" i="3"/>
  <c r="AJ204" i="3"/>
  <c r="AJ208" i="3"/>
  <c r="AJ212" i="3"/>
  <c r="AJ216" i="3"/>
  <c r="AJ220" i="3"/>
  <c r="AJ224" i="3"/>
  <c r="AJ228" i="3"/>
  <c r="AJ232" i="3"/>
  <c r="AJ236" i="3"/>
  <c r="AK8" i="3"/>
  <c r="AK40" i="3"/>
  <c r="AK72" i="3"/>
  <c r="AK104" i="3"/>
  <c r="AK127" i="3"/>
  <c r="AK148" i="3"/>
  <c r="AK170" i="3"/>
  <c r="AK191" i="3"/>
  <c r="AK209" i="3"/>
  <c r="AK225" i="3"/>
  <c r="AK241" i="3"/>
  <c r="AK257" i="3"/>
  <c r="AK273" i="3"/>
  <c r="AK289" i="3"/>
  <c r="AK305" i="3"/>
  <c r="AK314" i="3"/>
  <c r="AK322" i="3"/>
  <c r="AK329" i="3"/>
  <c r="AK333" i="3"/>
  <c r="AJ5" i="3"/>
  <c r="AJ9" i="3"/>
  <c r="AJ13" i="3"/>
  <c r="AJ17" i="3"/>
  <c r="AJ21" i="3"/>
  <c r="AJ25" i="3"/>
  <c r="AJ29" i="3"/>
  <c r="AJ33" i="3"/>
  <c r="AJ37" i="3"/>
  <c r="AJ41" i="3"/>
  <c r="AJ45" i="3"/>
  <c r="AJ49" i="3"/>
  <c r="AJ53" i="3"/>
  <c r="AJ57" i="3"/>
  <c r="AJ61" i="3"/>
  <c r="AJ65" i="3"/>
  <c r="AJ69" i="3"/>
  <c r="AJ73" i="3"/>
  <c r="AJ77" i="3"/>
  <c r="AJ81" i="3"/>
  <c r="AJ85" i="3"/>
  <c r="AJ89" i="3"/>
  <c r="AJ93" i="3"/>
  <c r="AJ97" i="3"/>
  <c r="AJ101" i="3"/>
  <c r="AJ105" i="3"/>
  <c r="AJ109" i="3"/>
  <c r="AJ113" i="3"/>
  <c r="AJ117" i="3"/>
  <c r="AJ121" i="3"/>
  <c r="AJ125" i="3"/>
  <c r="AJ129" i="3"/>
  <c r="AJ133" i="3"/>
  <c r="AJ137" i="3"/>
  <c r="AJ141" i="3"/>
  <c r="AJ145" i="3"/>
  <c r="AJ149" i="3"/>
  <c r="AJ153" i="3"/>
  <c r="AJ157" i="3"/>
  <c r="AJ161" i="3"/>
  <c r="AJ165" i="3"/>
  <c r="AJ169" i="3"/>
  <c r="AJ173" i="3"/>
  <c r="AJ177" i="3"/>
  <c r="AJ181" i="3"/>
  <c r="AJ185" i="3"/>
  <c r="AJ189" i="3"/>
  <c r="AJ193" i="3"/>
  <c r="AJ197" i="3"/>
  <c r="AJ201" i="3"/>
  <c r="AJ205" i="3"/>
  <c r="AJ209" i="3"/>
  <c r="AJ213" i="3"/>
  <c r="AJ217" i="3"/>
  <c r="AJ221" i="3"/>
  <c r="AJ225" i="3"/>
  <c r="AJ229" i="3"/>
  <c r="AJ233" i="3"/>
  <c r="AJ237" i="3"/>
  <c r="AJ241" i="3"/>
  <c r="AJ245" i="3"/>
  <c r="AJ330" i="3"/>
  <c r="AJ322" i="3"/>
  <c r="AJ314" i="3"/>
  <c r="AJ306" i="3"/>
  <c r="AJ298" i="3"/>
  <c r="AJ290" i="3"/>
  <c r="AJ286" i="3"/>
  <c r="AJ282" i="3"/>
  <c r="AJ278" i="3"/>
  <c r="AJ274" i="3"/>
  <c r="AJ270" i="3"/>
  <c r="AJ266" i="3"/>
  <c r="AJ262" i="3"/>
  <c r="AJ258" i="3"/>
  <c r="AJ254" i="3"/>
  <c r="AJ250" i="3"/>
  <c r="AJ244" i="3"/>
  <c r="AB285" i="3"/>
  <c r="AJ328" i="3"/>
  <c r="AJ331" i="3"/>
  <c r="AJ2" i="3"/>
  <c r="AJ326" i="3"/>
  <c r="AJ318" i="3"/>
  <c r="AJ310" i="3"/>
  <c r="AJ302" i="3"/>
  <c r="AJ294" i="3"/>
  <c r="AB333" i="3"/>
  <c r="AJ333" i="3"/>
  <c r="AJ329" i="3"/>
  <c r="AJ325" i="3"/>
  <c r="AJ321" i="3"/>
  <c r="AJ317" i="3"/>
  <c r="AJ313" i="3"/>
  <c r="AJ309" i="3"/>
  <c r="AJ305" i="3"/>
  <c r="AJ301" i="3"/>
  <c r="AJ297" i="3"/>
  <c r="AJ293" i="3"/>
  <c r="AJ289" i="3"/>
  <c r="AJ285" i="3"/>
  <c r="AJ281" i="3"/>
  <c r="AJ277" i="3"/>
  <c r="AJ273" i="3"/>
  <c r="AJ269" i="3"/>
  <c r="AJ265" i="3"/>
  <c r="AJ261" i="3"/>
  <c r="AJ257" i="3"/>
  <c r="AJ253" i="3"/>
  <c r="AJ249" i="3"/>
  <c r="AJ240" i="3"/>
  <c r="AB323" i="3"/>
  <c r="AD323" i="3" s="1"/>
  <c r="AB317" i="3"/>
  <c r="AD317" i="3" s="1"/>
  <c r="AB276" i="3"/>
  <c r="AB306" i="3"/>
  <c r="AB271" i="3"/>
  <c r="AI271" i="3" s="1"/>
  <c r="AB257" i="3"/>
  <c r="AI257" i="3" s="1"/>
  <c r="AB229" i="3"/>
  <c r="AD229" i="3" s="1"/>
  <c r="AB220" i="3"/>
  <c r="AC220" i="3" s="1"/>
  <c r="AB191" i="3"/>
  <c r="AB330" i="3"/>
  <c r="AD330" i="3" s="1"/>
  <c r="AB322" i="3"/>
  <c r="AB316" i="3"/>
  <c r="AB305" i="3"/>
  <c r="AD305" i="3" s="1"/>
  <c r="AB298" i="3"/>
  <c r="AC298" i="3" s="1"/>
  <c r="AE298" i="3" s="1"/>
  <c r="AB290" i="3"/>
  <c r="AB284" i="3"/>
  <c r="AC284" i="3" s="1"/>
  <c r="AB280" i="3"/>
  <c r="AC280" i="3" s="1"/>
  <c r="AI280" i="3" s="1"/>
  <c r="AB264" i="3"/>
  <c r="AC264" i="3" s="1"/>
  <c r="AB255" i="3"/>
  <c r="AC255" i="3" s="1"/>
  <c r="AI255" i="3" s="1"/>
  <c r="AB240" i="3"/>
  <c r="AB233" i="3"/>
  <c r="AD233" i="3" s="1"/>
  <c r="AB228" i="3"/>
  <c r="AD228" i="3" s="1"/>
  <c r="AB224" i="3"/>
  <c r="AD224" i="3" s="1"/>
  <c r="AB217" i="3"/>
  <c r="AB209" i="3"/>
  <c r="AC209" i="3" s="1"/>
  <c r="AB185" i="3"/>
  <c r="AB266" i="3"/>
  <c r="AC266" i="3" s="1"/>
  <c r="AE266" i="3" s="1"/>
  <c r="AB250" i="3"/>
  <c r="AC250" i="3" s="1"/>
  <c r="AB234" i="3"/>
  <c r="AB212" i="3"/>
  <c r="AD212" i="3" s="1"/>
  <c r="AB205" i="3"/>
  <c r="AD205" i="3" s="1"/>
  <c r="AB328" i="3"/>
  <c r="AD328" i="3" s="1"/>
  <c r="AB320" i="3"/>
  <c r="AC320" i="3" s="1"/>
  <c r="AI320" i="3" s="1"/>
  <c r="AB312" i="3"/>
  <c r="AI312" i="3" s="1"/>
  <c r="AB288" i="3"/>
  <c r="AI288" i="3" s="1"/>
  <c r="AB283" i="3"/>
  <c r="AD283" i="3" s="1"/>
  <c r="AB279" i="3"/>
  <c r="AD279" i="3" s="1"/>
  <c r="AB274" i="3"/>
  <c r="AB268" i="3"/>
  <c r="AI268" i="3" s="1"/>
  <c r="AB260" i="3"/>
  <c r="AB254" i="3"/>
  <c r="AB246" i="3"/>
  <c r="AI246" i="3" s="1"/>
  <c r="AB238" i="3"/>
  <c r="AC238" i="3" s="1"/>
  <c r="AI238" i="3" s="1"/>
  <c r="AB227" i="3"/>
  <c r="AC227" i="3" s="1"/>
  <c r="AB215" i="3"/>
  <c r="AC215" i="3" s="1"/>
  <c r="AB208" i="3"/>
  <c r="AC208" i="3" s="1"/>
  <c r="AI208" i="3" s="1"/>
  <c r="AB203" i="3"/>
  <c r="AB176" i="3"/>
  <c r="AD176" i="3" s="1"/>
  <c r="AB327" i="3"/>
  <c r="AD327" i="3" s="1"/>
  <c r="AB319" i="3"/>
  <c r="AC319" i="3" s="1"/>
  <c r="AE319" i="3" s="1"/>
  <c r="AB309" i="3"/>
  <c r="AI309" i="3" s="1"/>
  <c r="AB300" i="3"/>
  <c r="AI300" i="3" s="1"/>
  <c r="AB292" i="3"/>
  <c r="AB286" i="3"/>
  <c r="AC286" i="3" s="1"/>
  <c r="AE286" i="3" s="1"/>
  <c r="AI281" i="3"/>
  <c r="AB277" i="3"/>
  <c r="AB272" i="3"/>
  <c r="AC272" i="3" s="1"/>
  <c r="AI272" i="3" s="1"/>
  <c r="AB258" i="3"/>
  <c r="AD258" i="3" s="1"/>
  <c r="AB243" i="3"/>
  <c r="AC243" i="3" s="1"/>
  <c r="AI243" i="3" s="1"/>
  <c r="AB237" i="3"/>
  <c r="AB231" i="3"/>
  <c r="AB226" i="3"/>
  <c r="AB223" i="3"/>
  <c r="AI223" i="3" s="1"/>
  <c r="AB214" i="3"/>
  <c r="AC214" i="3" s="1"/>
  <c r="AB206" i="3"/>
  <c r="AC206" i="3" s="1"/>
  <c r="AB193" i="3"/>
  <c r="AC193" i="3" s="1"/>
  <c r="AE193" i="3" s="1"/>
  <c r="AB174" i="3"/>
  <c r="AD174" i="3" s="1"/>
  <c r="AB120" i="3"/>
  <c r="AD120" i="3" s="1"/>
  <c r="AB102" i="3"/>
  <c r="AD102" i="3" s="1"/>
  <c r="AB90" i="3"/>
  <c r="AD90" i="3" s="1"/>
  <c r="AB77" i="3"/>
  <c r="AD77" i="3" s="1"/>
  <c r="AB59" i="3"/>
  <c r="AC59" i="3" s="1"/>
  <c r="AE59" i="3" s="1"/>
  <c r="AB48" i="3"/>
  <c r="AD48" i="3" s="1"/>
  <c r="AB24" i="3"/>
  <c r="AC24" i="3" s="1"/>
  <c r="AI24" i="3" s="1"/>
  <c r="AB13" i="3"/>
  <c r="AD13" i="3" s="1"/>
  <c r="AB111" i="3"/>
  <c r="AB332" i="3"/>
  <c r="AB329" i="3"/>
  <c r="AD329" i="3" s="1"/>
  <c r="AB326" i="3"/>
  <c r="AC326" i="3" s="1"/>
  <c r="AE326" i="3" s="1"/>
  <c r="AB324" i="3"/>
  <c r="AB321" i="3"/>
  <c r="AB318" i="3"/>
  <c r="AD318" i="3" s="1"/>
  <c r="AB315" i="3"/>
  <c r="AI315" i="3" s="1"/>
  <c r="AB313" i="3"/>
  <c r="AB311" i="3"/>
  <c r="AD311" i="3" s="1"/>
  <c r="AB308" i="3"/>
  <c r="AC308" i="3" s="1"/>
  <c r="AE308" i="3" s="1"/>
  <c r="AB303" i="3"/>
  <c r="AC303" i="3" s="1"/>
  <c r="AB302" i="3"/>
  <c r="AB297" i="3"/>
  <c r="AI297" i="3" s="1"/>
  <c r="AB296" i="3"/>
  <c r="AB294" i="3"/>
  <c r="AB291" i="3"/>
  <c r="AD291" i="3" s="1"/>
  <c r="AB289" i="3"/>
  <c r="AD289" i="3" s="1"/>
  <c r="AB287" i="3"/>
  <c r="AD287" i="3" s="1"/>
  <c r="AD284" i="3"/>
  <c r="AD280" i="3"/>
  <c r="AB273" i="3"/>
  <c r="AD273" i="3" s="1"/>
  <c r="AB270" i="3"/>
  <c r="AD270" i="3" s="1"/>
  <c r="AB265" i="3"/>
  <c r="AC265" i="3" s="1"/>
  <c r="AE265" i="3" s="1"/>
  <c r="AB262" i="3"/>
  <c r="AB259" i="3"/>
  <c r="AD259" i="3" s="1"/>
  <c r="AB256" i="3"/>
  <c r="AC256" i="3" s="1"/>
  <c r="AI256" i="3" s="1"/>
  <c r="AB253" i="3"/>
  <c r="AC253" i="3" s="1"/>
  <c r="AI253" i="3" s="1"/>
  <c r="AB252" i="3"/>
  <c r="AB249" i="3"/>
  <c r="AC249" i="3" s="1"/>
  <c r="AE249" i="3" s="1"/>
  <c r="AB248" i="3"/>
  <c r="AB245" i="3"/>
  <c r="AC245" i="3" s="1"/>
  <c r="AI245" i="3" s="1"/>
  <c r="AB242" i="3"/>
  <c r="AB232" i="3"/>
  <c r="AD232" i="3" s="1"/>
  <c r="AI227" i="3"/>
  <c r="AB225" i="3"/>
  <c r="AD225" i="3" s="1"/>
  <c r="AB222" i="3"/>
  <c r="AI222" i="3" s="1"/>
  <c r="AB219" i="3"/>
  <c r="AC219" i="3" s="1"/>
  <c r="AE219" i="3" s="1"/>
  <c r="AB216" i="3"/>
  <c r="AB213" i="3"/>
  <c r="AB210" i="3"/>
  <c r="AB204" i="3"/>
  <c r="AC204" i="3" s="1"/>
  <c r="AB202" i="3"/>
  <c r="AI202" i="3" s="1"/>
  <c r="AB198" i="3"/>
  <c r="AB181" i="3"/>
  <c r="AD181" i="3" s="1"/>
  <c r="AB145" i="3"/>
  <c r="AB128" i="3"/>
  <c r="AB117" i="3"/>
  <c r="AD117" i="3" s="1"/>
  <c r="AB108" i="3"/>
  <c r="AC108" i="3" s="1"/>
  <c r="AI108" i="3" s="1"/>
  <c r="AB99" i="3"/>
  <c r="AB87" i="3"/>
  <c r="AB67" i="3"/>
  <c r="AB57" i="3"/>
  <c r="AB46" i="3"/>
  <c r="AI46" i="3" s="1"/>
  <c r="AB30" i="3"/>
  <c r="AC30" i="3" s="1"/>
  <c r="AE30" i="3" s="1"/>
  <c r="AB21" i="3"/>
  <c r="AC330" i="3"/>
  <c r="AI330" i="3" s="1"/>
  <c r="AC191" i="3"/>
  <c r="AI191" i="3" s="1"/>
  <c r="AD191" i="3"/>
  <c r="AB2" i="3"/>
  <c r="AC2" i="3" s="1"/>
  <c r="AI2" i="3" s="1"/>
  <c r="AB3" i="3"/>
  <c r="AC3" i="3" s="1"/>
  <c r="AB6" i="3"/>
  <c r="AC6" i="3" s="1"/>
  <c r="AI6" i="3" s="1"/>
  <c r="AB12" i="3"/>
  <c r="AB14" i="3"/>
  <c r="AB20" i="3"/>
  <c r="AB22" i="3"/>
  <c r="AC22" i="3" s="1"/>
  <c r="AE22" i="3" s="1"/>
  <c r="AB25" i="3"/>
  <c r="AD25" i="3" s="1"/>
  <c r="AB31" i="3"/>
  <c r="AB32" i="3"/>
  <c r="AC32" i="3" s="1"/>
  <c r="AB34" i="3"/>
  <c r="AC34" i="3" s="1"/>
  <c r="AE34" i="3" s="1"/>
  <c r="AB36" i="3"/>
  <c r="AD36" i="3" s="1"/>
  <c r="AB39" i="3"/>
  <c r="AB40" i="3"/>
  <c r="AD40" i="3" s="1"/>
  <c r="AB43" i="3"/>
  <c r="AB44" i="3"/>
  <c r="AB47" i="3"/>
  <c r="AB49" i="3"/>
  <c r="AB51" i="3"/>
  <c r="AD51" i="3" s="1"/>
  <c r="AB60" i="3"/>
  <c r="AI60" i="3" s="1"/>
  <c r="AB65" i="3"/>
  <c r="AB68" i="3"/>
  <c r="AD68" i="3" s="1"/>
  <c r="AB70" i="3"/>
  <c r="AI70" i="3" s="1"/>
  <c r="AB78" i="3"/>
  <c r="AC78" i="3" s="1"/>
  <c r="AI78" i="3" s="1"/>
  <c r="AB84" i="3"/>
  <c r="AB91" i="3"/>
  <c r="AD91" i="3" s="1"/>
  <c r="AB97" i="3"/>
  <c r="AB103" i="3"/>
  <c r="AC103" i="3" s="1"/>
  <c r="AE103" i="3" s="1"/>
  <c r="AB106" i="3"/>
  <c r="AB109" i="3"/>
  <c r="AB112" i="3"/>
  <c r="AB118" i="3"/>
  <c r="AD118" i="3" s="1"/>
  <c r="AB121" i="3"/>
  <c r="AC121" i="3" s="1"/>
  <c r="AB125" i="3"/>
  <c r="AC125" i="3" s="1"/>
  <c r="AE125" i="3" s="1"/>
  <c r="AB130" i="3"/>
  <c r="AC130" i="3" s="1"/>
  <c r="AE130" i="3" s="1"/>
  <c r="AB134" i="3"/>
  <c r="AD134" i="3" s="1"/>
  <c r="AB136" i="3"/>
  <c r="AB138" i="3"/>
  <c r="AD138" i="3" s="1"/>
  <c r="AB141" i="3"/>
  <c r="AI141" i="3" s="1"/>
  <c r="AB147" i="3"/>
  <c r="AD147" i="3" s="1"/>
  <c r="AB154" i="3"/>
  <c r="AB158" i="3"/>
  <c r="AI158" i="3" s="1"/>
  <c r="AB168" i="3"/>
  <c r="AD168" i="3" s="1"/>
  <c r="AB170" i="3"/>
  <c r="AI170" i="3" s="1"/>
  <c r="AB172" i="3"/>
  <c r="AB177" i="3"/>
  <c r="AB178" i="3"/>
  <c r="AD178" i="3" s="1"/>
  <c r="AB182" i="3"/>
  <c r="AD182" i="3" s="1"/>
  <c r="AB184" i="3"/>
  <c r="AB189" i="3"/>
  <c r="AC189" i="3" s="1"/>
  <c r="AE189" i="3" s="1"/>
  <c r="AB195" i="3"/>
  <c r="AC195" i="3" s="1"/>
  <c r="AI195" i="3" s="1"/>
  <c r="AB4" i="3"/>
  <c r="AB7" i="3"/>
  <c r="AD7" i="3" s="1"/>
  <c r="AB9" i="3"/>
  <c r="AD9" i="3" s="1"/>
  <c r="AB15" i="3"/>
  <c r="AD15" i="3" s="1"/>
  <c r="AB17" i="3"/>
  <c r="AC17" i="3" s="1"/>
  <c r="AB23" i="3"/>
  <c r="AB26" i="3"/>
  <c r="AC26" i="3" s="1"/>
  <c r="AB28" i="3"/>
  <c r="AB29" i="3"/>
  <c r="AC29" i="3" s="1"/>
  <c r="AE29" i="3" s="1"/>
  <c r="AB35" i="3"/>
  <c r="AB37" i="3"/>
  <c r="AD37" i="3" s="1"/>
  <c r="AB41" i="3"/>
  <c r="AC41" i="3" s="1"/>
  <c r="AE41" i="3" s="1"/>
  <c r="AB52" i="3"/>
  <c r="AI52" i="3" s="1"/>
  <c r="AB55" i="3"/>
  <c r="AC55" i="3" s="1"/>
  <c r="AE55" i="3" s="1"/>
  <c r="AB61" i="3"/>
  <c r="AD61" i="3" s="1"/>
  <c r="AB69" i="3"/>
  <c r="AB71" i="3"/>
  <c r="AC71" i="3" s="1"/>
  <c r="AB75" i="3"/>
  <c r="AB76" i="3"/>
  <c r="AI76" i="3" s="1"/>
  <c r="AB79" i="3"/>
  <c r="AB81" i="3"/>
  <c r="AD81" i="3" s="1"/>
  <c r="AB85" i="3"/>
  <c r="AB88" i="3"/>
  <c r="AD88" i="3" s="1"/>
  <c r="AB92" i="3"/>
  <c r="AI92" i="3" s="1"/>
  <c r="AB100" i="3"/>
  <c r="AC100" i="3" s="1"/>
  <c r="AI100" i="3" s="1"/>
  <c r="AB104" i="3"/>
  <c r="AB115" i="3"/>
  <c r="AC115" i="3" s="1"/>
  <c r="AB122" i="3"/>
  <c r="AC122" i="3" s="1"/>
  <c r="AE122" i="3" s="1"/>
  <c r="AB126" i="3"/>
  <c r="AD126" i="3" s="1"/>
  <c r="AB131" i="3"/>
  <c r="AB132" i="3"/>
  <c r="AD132" i="3" s="1"/>
  <c r="AB135" i="3"/>
  <c r="AB139" i="3"/>
  <c r="AI139" i="3" s="1"/>
  <c r="AB148" i="3"/>
  <c r="AB150" i="3"/>
  <c r="AI150" i="3" s="1"/>
  <c r="AB152" i="3"/>
  <c r="AI152" i="3" s="1"/>
  <c r="AB155" i="3"/>
  <c r="AB156" i="3"/>
  <c r="AI156" i="3" s="1"/>
  <c r="AB159" i="3"/>
  <c r="AI159" i="3" s="1"/>
  <c r="AB162" i="3"/>
  <c r="AD162" i="3" s="1"/>
  <c r="AB164" i="3"/>
  <c r="AD164" i="3" s="1"/>
  <c r="AB166" i="3"/>
  <c r="AB169" i="3"/>
  <c r="AB173" i="3"/>
  <c r="AC173" i="3" s="1"/>
  <c r="AE173" i="3" s="1"/>
  <c r="AB175" i="3"/>
  <c r="AB179" i="3"/>
  <c r="AC179" i="3" s="1"/>
  <c r="AE179" i="3" s="1"/>
  <c r="AB183" i="3"/>
  <c r="AB186" i="3"/>
  <c r="AD186" i="3" s="1"/>
  <c r="AB196" i="3"/>
  <c r="AD196" i="3" s="1"/>
  <c r="AB199" i="3"/>
  <c r="AB200" i="3"/>
  <c r="AD200" i="3" s="1"/>
  <c r="AB10" i="3"/>
  <c r="AC10" i="3" s="1"/>
  <c r="AE10" i="3" s="1"/>
  <c r="AB18" i="3"/>
  <c r="AC18" i="3" s="1"/>
  <c r="AB27" i="3"/>
  <c r="AB33" i="3"/>
  <c r="AC33" i="3" s="1"/>
  <c r="AE33" i="3" s="1"/>
  <c r="AB38" i="3"/>
  <c r="AB45" i="3"/>
  <c r="AD45" i="3" s="1"/>
  <c r="AB53" i="3"/>
  <c r="AB56" i="3"/>
  <c r="AD56" i="3" s="1"/>
  <c r="AB58" i="3"/>
  <c r="AC58" i="3" s="1"/>
  <c r="AE58" i="3" s="1"/>
  <c r="AB62" i="3"/>
  <c r="AI62" i="3" s="1"/>
  <c r="AB66" i="3"/>
  <c r="AD66" i="3" s="1"/>
  <c r="AB72" i="3"/>
  <c r="AD72" i="3" s="1"/>
  <c r="AB74" i="3"/>
  <c r="AB82" i="3"/>
  <c r="AC82" i="3" s="1"/>
  <c r="AE82" i="3" s="1"/>
  <c r="AB86" i="3"/>
  <c r="AD86" i="3" s="1"/>
  <c r="AB89" i="3"/>
  <c r="AD89" i="3" s="1"/>
  <c r="AB93" i="3"/>
  <c r="AD93" i="3" s="1"/>
  <c r="AB95" i="3"/>
  <c r="AB98" i="3"/>
  <c r="AB101" i="3"/>
  <c r="AD101" i="3" s="1"/>
  <c r="AB110" i="3"/>
  <c r="AD110" i="3" s="1"/>
  <c r="AB113" i="3"/>
  <c r="AD113" i="3" s="1"/>
  <c r="AB116" i="3"/>
  <c r="AC116" i="3" s="1"/>
  <c r="AE116" i="3" s="1"/>
  <c r="AB119" i="3"/>
  <c r="AD119" i="3" s="1"/>
  <c r="AB124" i="3"/>
  <c r="AC124" i="3" s="1"/>
  <c r="AE124" i="3" s="1"/>
  <c r="AB127" i="3"/>
  <c r="AD127" i="3" s="1"/>
  <c r="AB129" i="3"/>
  <c r="AI129" i="3" s="1"/>
  <c r="AB133" i="3"/>
  <c r="AB137" i="3"/>
  <c r="AB140" i="3"/>
  <c r="AD140" i="3" s="1"/>
  <c r="AB142" i="3"/>
  <c r="AD142" i="3" s="1"/>
  <c r="AB144" i="3"/>
  <c r="AD144" i="3" s="1"/>
  <c r="AB146" i="3"/>
  <c r="AC146" i="3" s="1"/>
  <c r="AE146" i="3" s="1"/>
  <c r="AB149" i="3"/>
  <c r="AB153" i="3"/>
  <c r="AB157" i="3"/>
  <c r="AB160" i="3"/>
  <c r="AI160" i="3" s="1"/>
  <c r="AB163" i="3"/>
  <c r="AB165" i="3"/>
  <c r="AB167" i="3"/>
  <c r="AC167" i="3" s="1"/>
  <c r="AB171" i="3"/>
  <c r="AI171" i="3" s="1"/>
  <c r="AB180" i="3"/>
  <c r="AI180" i="3" s="1"/>
  <c r="AB187" i="3"/>
  <c r="AB188" i="3"/>
  <c r="AI188" i="3" s="1"/>
  <c r="AB190" i="3"/>
  <c r="AD190" i="3" s="1"/>
  <c r="AB192" i="3"/>
  <c r="AI192" i="3" s="1"/>
  <c r="AB194" i="3"/>
  <c r="AB197" i="3"/>
  <c r="AI197" i="3" s="1"/>
  <c r="AB331" i="3"/>
  <c r="AI331" i="3" s="1"/>
  <c r="AC328" i="3"/>
  <c r="AE328" i="3" s="1"/>
  <c r="AB325" i="3"/>
  <c r="AB314" i="3"/>
  <c r="AD314" i="3" s="1"/>
  <c r="AB310" i="3"/>
  <c r="AD310" i="3" s="1"/>
  <c r="AB307" i="3"/>
  <c r="AI307" i="3" s="1"/>
  <c r="AB304" i="3"/>
  <c r="AB301" i="3"/>
  <c r="AD301" i="3" s="1"/>
  <c r="AB299" i="3"/>
  <c r="AD299" i="3" s="1"/>
  <c r="AB295" i="3"/>
  <c r="AB293" i="3"/>
  <c r="AB282" i="3"/>
  <c r="AI282" i="3" s="1"/>
  <c r="AB278" i="3"/>
  <c r="AB275" i="3"/>
  <c r="AD272" i="3"/>
  <c r="AB269" i="3"/>
  <c r="AC269" i="3" s="1"/>
  <c r="AI269" i="3" s="1"/>
  <c r="AB267" i="3"/>
  <c r="AD264" i="3"/>
  <c r="AB263" i="3"/>
  <c r="AB261" i="3"/>
  <c r="AI261" i="3" s="1"/>
  <c r="AB251" i="3"/>
  <c r="AD251" i="3" s="1"/>
  <c r="AB247" i="3"/>
  <c r="AC247" i="3" s="1"/>
  <c r="AI247" i="3" s="1"/>
  <c r="AB244" i="3"/>
  <c r="AI244" i="3" s="1"/>
  <c r="AB241" i="3"/>
  <c r="AB239" i="3"/>
  <c r="AB236" i="3"/>
  <c r="AC236" i="3" s="1"/>
  <c r="AE236" i="3" s="1"/>
  <c r="AB235" i="3"/>
  <c r="AB230" i="3"/>
  <c r="AI230" i="3" s="1"/>
  <c r="AB221" i="3"/>
  <c r="AD221" i="3" s="1"/>
  <c r="AB218" i="3"/>
  <c r="AB211" i="3"/>
  <c r="AB207" i="3"/>
  <c r="AI207" i="3" s="1"/>
  <c r="AB201" i="3"/>
  <c r="AD201" i="3" s="1"/>
  <c r="AB161" i="3"/>
  <c r="AB151" i="3"/>
  <c r="AB143" i="3"/>
  <c r="AB114" i="3"/>
  <c r="AB107" i="3"/>
  <c r="AB96" i="3"/>
  <c r="AB83" i="3"/>
  <c r="AB64" i="3"/>
  <c r="AI64" i="3" s="1"/>
  <c r="AB54" i="3"/>
  <c r="AB19" i="3"/>
  <c r="AB8" i="3"/>
  <c r="AC8" i="3" s="1"/>
  <c r="AE8" i="3" s="1"/>
  <c r="AD185" i="3"/>
  <c r="AI185" i="3"/>
  <c r="AB123" i="3"/>
  <c r="AB105" i="3"/>
  <c r="AB94" i="3"/>
  <c r="AB80" i="3"/>
  <c r="AB73" i="3"/>
  <c r="AB63" i="3"/>
  <c r="AB50" i="3"/>
  <c r="AD50" i="3" s="1"/>
  <c r="AB42" i="3"/>
  <c r="AI42" i="3" s="1"/>
  <c r="AB16" i="3"/>
  <c r="AD16" i="3" s="1"/>
  <c r="AB5" i="3"/>
  <c r="AD5" i="3" s="1"/>
  <c r="AD306" i="3"/>
  <c r="AI306" i="3"/>
  <c r="AC260" i="3"/>
  <c r="AE260" i="3" s="1"/>
  <c r="AD260" i="3"/>
  <c r="AD217" i="3"/>
  <c r="AC217" i="3"/>
  <c r="AE217" i="3" s="1"/>
  <c r="AI217" i="3"/>
  <c r="AI284" i="3"/>
  <c r="AE284" i="3"/>
  <c r="AI327" i="3"/>
  <c r="AD322" i="3"/>
  <c r="AC322" i="3"/>
  <c r="AE322" i="3" s="1"/>
  <c r="AI322" i="3"/>
  <c r="AD319" i="3"/>
  <c r="AI319" i="3"/>
  <c r="AC300" i="3"/>
  <c r="AE300" i="3" s="1"/>
  <c r="AD300" i="3"/>
  <c r="AD298" i="3"/>
  <c r="AI298" i="3"/>
  <c r="AD286" i="3"/>
  <c r="AC234" i="3"/>
  <c r="AE234" i="3" s="1"/>
  <c r="AD227" i="3"/>
  <c r="AE227" i="3"/>
  <c r="AD209" i="3"/>
  <c r="AI209" i="3"/>
  <c r="AC276" i="3"/>
  <c r="AI276" i="3" s="1"/>
  <c r="AD276" i="3"/>
  <c r="AD254" i="3"/>
  <c r="AD195" i="3"/>
  <c r="AI328" i="3"/>
  <c r="AD320" i="3"/>
  <c r="AE320" i="3"/>
  <c r="AD250" i="3"/>
  <c r="AE250" i="3"/>
  <c r="AI250" i="3"/>
  <c r="AD246" i="3"/>
  <c r="AC246" i="3"/>
  <c r="AE246" i="3" s="1"/>
  <c r="AD215" i="3"/>
  <c r="AE215" i="3"/>
  <c r="AI332" i="3"/>
  <c r="AC316" i="3"/>
  <c r="AI316" i="3" s="1"/>
  <c r="AD316" i="3"/>
  <c r="AC312" i="3"/>
  <c r="AE312" i="3" s="1"/>
  <c r="AD312" i="3"/>
  <c r="AC306" i="3"/>
  <c r="AE306" i="3" s="1"/>
  <c r="AD292" i="3"/>
  <c r="AI260" i="3"/>
  <c r="AC254" i="3"/>
  <c r="AI254" i="3" s="1"/>
  <c r="AC251" i="3"/>
  <c r="AE251" i="3" s="1"/>
  <c r="AD247" i="3"/>
  <c r="AC226" i="3"/>
  <c r="AD226" i="3"/>
  <c r="AI215" i="3"/>
  <c r="AI305" i="3"/>
  <c r="AE214" i="3"/>
  <c r="AC185" i="3"/>
  <c r="AE185" i="3" s="1"/>
  <c r="AC102" i="3"/>
  <c r="AE102" i="3" s="1"/>
  <c r="AI102" i="3"/>
  <c r="AI11" i="3"/>
  <c r="AD11" i="3"/>
  <c r="AI264" i="3"/>
  <c r="AE264" i="3"/>
  <c r="AC317" i="3"/>
  <c r="AE317" i="3" s="1"/>
  <c r="AC279" i="3"/>
  <c r="AC333" i="3"/>
  <c r="AE333" i="3" s="1"/>
  <c r="AC321" i="3"/>
  <c r="AE321" i="3" s="1"/>
  <c r="AC277" i="3"/>
  <c r="AE277" i="3" s="1"/>
  <c r="AC237" i="3"/>
  <c r="AE237" i="3" s="1"/>
  <c r="AD237" i="3"/>
  <c r="AC323" i="3"/>
  <c r="AI323" i="3" s="1"/>
  <c r="AI333" i="3"/>
  <c r="AC327" i="3"/>
  <c r="AE327" i="3" s="1"/>
  <c r="AI321" i="3"/>
  <c r="AC311" i="3"/>
  <c r="AI311" i="3" s="1"/>
  <c r="AC281" i="3"/>
  <c r="AE281" i="3" s="1"/>
  <c r="AI277" i="3"/>
  <c r="AE272" i="3"/>
  <c r="AC285" i="3"/>
  <c r="AI285" i="3" s="1"/>
  <c r="AC271" i="3"/>
  <c r="AE271" i="3" s="1"/>
  <c r="AD333" i="3"/>
  <c r="AD321" i="3"/>
  <c r="AI317" i="3"/>
  <c r="AC305" i="3"/>
  <c r="AE305" i="3" s="1"/>
  <c r="AD285" i="3"/>
  <c r="AC283" i="3"/>
  <c r="AI283" i="3" s="1"/>
  <c r="AE280" i="3"/>
  <c r="AD277" i="3"/>
  <c r="AD271" i="3"/>
  <c r="AC257" i="3"/>
  <c r="AE257" i="3" s="1"/>
  <c r="AD257" i="3"/>
  <c r="AI237" i="3"/>
  <c r="AD220" i="3"/>
  <c r="AE206" i="3"/>
  <c r="AE247" i="3"/>
  <c r="AI229" i="3"/>
  <c r="AI228" i="3"/>
  <c r="AI214" i="3"/>
  <c r="AI212" i="3"/>
  <c r="AD206" i="3"/>
  <c r="AC176" i="3"/>
  <c r="AE176" i="3" s="1"/>
  <c r="AE220" i="3"/>
  <c r="AD234" i="3"/>
  <c r="AC233" i="3"/>
  <c r="AE233" i="3" s="1"/>
  <c r="AC229" i="3"/>
  <c r="AE229" i="3" s="1"/>
  <c r="AC228" i="3"/>
  <c r="AE228" i="3" s="1"/>
  <c r="AI220" i="3"/>
  <c r="AD214" i="3"/>
  <c r="AC212" i="3"/>
  <c r="AE212" i="3" s="1"/>
  <c r="AE209" i="3"/>
  <c r="AI206" i="3"/>
  <c r="AI176" i="3"/>
  <c r="AA2" i="2"/>
  <c r="AB2" i="2" s="1"/>
  <c r="AD2" i="2" l="1"/>
  <c r="AF2" i="2"/>
  <c r="AC90" i="3"/>
  <c r="AE90" i="3" s="1"/>
  <c r="AF90" i="3" s="1"/>
  <c r="AI205" i="3"/>
  <c r="AB20" i="2"/>
  <c r="AB3" i="2"/>
  <c r="AI58" i="3"/>
  <c r="AI234" i="3"/>
  <c r="AC287" i="3"/>
  <c r="AE287" i="3" s="1"/>
  <c r="AF287" i="3" s="1"/>
  <c r="AF212" i="3"/>
  <c r="AH212" i="3"/>
  <c r="AF229" i="3"/>
  <c r="AH229" i="3"/>
  <c r="AF305" i="3"/>
  <c r="AH305" i="3"/>
  <c r="AF271" i="3"/>
  <c r="AH271" i="3"/>
  <c r="AF281" i="3"/>
  <c r="AH281" i="3"/>
  <c r="AF277" i="3"/>
  <c r="AH277" i="3"/>
  <c r="AF185" i="3"/>
  <c r="AH185" i="3"/>
  <c r="AF320" i="3"/>
  <c r="AH320" i="3"/>
  <c r="AF300" i="3"/>
  <c r="AH300" i="3"/>
  <c r="AF322" i="3"/>
  <c r="AH322" i="3"/>
  <c r="AF8" i="3"/>
  <c r="AH8" i="3"/>
  <c r="AF33" i="3"/>
  <c r="AH33" i="3"/>
  <c r="AF189" i="3"/>
  <c r="AH189" i="3"/>
  <c r="AF125" i="3"/>
  <c r="AH125" i="3"/>
  <c r="AF233" i="3"/>
  <c r="AH233" i="3"/>
  <c r="AF247" i="3"/>
  <c r="AH247" i="3"/>
  <c r="AF280" i="3"/>
  <c r="AH280" i="3"/>
  <c r="AF321" i="3"/>
  <c r="AH321" i="3"/>
  <c r="AF317" i="3"/>
  <c r="AH317" i="3"/>
  <c r="AF214" i="3"/>
  <c r="AH214" i="3"/>
  <c r="AF312" i="3"/>
  <c r="AH312" i="3"/>
  <c r="AF215" i="3"/>
  <c r="AH215" i="3"/>
  <c r="AF227" i="3"/>
  <c r="AH227" i="3"/>
  <c r="AF260" i="3"/>
  <c r="AH260" i="3"/>
  <c r="AF116" i="3"/>
  <c r="AH116" i="3"/>
  <c r="AF179" i="3"/>
  <c r="AH179" i="3"/>
  <c r="AF55" i="3"/>
  <c r="AH55" i="3"/>
  <c r="AF265" i="3"/>
  <c r="AH265" i="3"/>
  <c r="AF326" i="3"/>
  <c r="AH326" i="3"/>
  <c r="AF266" i="3"/>
  <c r="AH266" i="3"/>
  <c r="AF176" i="3"/>
  <c r="AH176" i="3"/>
  <c r="AF206" i="3"/>
  <c r="AH206" i="3"/>
  <c r="AF257" i="3"/>
  <c r="AH257" i="3"/>
  <c r="AF272" i="3"/>
  <c r="AH272" i="3"/>
  <c r="AF333" i="3"/>
  <c r="AH333" i="3"/>
  <c r="AF264" i="3"/>
  <c r="AH264" i="3"/>
  <c r="AF250" i="3"/>
  <c r="AH250" i="3"/>
  <c r="AF217" i="3"/>
  <c r="AH217" i="3"/>
  <c r="AF236" i="3"/>
  <c r="AH236" i="3"/>
  <c r="AF328" i="3"/>
  <c r="AH328" i="3"/>
  <c r="AF82" i="3"/>
  <c r="AH82" i="3"/>
  <c r="AF29" i="3"/>
  <c r="AH29" i="3"/>
  <c r="AF103" i="3"/>
  <c r="AH103" i="3"/>
  <c r="AF30" i="3"/>
  <c r="AH30" i="3"/>
  <c r="AF308" i="3"/>
  <c r="AH308" i="3"/>
  <c r="AC42" i="3"/>
  <c r="AE42" i="3" s="1"/>
  <c r="AF209" i="3"/>
  <c r="AH209" i="3"/>
  <c r="AF228" i="3"/>
  <c r="AH228" i="3"/>
  <c r="AF220" i="3"/>
  <c r="AH220" i="3"/>
  <c r="AF327" i="3"/>
  <c r="AH327" i="3"/>
  <c r="AF237" i="3"/>
  <c r="AH237" i="3"/>
  <c r="AF102" i="3"/>
  <c r="AH102" i="3"/>
  <c r="AF251" i="3"/>
  <c r="AH251" i="3"/>
  <c r="AF306" i="3"/>
  <c r="AH306" i="3"/>
  <c r="AF246" i="3"/>
  <c r="AH246" i="3"/>
  <c r="AF234" i="3"/>
  <c r="AH234" i="3"/>
  <c r="AF284" i="3"/>
  <c r="AH284" i="3"/>
  <c r="AF146" i="3"/>
  <c r="AH146" i="3"/>
  <c r="AF124" i="3"/>
  <c r="AH124" i="3"/>
  <c r="AF58" i="3"/>
  <c r="AH58" i="3"/>
  <c r="AF10" i="3"/>
  <c r="AH10" i="3"/>
  <c r="AF173" i="3"/>
  <c r="AH173" i="3"/>
  <c r="AF122" i="3"/>
  <c r="AH122" i="3"/>
  <c r="AF41" i="3"/>
  <c r="AH41" i="3"/>
  <c r="AF130" i="3"/>
  <c r="AH130" i="3"/>
  <c r="AF34" i="3"/>
  <c r="AH34" i="3"/>
  <c r="AF22" i="3"/>
  <c r="AH22" i="3"/>
  <c r="AF219" i="3"/>
  <c r="AH219" i="3"/>
  <c r="AF249" i="3"/>
  <c r="AH249" i="3"/>
  <c r="AF59" i="3"/>
  <c r="AH59" i="3"/>
  <c r="AF11" i="3"/>
  <c r="AH11" i="3"/>
  <c r="AF193" i="3"/>
  <c r="AH193" i="3"/>
  <c r="AF286" i="3"/>
  <c r="AH286" i="3"/>
  <c r="AF319" i="3"/>
  <c r="AH319" i="3"/>
  <c r="AF298" i="3"/>
  <c r="AH298" i="3"/>
  <c r="AC289" i="3"/>
  <c r="AE289" i="3" s="1"/>
  <c r="AD46" i="3"/>
  <c r="AI289" i="3"/>
  <c r="AI221" i="3"/>
  <c r="AD150" i="3"/>
  <c r="AC110" i="3"/>
  <c r="AI110" i="3" s="1"/>
  <c r="AC186" i="3"/>
  <c r="AI186" i="3" s="1"/>
  <c r="AD34" i="3"/>
  <c r="AI51" i="3"/>
  <c r="AD6" i="3"/>
  <c r="AE6" i="3"/>
  <c r="AD92" i="3"/>
  <c r="AD152" i="3"/>
  <c r="AE191" i="3"/>
  <c r="AD58" i="3"/>
  <c r="AD297" i="3"/>
  <c r="AC331" i="3"/>
  <c r="AE331" i="3" s="1"/>
  <c r="AC273" i="3"/>
  <c r="AE273" i="3" s="1"/>
  <c r="AC299" i="3"/>
  <c r="AE299" i="3" s="1"/>
  <c r="AI10" i="3"/>
  <c r="AD141" i="3"/>
  <c r="AC51" i="3"/>
  <c r="AE51" i="3" s="1"/>
  <c r="AI168" i="3"/>
  <c r="AD10" i="3"/>
  <c r="AC37" i="3"/>
  <c r="AE37" i="3" s="1"/>
  <c r="AD130" i="3"/>
  <c r="AD160" i="3"/>
  <c r="AC178" i="3"/>
  <c r="AE178" i="3" s="1"/>
  <c r="AD70" i="3"/>
  <c r="AC190" i="3"/>
  <c r="AI190" i="3" s="1"/>
  <c r="AC152" i="3"/>
  <c r="AE152" i="3" s="1"/>
  <c r="AC222" i="3"/>
  <c r="AE222" i="3" s="1"/>
  <c r="AD249" i="3"/>
  <c r="AC301" i="3"/>
  <c r="AE301" i="3" s="1"/>
  <c r="AC93" i="3"/>
  <c r="AI93" i="3" s="1"/>
  <c r="AC159" i="3"/>
  <c r="AE159" i="3" s="1"/>
  <c r="AC197" i="3"/>
  <c r="AE197" i="3" s="1"/>
  <c r="AD22" i="3"/>
  <c r="AC168" i="3"/>
  <c r="AE168" i="3" s="1"/>
  <c r="AC70" i="3"/>
  <c r="AE70" i="3" s="1"/>
  <c r="AC160" i="3"/>
  <c r="AE160" i="3" s="1"/>
  <c r="AI273" i="3"/>
  <c r="AI22" i="3"/>
  <c r="AI144" i="3"/>
  <c r="AD173" i="3"/>
  <c r="AI219" i="3"/>
  <c r="AG209" i="3"/>
  <c r="AL209" i="3" s="1"/>
  <c r="AE26" i="3"/>
  <c r="AC89" i="3"/>
  <c r="AE89" i="3" s="1"/>
  <c r="AC119" i="3"/>
  <c r="AE119" i="3" s="1"/>
  <c r="AD282" i="3"/>
  <c r="AD207" i="3"/>
  <c r="AC132" i="3"/>
  <c r="AE132" i="3" s="1"/>
  <c r="AD24" i="3"/>
  <c r="AI61" i="3"/>
  <c r="AD115" i="3"/>
  <c r="AI301" i="3"/>
  <c r="AC101" i="3"/>
  <c r="AE330" i="3"/>
  <c r="AC258" i="3"/>
  <c r="AE258" i="3" s="1"/>
  <c r="AD59" i="3"/>
  <c r="AD26" i="3"/>
  <c r="AC9" i="3"/>
  <c r="AE9" i="3" s="1"/>
  <c r="AE3" i="3"/>
  <c r="AC68" i="3"/>
  <c r="AI68" i="3" s="1"/>
  <c r="AC40" i="3"/>
  <c r="AE40" i="3" s="1"/>
  <c r="AI89" i="3"/>
  <c r="AI200" i="3"/>
  <c r="AC88" i="3"/>
  <c r="AE88" i="3" s="1"/>
  <c r="AC150" i="3"/>
  <c r="AE150" i="3" s="1"/>
  <c r="AI32" i="3"/>
  <c r="AC61" i="3"/>
  <c r="AE61" i="3" s="1"/>
  <c r="AI91" i="3"/>
  <c r="AI167" i="3"/>
  <c r="AC314" i="3"/>
  <c r="AI314" i="3" s="1"/>
  <c r="AD197" i="3"/>
  <c r="AC207" i="3"/>
  <c r="AE207" i="3" s="1"/>
  <c r="AI181" i="3"/>
  <c r="AD83" i="3"/>
  <c r="AI3" i="3"/>
  <c r="AC72" i="3"/>
  <c r="AI72" i="3" s="1"/>
  <c r="AI138" i="3"/>
  <c r="AD158" i="3"/>
  <c r="AD188" i="3"/>
  <c r="AC144" i="3"/>
  <c r="AE144" i="3" s="1"/>
  <c r="AE195" i="3"/>
  <c r="AC188" i="3"/>
  <c r="AE188" i="3" s="1"/>
  <c r="AD309" i="3"/>
  <c r="AD222" i="3"/>
  <c r="AD261" i="3"/>
  <c r="AD269" i="3"/>
  <c r="AI37" i="3"/>
  <c r="AC91" i="3"/>
  <c r="AE91" i="3" s="1"/>
  <c r="AI125" i="3"/>
  <c r="AI119" i="3"/>
  <c r="AD159" i="3"/>
  <c r="AE167" i="3"/>
  <c r="AC181" i="3"/>
  <c r="AE181" i="3" s="1"/>
  <c r="AC83" i="3"/>
  <c r="AI83" i="3" s="1"/>
  <c r="AD3" i="3"/>
  <c r="AI26" i="3"/>
  <c r="AC56" i="3"/>
  <c r="AC52" i="3"/>
  <c r="AE52" i="3" s="1"/>
  <c r="AD108" i="3"/>
  <c r="AC138" i="3"/>
  <c r="AE138" i="3" s="1"/>
  <c r="AC200" i="3"/>
  <c r="AE200" i="3" s="1"/>
  <c r="AC158" i="3"/>
  <c r="AE158" i="3" s="1"/>
  <c r="AD32" i="3"/>
  <c r="AE32" i="3"/>
  <c r="AI40" i="3"/>
  <c r="AD125" i="3"/>
  <c r="AD167" i="3"/>
  <c r="AI59" i="3"/>
  <c r="AD193" i="3"/>
  <c r="AC48" i="3"/>
  <c r="AE48" i="3" s="1"/>
  <c r="AE303" i="3"/>
  <c r="AC77" i="3"/>
  <c r="AE77" i="3" s="1"/>
  <c r="AI116" i="3"/>
  <c r="AE208" i="3"/>
  <c r="AD42" i="3"/>
  <c r="AI179" i="3"/>
  <c r="AD268" i="3"/>
  <c r="AD288" i="3"/>
  <c r="AD255" i="3"/>
  <c r="AD78" i="3"/>
  <c r="AD208" i="3"/>
  <c r="AD230" i="3"/>
  <c r="AC174" i="3"/>
  <c r="AI174" i="3" s="1"/>
  <c r="AE255" i="3"/>
  <c r="AC268" i="3"/>
  <c r="AE268" i="3" s="1"/>
  <c r="AC288" i="3"/>
  <c r="AE288" i="3" s="1"/>
  <c r="AI308" i="3"/>
  <c r="AI193" i="3"/>
  <c r="AI258" i="3"/>
  <c r="AI82" i="3"/>
  <c r="AD100" i="3"/>
  <c r="AC50" i="3"/>
  <c r="AI50" i="3" s="1"/>
  <c r="AC46" i="3"/>
  <c r="AE46" i="3" s="1"/>
  <c r="AI204" i="3"/>
  <c r="AC232" i="3"/>
  <c r="AI232" i="3" s="1"/>
  <c r="AE204" i="3"/>
  <c r="AC205" i="3"/>
  <c r="AE205" i="3" s="1"/>
  <c r="AI233" i="3"/>
  <c r="AC297" i="3"/>
  <c r="AE297" i="3" s="1"/>
  <c r="AC221" i="3"/>
  <c r="AE221" i="3" s="1"/>
  <c r="AD52" i="3"/>
  <c r="AD64" i="3"/>
  <c r="AI55" i="3"/>
  <c r="AI173" i="3"/>
  <c r="AI251" i="3"/>
  <c r="AD256" i="3"/>
  <c r="AI286" i="3"/>
  <c r="AC310" i="3"/>
  <c r="AD219" i="3"/>
  <c r="AC147" i="3"/>
  <c r="AE147" i="3" s="1"/>
  <c r="AB340" i="2"/>
  <c r="AF340" i="2" s="1"/>
  <c r="AB988" i="2"/>
  <c r="AF988" i="2" s="1"/>
  <c r="AB924" i="2"/>
  <c r="AB796" i="2"/>
  <c r="AD203" i="3"/>
  <c r="AC203" i="3"/>
  <c r="AC13" i="3"/>
  <c r="AE13" i="3" s="1"/>
  <c r="AI18" i="3"/>
  <c r="AC62" i="3"/>
  <c r="AE62" i="3" s="1"/>
  <c r="AC81" i="3"/>
  <c r="AE81" i="3" s="1"/>
  <c r="AC118" i="3"/>
  <c r="AE118" i="3" s="1"/>
  <c r="AD60" i="3"/>
  <c r="AD253" i="3"/>
  <c r="AI134" i="3"/>
  <c r="AD18" i="3"/>
  <c r="AD30" i="3"/>
  <c r="AI77" i="3"/>
  <c r="AE18" i="3"/>
  <c r="AC64" i="3"/>
  <c r="AE64" i="3" s="1"/>
  <c r="AD82" i="3"/>
  <c r="AI71" i="3"/>
  <c r="AD170" i="3"/>
  <c r="AC134" i="3"/>
  <c r="AE134" i="3" s="1"/>
  <c r="AC201" i="3"/>
  <c r="AE201" i="3" s="1"/>
  <c r="AE243" i="3"/>
  <c r="AC60" i="3"/>
  <c r="AE60" i="3" s="1"/>
  <c r="AC170" i="3"/>
  <c r="AE170" i="3" s="1"/>
  <c r="AD315" i="3"/>
  <c r="AD331" i="3"/>
  <c r="AC309" i="3"/>
  <c r="AE309" i="3" s="1"/>
  <c r="AD245" i="3"/>
  <c r="AC261" i="3"/>
  <c r="AE261" i="3" s="1"/>
  <c r="AI13" i="3"/>
  <c r="AI30" i="3"/>
  <c r="AC225" i="3"/>
  <c r="AI225" i="3" s="1"/>
  <c r="AD171" i="3"/>
  <c r="AE276" i="3"/>
  <c r="AI326" i="3"/>
  <c r="AC282" i="3"/>
  <c r="AE282" i="3" s="1"/>
  <c r="AD238" i="3"/>
  <c r="AI236" i="3"/>
  <c r="AI103" i="3"/>
  <c r="AC231" i="3"/>
  <c r="AD231" i="3"/>
  <c r="AC292" i="3"/>
  <c r="AE292" i="3" s="1"/>
  <c r="AI292" i="3"/>
  <c r="AE238" i="3"/>
  <c r="AC36" i="3"/>
  <c r="AI36" i="3" s="1"/>
  <c r="AC25" i="3"/>
  <c r="AI81" i="3"/>
  <c r="AC126" i="3"/>
  <c r="AI126" i="3" s="1"/>
  <c r="AI140" i="3"/>
  <c r="AC140" i="3"/>
  <c r="AE140" i="3" s="1"/>
  <c r="AC196" i="3"/>
  <c r="AI196" i="3" s="1"/>
  <c r="AC315" i="3"/>
  <c r="AE315" i="3" s="1"/>
  <c r="AD243" i="3"/>
  <c r="AI147" i="3"/>
  <c r="AC244" i="3"/>
  <c r="AE244" i="3" s="1"/>
  <c r="AD326" i="3"/>
  <c r="AD103" i="3"/>
  <c r="AC240" i="3"/>
  <c r="AD240" i="3"/>
  <c r="AD266" i="3"/>
  <c r="AI266" i="3"/>
  <c r="AI224" i="3"/>
  <c r="AC224" i="3"/>
  <c r="AE224" i="3" s="1"/>
  <c r="AD290" i="3"/>
  <c r="AC290" i="3"/>
  <c r="AD223" i="3"/>
  <c r="AC223" i="3"/>
  <c r="AE223" i="3" s="1"/>
  <c r="AC182" i="3"/>
  <c r="AC164" i="3"/>
  <c r="AE164" i="3" s="1"/>
  <c r="AD274" i="3"/>
  <c r="AC274" i="3"/>
  <c r="AC105" i="3"/>
  <c r="AE105" i="3" s="1"/>
  <c r="AC19" i="3"/>
  <c r="AE19" i="3" s="1"/>
  <c r="AD19" i="3"/>
  <c r="AI151" i="3"/>
  <c r="AC151" i="3"/>
  <c r="AE151" i="3" s="1"/>
  <c r="AD151" i="3"/>
  <c r="AI241" i="3"/>
  <c r="AD241" i="3"/>
  <c r="AD275" i="3"/>
  <c r="AI275" i="3"/>
  <c r="AD194" i="3"/>
  <c r="AI194" i="3"/>
  <c r="AD165" i="3"/>
  <c r="AI165" i="3"/>
  <c r="AC165" i="3"/>
  <c r="AE165" i="3" s="1"/>
  <c r="AD153" i="3"/>
  <c r="AC153" i="3"/>
  <c r="AI153" i="3" s="1"/>
  <c r="AI98" i="3"/>
  <c r="AC98" i="3"/>
  <c r="AE98" i="3" s="1"/>
  <c r="AC148" i="3"/>
  <c r="AE148" i="3" s="1"/>
  <c r="AD148" i="3"/>
  <c r="AD104" i="3"/>
  <c r="AC75" i="3"/>
  <c r="AE75" i="3" s="1"/>
  <c r="AI75" i="3"/>
  <c r="AD75" i="3"/>
  <c r="AD35" i="3"/>
  <c r="AC35" i="3"/>
  <c r="AE35" i="3" s="1"/>
  <c r="AI35" i="3"/>
  <c r="AC7" i="3"/>
  <c r="AE7" i="3" s="1"/>
  <c r="AI7" i="3"/>
  <c r="AI172" i="3"/>
  <c r="AC172" i="3"/>
  <c r="AE172" i="3" s="1"/>
  <c r="AD136" i="3"/>
  <c r="AI136" i="3"/>
  <c r="AC136" i="3"/>
  <c r="AE136" i="3" s="1"/>
  <c r="AD106" i="3"/>
  <c r="AI106" i="3"/>
  <c r="AC47" i="3"/>
  <c r="AE47" i="3" s="1"/>
  <c r="AD47" i="3"/>
  <c r="AI47" i="3"/>
  <c r="AC14" i="3"/>
  <c r="AE14" i="3" s="1"/>
  <c r="AI14" i="3"/>
  <c r="AD213" i="3"/>
  <c r="AI213" i="3"/>
  <c r="AD242" i="3"/>
  <c r="AI242" i="3"/>
  <c r="AD262" i="3"/>
  <c r="AC262" i="3"/>
  <c r="AE262" i="3" s="1"/>
  <c r="AI262" i="3"/>
  <c r="AD313" i="3"/>
  <c r="AI313" i="3"/>
  <c r="AD14" i="3"/>
  <c r="AD105" i="3"/>
  <c r="AE279" i="3"/>
  <c r="AI279" i="3"/>
  <c r="AD98" i="3"/>
  <c r="AC242" i="3"/>
  <c r="AE242" i="3" s="1"/>
  <c r="AD55" i="3"/>
  <c r="AD179" i="3"/>
  <c r="AC16" i="3"/>
  <c r="AE16" i="3" s="1"/>
  <c r="AI16" i="3"/>
  <c r="AC123" i="3"/>
  <c r="AE123" i="3" s="1"/>
  <c r="AI123" i="3"/>
  <c r="AD123" i="3"/>
  <c r="AI54" i="3"/>
  <c r="AD54" i="3"/>
  <c r="AC107" i="3"/>
  <c r="AI107" i="3" s="1"/>
  <c r="AD107" i="3"/>
  <c r="AD161" i="3"/>
  <c r="AC161" i="3"/>
  <c r="AD218" i="3"/>
  <c r="AC218" i="3"/>
  <c r="AI235" i="3"/>
  <c r="AC235" i="3"/>
  <c r="AE235" i="3" s="1"/>
  <c r="AD235" i="3"/>
  <c r="AC267" i="3"/>
  <c r="AE267" i="3" s="1"/>
  <c r="AI267" i="3"/>
  <c r="AD267" i="3"/>
  <c r="AD278" i="3"/>
  <c r="AI278" i="3"/>
  <c r="AD295" i="3"/>
  <c r="AC295" i="3"/>
  <c r="AD192" i="3"/>
  <c r="AC192" i="3"/>
  <c r="AE192" i="3" s="1"/>
  <c r="AD180" i="3"/>
  <c r="AC180" i="3"/>
  <c r="AE180" i="3" s="1"/>
  <c r="AC163" i="3"/>
  <c r="AE163" i="3" s="1"/>
  <c r="AI163" i="3"/>
  <c r="AD163" i="3"/>
  <c r="AD149" i="3"/>
  <c r="AI149" i="3"/>
  <c r="AC149" i="3"/>
  <c r="AE149" i="3" s="1"/>
  <c r="AI127" i="3"/>
  <c r="AC95" i="3"/>
  <c r="AD95" i="3"/>
  <c r="AI45" i="3"/>
  <c r="AC45" i="3"/>
  <c r="AE45" i="3" s="1"/>
  <c r="AI175" i="3"/>
  <c r="AC175" i="3"/>
  <c r="AE175" i="3" s="1"/>
  <c r="AD175" i="3"/>
  <c r="AI155" i="3"/>
  <c r="AC155" i="3"/>
  <c r="AE155" i="3" s="1"/>
  <c r="AD155" i="3"/>
  <c r="AC139" i="3"/>
  <c r="AE139" i="3" s="1"/>
  <c r="AD139" i="3"/>
  <c r="AD71" i="3"/>
  <c r="AE71" i="3"/>
  <c r="AD29" i="3"/>
  <c r="AI29" i="3"/>
  <c r="AD17" i="3"/>
  <c r="AI17" i="3"/>
  <c r="AE17" i="3"/>
  <c r="AD4" i="3"/>
  <c r="AI4" i="3"/>
  <c r="AC4" i="3"/>
  <c r="AE4" i="3" s="1"/>
  <c r="AE78" i="3"/>
  <c r="AI44" i="3"/>
  <c r="AD44" i="3"/>
  <c r="AC44" i="3"/>
  <c r="AE44" i="3" s="1"/>
  <c r="AC12" i="3"/>
  <c r="AD12" i="3"/>
  <c r="AC87" i="3"/>
  <c r="AI87" i="3" s="1"/>
  <c r="AD87" i="3"/>
  <c r="AD128" i="3"/>
  <c r="AI128" i="3"/>
  <c r="AC128" i="3"/>
  <c r="AE128" i="3" s="1"/>
  <c r="AC202" i="3"/>
  <c r="AE202" i="3" s="1"/>
  <c r="AD202" i="3"/>
  <c r="AI216" i="3"/>
  <c r="AC216" i="3"/>
  <c r="AE216" i="3" s="1"/>
  <c r="AD216" i="3"/>
  <c r="AI265" i="3"/>
  <c r="AD265" i="3"/>
  <c r="AC27" i="3"/>
  <c r="AE27" i="3" s="1"/>
  <c r="AI27" i="3"/>
  <c r="AD27" i="3"/>
  <c r="AD166" i="3"/>
  <c r="AC166" i="3"/>
  <c r="AI166" i="3" s="1"/>
  <c r="AC39" i="3"/>
  <c r="AE39" i="3" s="1"/>
  <c r="AD39" i="3"/>
  <c r="AI39" i="3"/>
  <c r="AD302" i="3"/>
  <c r="AI302" i="3"/>
  <c r="AC302" i="3"/>
  <c r="AE302" i="3" s="1"/>
  <c r="AD73" i="3"/>
  <c r="AC73" i="3"/>
  <c r="AE73" i="3" s="1"/>
  <c r="AI73" i="3"/>
  <c r="AD62" i="3"/>
  <c r="AI113" i="3"/>
  <c r="AI9" i="3"/>
  <c r="AC63" i="3"/>
  <c r="AE63" i="3" s="1"/>
  <c r="AD63" i="3"/>
  <c r="AI63" i="3"/>
  <c r="AI96" i="3"/>
  <c r="AD96" i="3"/>
  <c r="AC96" i="3"/>
  <c r="AE96" i="3" s="1"/>
  <c r="AC211" i="3"/>
  <c r="AE211" i="3" s="1"/>
  <c r="AD211" i="3"/>
  <c r="AI211" i="3"/>
  <c r="AI293" i="3"/>
  <c r="AC293" i="3"/>
  <c r="AE293" i="3" s="1"/>
  <c r="AC304" i="3"/>
  <c r="AI304" i="3" s="1"/>
  <c r="AD304" i="3"/>
  <c r="AD325" i="3"/>
  <c r="AC325" i="3"/>
  <c r="AE325" i="3" s="1"/>
  <c r="AD187" i="3"/>
  <c r="AI187" i="3"/>
  <c r="AC187" i="3"/>
  <c r="AE187" i="3" s="1"/>
  <c r="AI142" i="3"/>
  <c r="AC142" i="3"/>
  <c r="AE142" i="3" s="1"/>
  <c r="AC86" i="3"/>
  <c r="AE86" i="3" s="1"/>
  <c r="AI86" i="3"/>
  <c r="AD53" i="3"/>
  <c r="AC53" i="3"/>
  <c r="AI53" i="3" s="1"/>
  <c r="AC199" i="3"/>
  <c r="AE199" i="3" s="1"/>
  <c r="AD199" i="3"/>
  <c r="AI199" i="3"/>
  <c r="AD156" i="3"/>
  <c r="AC156" i="3"/>
  <c r="AE156" i="3" s="1"/>
  <c r="AI131" i="3"/>
  <c r="AC131" i="3"/>
  <c r="AE131" i="3" s="1"/>
  <c r="AD131" i="3"/>
  <c r="AI85" i="3"/>
  <c r="AC85" i="3"/>
  <c r="AE85" i="3" s="1"/>
  <c r="AC23" i="3"/>
  <c r="AE23" i="3" s="1"/>
  <c r="AI23" i="3"/>
  <c r="AD23" i="3"/>
  <c r="AD184" i="3"/>
  <c r="AI184" i="3"/>
  <c r="AD154" i="3"/>
  <c r="AI154" i="3"/>
  <c r="AE121" i="3"/>
  <c r="AD121" i="3"/>
  <c r="AD84" i="3"/>
  <c r="AI84" i="3"/>
  <c r="AC84" i="3"/>
  <c r="AE84" i="3" s="1"/>
  <c r="AD65" i="3"/>
  <c r="AC65" i="3"/>
  <c r="AI65" i="3" s="1"/>
  <c r="AC31" i="3"/>
  <c r="AE31" i="3" s="1"/>
  <c r="AD31" i="3"/>
  <c r="AI31" i="3"/>
  <c r="AD21" i="3"/>
  <c r="AC21" i="3"/>
  <c r="AE21" i="3" s="1"/>
  <c r="AI21" i="3"/>
  <c r="AC67" i="3"/>
  <c r="AE67" i="3" s="1"/>
  <c r="AI67" i="3"/>
  <c r="AD198" i="3"/>
  <c r="AC198" i="3"/>
  <c r="AI198" i="3" s="1"/>
  <c r="AD252" i="3"/>
  <c r="AI252" i="3"/>
  <c r="AC252" i="3"/>
  <c r="AE252" i="3" s="1"/>
  <c r="AC324" i="3"/>
  <c r="AE324" i="3" s="1"/>
  <c r="AI324" i="3"/>
  <c r="AD324" i="3"/>
  <c r="AD2" i="3"/>
  <c r="AC275" i="3"/>
  <c r="AE275" i="3" s="1"/>
  <c r="AC291" i="3"/>
  <c r="AE291" i="3" s="1"/>
  <c r="AI121" i="3"/>
  <c r="AI115" i="3"/>
  <c r="AE115" i="3"/>
  <c r="AD293" i="3"/>
  <c r="AC66" i="3"/>
  <c r="AI66" i="3" s="1"/>
  <c r="AC104" i="3"/>
  <c r="AE104" i="3" s="1"/>
  <c r="AD116" i="3"/>
  <c r="AC213" i="3"/>
  <c r="AE213" i="3" s="1"/>
  <c r="AD307" i="3"/>
  <c r="AC241" i="3"/>
  <c r="AE241" i="3" s="1"/>
  <c r="AC5" i="3"/>
  <c r="AE5" i="3" s="1"/>
  <c r="AC129" i="3"/>
  <c r="AE129" i="3" s="1"/>
  <c r="AC278" i="3"/>
  <c r="AE278" i="3" s="1"/>
  <c r="AI101" i="3"/>
  <c r="AE101" i="3"/>
  <c r="AC117" i="3"/>
  <c r="AE117" i="3" s="1"/>
  <c r="AE36" i="3"/>
  <c r="AC54" i="3"/>
  <c r="AE54" i="3" s="1"/>
  <c r="AE100" i="3"/>
  <c r="AC106" i="3"/>
  <c r="AE106" i="3" s="1"/>
  <c r="AD172" i="3"/>
  <c r="AC184" i="3"/>
  <c r="AE184" i="3" s="1"/>
  <c r="AC194" i="3"/>
  <c r="AE194" i="3" s="1"/>
  <c r="AC154" i="3"/>
  <c r="AE154" i="3" s="1"/>
  <c r="AD85" i="3"/>
  <c r="AI164" i="3"/>
  <c r="AC313" i="3"/>
  <c r="AE313" i="3" s="1"/>
  <c r="AE323" i="3"/>
  <c r="AC307" i="3"/>
  <c r="AE307" i="3" s="1"/>
  <c r="AI5" i="3"/>
  <c r="AD129" i="3"/>
  <c r="AI291" i="3"/>
  <c r="AI226" i="3"/>
  <c r="AE226" i="3"/>
  <c r="AI117" i="3"/>
  <c r="AD244" i="3"/>
  <c r="AI148" i="3"/>
  <c r="AC127" i="3"/>
  <c r="AE127" i="3" s="1"/>
  <c r="AD67" i="3"/>
  <c r="AC113" i="3"/>
  <c r="AE113" i="3" s="1"/>
  <c r="AC111" i="3"/>
  <c r="AE111" i="3" s="1"/>
  <c r="AD111" i="3"/>
  <c r="AI111" i="3"/>
  <c r="AD294" i="3"/>
  <c r="AC294" i="3"/>
  <c r="AE294" i="3" s="1"/>
  <c r="AI294" i="3"/>
  <c r="AD303" i="3"/>
  <c r="AI303" i="3"/>
  <c r="AC120" i="3"/>
  <c r="AI120" i="3" s="1"/>
  <c r="AC80" i="3"/>
  <c r="AE80" i="3" s="1"/>
  <c r="AD80" i="3"/>
  <c r="AI114" i="3"/>
  <c r="AD114" i="3"/>
  <c r="AD146" i="3"/>
  <c r="AI146" i="3"/>
  <c r="AD137" i="3"/>
  <c r="AC137" i="3"/>
  <c r="AI137" i="3" s="1"/>
  <c r="AD124" i="3"/>
  <c r="AI124" i="3"/>
  <c r="AC74" i="3"/>
  <c r="AE74" i="3" s="1"/>
  <c r="AI74" i="3"/>
  <c r="AC38" i="3"/>
  <c r="AI38" i="3" s="1"/>
  <c r="AD38" i="3"/>
  <c r="AC135" i="3"/>
  <c r="AD135" i="3"/>
  <c r="AD122" i="3"/>
  <c r="AI122" i="3"/>
  <c r="AC79" i="3"/>
  <c r="AD79" i="3"/>
  <c r="AD69" i="3"/>
  <c r="AC69" i="3"/>
  <c r="AE69" i="3" s="1"/>
  <c r="AI69" i="3"/>
  <c r="AD41" i="3"/>
  <c r="AI41" i="3"/>
  <c r="AI28" i="3"/>
  <c r="AC28" i="3"/>
  <c r="AE28" i="3" s="1"/>
  <c r="AD28" i="3"/>
  <c r="AC15" i="3"/>
  <c r="AE15" i="3" s="1"/>
  <c r="AI15" i="3"/>
  <c r="AD112" i="3"/>
  <c r="AI112" i="3"/>
  <c r="AD97" i="3"/>
  <c r="AC97" i="3"/>
  <c r="AC43" i="3"/>
  <c r="AE43" i="3" s="1"/>
  <c r="AD43" i="3"/>
  <c r="AI43" i="3"/>
  <c r="AD99" i="3"/>
  <c r="AC99" i="3"/>
  <c r="AD145" i="3"/>
  <c r="AC145" i="3"/>
  <c r="AE145" i="3" s="1"/>
  <c r="AI145" i="3"/>
  <c r="AD248" i="3"/>
  <c r="AI248" i="3"/>
  <c r="AC248" i="3"/>
  <c r="AE248" i="3" s="1"/>
  <c r="AI296" i="3"/>
  <c r="AC296" i="3"/>
  <c r="AE296" i="3" s="1"/>
  <c r="AD296" i="3"/>
  <c r="AE38" i="3"/>
  <c r="AI80" i="3"/>
  <c r="AC114" i="3"/>
  <c r="AE114" i="3" s="1"/>
  <c r="AI201" i="3"/>
  <c r="AC112" i="3"/>
  <c r="AE112" i="3" s="1"/>
  <c r="AI130" i="3"/>
  <c r="AC162" i="3"/>
  <c r="AE162" i="3" s="1"/>
  <c r="AI162" i="3"/>
  <c r="AI178" i="3"/>
  <c r="AD204" i="3"/>
  <c r="AC329" i="3"/>
  <c r="AE329" i="3" s="1"/>
  <c r="AI34" i="3"/>
  <c r="AD74" i="3"/>
  <c r="AC141" i="3"/>
  <c r="AE141" i="3" s="1"/>
  <c r="AC270" i="3"/>
  <c r="AE270" i="3" s="1"/>
  <c r="AC318" i="3"/>
  <c r="AE318" i="3" s="1"/>
  <c r="AC171" i="3"/>
  <c r="AE171" i="3" s="1"/>
  <c r="AC92" i="3"/>
  <c r="AE92" i="3" s="1"/>
  <c r="AI329" i="3"/>
  <c r="AD236" i="3"/>
  <c r="AD308" i="3"/>
  <c r="AC94" i="3"/>
  <c r="AE94" i="3" s="1"/>
  <c r="AD94" i="3"/>
  <c r="AI94" i="3"/>
  <c r="AD8" i="3"/>
  <c r="AI8" i="3"/>
  <c r="AC143" i="3"/>
  <c r="AE143" i="3" s="1"/>
  <c r="AD143" i="3"/>
  <c r="AI143" i="3"/>
  <c r="AC230" i="3"/>
  <c r="AE230" i="3" s="1"/>
  <c r="AC239" i="3"/>
  <c r="AD239" i="3"/>
  <c r="AC263" i="3"/>
  <c r="AE263" i="3" s="1"/>
  <c r="AI263" i="3"/>
  <c r="AD263" i="3"/>
  <c r="AD157" i="3"/>
  <c r="AC157" i="3"/>
  <c r="AD133" i="3"/>
  <c r="AC133" i="3"/>
  <c r="AD33" i="3"/>
  <c r="AI33" i="3"/>
  <c r="AC183" i="3"/>
  <c r="AE183" i="3" s="1"/>
  <c r="AD183" i="3"/>
  <c r="AI183" i="3"/>
  <c r="AD169" i="3"/>
  <c r="AC169" i="3"/>
  <c r="AE169" i="3" s="1"/>
  <c r="AI169" i="3"/>
  <c r="AC76" i="3"/>
  <c r="AE76" i="3" s="1"/>
  <c r="AD76" i="3"/>
  <c r="AD189" i="3"/>
  <c r="AI189" i="3"/>
  <c r="AD177" i="3"/>
  <c r="AC177" i="3"/>
  <c r="AE177" i="3" s="1"/>
  <c r="AI177" i="3"/>
  <c r="AD109" i="3"/>
  <c r="AC109" i="3"/>
  <c r="AD49" i="3"/>
  <c r="AC49" i="3"/>
  <c r="AE49" i="3" s="1"/>
  <c r="AI49" i="3"/>
  <c r="AC20" i="3"/>
  <c r="AE20" i="3" s="1"/>
  <c r="AD20" i="3"/>
  <c r="AI20" i="3"/>
  <c r="AD57" i="3"/>
  <c r="AC57" i="3"/>
  <c r="AE57" i="3" s="1"/>
  <c r="AI57" i="3"/>
  <c r="AC210" i="3"/>
  <c r="AE210" i="3" s="1"/>
  <c r="AI210" i="3"/>
  <c r="AD210" i="3"/>
  <c r="AC259" i="3"/>
  <c r="AE259" i="3" s="1"/>
  <c r="AI259" i="3"/>
  <c r="AD332" i="3"/>
  <c r="AC332" i="3"/>
  <c r="AE332" i="3" s="1"/>
  <c r="AE24" i="3"/>
  <c r="AE108" i="3"/>
  <c r="AE316" i="3"/>
  <c r="AE256" i="3"/>
  <c r="AE254" i="3"/>
  <c r="AE68" i="3"/>
  <c r="AE225" i="3"/>
  <c r="AI90" i="3"/>
  <c r="AB640" i="2"/>
  <c r="AD640" i="2" s="1"/>
  <c r="AB170" i="2"/>
  <c r="AD170" i="2" s="1"/>
  <c r="AB972" i="2"/>
  <c r="AC972" i="2" s="1"/>
  <c r="AE972" i="2" s="1"/>
  <c r="AG972" i="2" s="1"/>
  <c r="AB908" i="2"/>
  <c r="AC908" i="2" s="1"/>
  <c r="AE908" i="2" s="1"/>
  <c r="AG908" i="2" s="1"/>
  <c r="AB844" i="2"/>
  <c r="AF844" i="2" s="1"/>
  <c r="AB780" i="2"/>
  <c r="AD780" i="2" s="1"/>
  <c r="AB716" i="2"/>
  <c r="AB608" i="2"/>
  <c r="AD608" i="2" s="1"/>
  <c r="AB468" i="2"/>
  <c r="AF468" i="2" s="1"/>
  <c r="AB298" i="2"/>
  <c r="AD298" i="2" s="1"/>
  <c r="AB127" i="2"/>
  <c r="AC127" i="2" s="1"/>
  <c r="AB860" i="2"/>
  <c r="AB732" i="2"/>
  <c r="AC732" i="2" s="1"/>
  <c r="AB511" i="2"/>
  <c r="AC511" i="2" s="1"/>
  <c r="AE511" i="2" s="1"/>
  <c r="AG511" i="2" s="1"/>
  <c r="AB956" i="2"/>
  <c r="AF956" i="2" s="1"/>
  <c r="AB892" i="2"/>
  <c r="AF892" i="2" s="1"/>
  <c r="AB828" i="2"/>
  <c r="AF828" i="2" s="1"/>
  <c r="AB764" i="2"/>
  <c r="AC764" i="2" s="1"/>
  <c r="AB700" i="2"/>
  <c r="AC700" i="2" s="1"/>
  <c r="AB576" i="2"/>
  <c r="AD576" i="2" s="1"/>
  <c r="AB426" i="2"/>
  <c r="AD426" i="2" s="1"/>
  <c r="AB255" i="2"/>
  <c r="AF255" i="2" s="1"/>
  <c r="AB84" i="2"/>
  <c r="AF84" i="2" s="1"/>
  <c r="AB940" i="2"/>
  <c r="AD940" i="2" s="1"/>
  <c r="AB876" i="2"/>
  <c r="AD876" i="2" s="1"/>
  <c r="AB812" i="2"/>
  <c r="AD812" i="2" s="1"/>
  <c r="AB748" i="2"/>
  <c r="AF748" i="2" s="1"/>
  <c r="AB672" i="2"/>
  <c r="AF672" i="2" s="1"/>
  <c r="AB544" i="2"/>
  <c r="AD544" i="2" s="1"/>
  <c r="AB383" i="2"/>
  <c r="AC383" i="2" s="1"/>
  <c r="AE383" i="2" s="1"/>
  <c r="AG383" i="2" s="1"/>
  <c r="AB212" i="2"/>
  <c r="AF212" i="2" s="1"/>
  <c r="AB42" i="2"/>
  <c r="AD42" i="2" s="1"/>
  <c r="AE232" i="3"/>
  <c r="AI88" i="3"/>
  <c r="AE283" i="3"/>
  <c r="AE285" i="3"/>
  <c r="AE311" i="3"/>
  <c r="AE253" i="3"/>
  <c r="AI249" i="3"/>
  <c r="AE269" i="3"/>
  <c r="AE245" i="3"/>
  <c r="AE2" i="3"/>
  <c r="AF20" i="2"/>
  <c r="AB452" i="2"/>
  <c r="AC452" i="2" s="1"/>
  <c r="AB984" i="2"/>
  <c r="AD984" i="2" s="1"/>
  <c r="AB952" i="2"/>
  <c r="AC952" i="2" s="1"/>
  <c r="AB920" i="2"/>
  <c r="AD920" i="2" s="1"/>
  <c r="AB888" i="2"/>
  <c r="AD888" i="2" s="1"/>
  <c r="AB856" i="2"/>
  <c r="AD856" i="2" s="1"/>
  <c r="AB840" i="2"/>
  <c r="AD840" i="2" s="1"/>
  <c r="AB808" i="2"/>
  <c r="AD808" i="2" s="1"/>
  <c r="AB776" i="2"/>
  <c r="AD776" i="2" s="1"/>
  <c r="AB744" i="2"/>
  <c r="AC744" i="2" s="1"/>
  <c r="AB712" i="2"/>
  <c r="AC712" i="2" s="1"/>
  <c r="AB660" i="2"/>
  <c r="AD660" i="2" s="1"/>
  <c r="AB596" i="2"/>
  <c r="AC596" i="2" s="1"/>
  <c r="AB532" i="2"/>
  <c r="AC532" i="2" s="1"/>
  <c r="AB410" i="2"/>
  <c r="AC410" i="2" s="1"/>
  <c r="AB324" i="2"/>
  <c r="AC324" i="2" s="1"/>
  <c r="AB239" i="2"/>
  <c r="AC239" i="2" s="1"/>
  <c r="AB154" i="2"/>
  <c r="AD154" i="2" s="1"/>
  <c r="AB68" i="2"/>
  <c r="AC68" i="2" s="1"/>
  <c r="AB996" i="2"/>
  <c r="AC996" i="2" s="1"/>
  <c r="AB980" i="2"/>
  <c r="AC980" i="2" s="1"/>
  <c r="AB964" i="2"/>
  <c r="AD964" i="2" s="1"/>
  <c r="AB948" i="2"/>
  <c r="AC948" i="2" s="1"/>
  <c r="AB932" i="2"/>
  <c r="AC932" i="2" s="1"/>
  <c r="AB916" i="2"/>
  <c r="AD916" i="2" s="1"/>
  <c r="AB900" i="2"/>
  <c r="AC900" i="2" s="1"/>
  <c r="AB884" i="2"/>
  <c r="AD884" i="2" s="1"/>
  <c r="AB868" i="2"/>
  <c r="AB852" i="2"/>
  <c r="AD852" i="2" s="1"/>
  <c r="AB836" i="2"/>
  <c r="AD836" i="2" s="1"/>
  <c r="AB820" i="2"/>
  <c r="AC820" i="2" s="1"/>
  <c r="AB804" i="2"/>
  <c r="AD804" i="2" s="1"/>
  <c r="AB788" i="2"/>
  <c r="AD788" i="2" s="1"/>
  <c r="AB772" i="2"/>
  <c r="AD772" i="2" s="1"/>
  <c r="AB756" i="2"/>
  <c r="AC756" i="2" s="1"/>
  <c r="AB740" i="2"/>
  <c r="AD740" i="2" s="1"/>
  <c r="AB724" i="2"/>
  <c r="AC724" i="2" s="1"/>
  <c r="AB708" i="2"/>
  <c r="AD708" i="2" s="1"/>
  <c r="AB688" i="2"/>
  <c r="AC688" i="2" s="1"/>
  <c r="AB656" i="2"/>
  <c r="AC656" i="2" s="1"/>
  <c r="AB624" i="2"/>
  <c r="AC624" i="2" s="1"/>
  <c r="AB592" i="2"/>
  <c r="AC592" i="2" s="1"/>
  <c r="AB560" i="2"/>
  <c r="AC560" i="2" s="1"/>
  <c r="AB528" i="2"/>
  <c r="AC528" i="2" s="1"/>
  <c r="AB490" i="2"/>
  <c r="AD490" i="2" s="1"/>
  <c r="AB447" i="2"/>
  <c r="AD447" i="2" s="1"/>
  <c r="AB404" i="2"/>
  <c r="AC404" i="2" s="1"/>
  <c r="AB362" i="2"/>
  <c r="AB319" i="2"/>
  <c r="AD319" i="2" s="1"/>
  <c r="AB276" i="2"/>
  <c r="AD276" i="2" s="1"/>
  <c r="AB234" i="2"/>
  <c r="AD234" i="2" s="1"/>
  <c r="AB191" i="2"/>
  <c r="AB148" i="2"/>
  <c r="AD148" i="2" s="1"/>
  <c r="AB106" i="2"/>
  <c r="AD106" i="2" s="1"/>
  <c r="AB63" i="2"/>
  <c r="AC63" i="2" s="1"/>
  <c r="AB10" i="2"/>
  <c r="AD10" i="2" s="1"/>
  <c r="AB31" i="2"/>
  <c r="AC31" i="2" s="1"/>
  <c r="AB52" i="2"/>
  <c r="AB74" i="2"/>
  <c r="AD74" i="2" s="1"/>
  <c r="AB95" i="2"/>
  <c r="AD95" i="2" s="1"/>
  <c r="AB116" i="2"/>
  <c r="AD116" i="2" s="1"/>
  <c r="AB138" i="2"/>
  <c r="AB159" i="2"/>
  <c r="AC159" i="2" s="1"/>
  <c r="AB180" i="2"/>
  <c r="AB202" i="2"/>
  <c r="AC202" i="2" s="1"/>
  <c r="AB223" i="2"/>
  <c r="AB244" i="2"/>
  <c r="AD244" i="2" s="1"/>
  <c r="AB266" i="2"/>
  <c r="AB287" i="2"/>
  <c r="AD287" i="2" s="1"/>
  <c r="AB308" i="2"/>
  <c r="AD308" i="2" s="1"/>
  <c r="AB330" i="2"/>
  <c r="AC330" i="2" s="1"/>
  <c r="AB351" i="2"/>
  <c r="AB372" i="2"/>
  <c r="AD372" i="2" s="1"/>
  <c r="AB394" i="2"/>
  <c r="AB415" i="2"/>
  <c r="AD415" i="2" s="1"/>
  <c r="AB436" i="2"/>
  <c r="AC436" i="2" s="1"/>
  <c r="AB458" i="2"/>
  <c r="AC458" i="2" s="1"/>
  <c r="AB479" i="2"/>
  <c r="AD479" i="2" s="1"/>
  <c r="AB500" i="2"/>
  <c r="AD500" i="2" s="1"/>
  <c r="AB520" i="2"/>
  <c r="AC520" i="2" s="1"/>
  <c r="AB536" i="2"/>
  <c r="AC536" i="2" s="1"/>
  <c r="AB552" i="2"/>
  <c r="AB568" i="2"/>
  <c r="AC568" i="2" s="1"/>
  <c r="AB584" i="2"/>
  <c r="AC584" i="2" s="1"/>
  <c r="AB600" i="2"/>
  <c r="AC600" i="2" s="1"/>
  <c r="AB616" i="2"/>
  <c r="AD616" i="2" s="1"/>
  <c r="AB632" i="2"/>
  <c r="AC632" i="2" s="1"/>
  <c r="AB648" i="2"/>
  <c r="AC648" i="2" s="1"/>
  <c r="AB664" i="2"/>
  <c r="AC664" i="2" s="1"/>
  <c r="AB680" i="2"/>
  <c r="AC680" i="2" s="1"/>
  <c r="AB696" i="2"/>
  <c r="AC696" i="2" s="1"/>
  <c r="AB15" i="2"/>
  <c r="AD15" i="2" s="1"/>
  <c r="AB36" i="2"/>
  <c r="AD36" i="2" s="1"/>
  <c r="AB58" i="2"/>
  <c r="AD58" i="2" s="1"/>
  <c r="AB79" i="2"/>
  <c r="AD79" i="2" s="1"/>
  <c r="AB100" i="2"/>
  <c r="AC100" i="2" s="1"/>
  <c r="AB122" i="2"/>
  <c r="AD122" i="2" s="1"/>
  <c r="AB143" i="2"/>
  <c r="AB164" i="2"/>
  <c r="AD164" i="2" s="1"/>
  <c r="AB186" i="2"/>
  <c r="AC186" i="2" s="1"/>
  <c r="AB207" i="2"/>
  <c r="AD207" i="2" s="1"/>
  <c r="AB228" i="2"/>
  <c r="AC228" i="2" s="1"/>
  <c r="AB250" i="2"/>
  <c r="AD250" i="2" s="1"/>
  <c r="AB271" i="2"/>
  <c r="AD271" i="2" s="1"/>
  <c r="AB292" i="2"/>
  <c r="AD292" i="2" s="1"/>
  <c r="AB314" i="2"/>
  <c r="AC314" i="2" s="1"/>
  <c r="AB335" i="2"/>
  <c r="AC335" i="2" s="1"/>
  <c r="AB356" i="2"/>
  <c r="AC356" i="2" s="1"/>
  <c r="AB378" i="2"/>
  <c r="AC378" i="2" s="1"/>
  <c r="AB399" i="2"/>
  <c r="AC399" i="2" s="1"/>
  <c r="AB420" i="2"/>
  <c r="AC420" i="2" s="1"/>
  <c r="AB442" i="2"/>
  <c r="AC442" i="2" s="1"/>
  <c r="AB463" i="2"/>
  <c r="AD463" i="2" s="1"/>
  <c r="AB484" i="2"/>
  <c r="AC484" i="2" s="1"/>
  <c r="AB506" i="2"/>
  <c r="AD506" i="2" s="1"/>
  <c r="AB524" i="2"/>
  <c r="AC524" i="2" s="1"/>
  <c r="AB540" i="2"/>
  <c r="AC540" i="2" s="1"/>
  <c r="AB556" i="2"/>
  <c r="AD556" i="2" s="1"/>
  <c r="AB572" i="2"/>
  <c r="AD572" i="2" s="1"/>
  <c r="AB588" i="2"/>
  <c r="AC588" i="2" s="1"/>
  <c r="AB604" i="2"/>
  <c r="AD604" i="2" s="1"/>
  <c r="AB620" i="2"/>
  <c r="AB636" i="2"/>
  <c r="AD636" i="2" s="1"/>
  <c r="AB652" i="2"/>
  <c r="AC652" i="2" s="1"/>
  <c r="AB668" i="2"/>
  <c r="AD668" i="2" s="1"/>
  <c r="AB684" i="2"/>
  <c r="AC684" i="2" s="1"/>
  <c r="AB968" i="2"/>
  <c r="AC968" i="2" s="1"/>
  <c r="AB936" i="2"/>
  <c r="AB904" i="2"/>
  <c r="AD904" i="2" s="1"/>
  <c r="AB872" i="2"/>
  <c r="AD872" i="2" s="1"/>
  <c r="AB824" i="2"/>
  <c r="AC824" i="2" s="1"/>
  <c r="AB792" i="2"/>
  <c r="AC792" i="2" s="1"/>
  <c r="AB760" i="2"/>
  <c r="AD760" i="2" s="1"/>
  <c r="AB728" i="2"/>
  <c r="AB692" i="2"/>
  <c r="AD692" i="2" s="1"/>
  <c r="AB628" i="2"/>
  <c r="AC628" i="2" s="1"/>
  <c r="AB564" i="2"/>
  <c r="AD564" i="2" s="1"/>
  <c r="AB495" i="2"/>
  <c r="AC495" i="2" s="1"/>
  <c r="AB367" i="2"/>
  <c r="AC367" i="2" s="1"/>
  <c r="AB282" i="2"/>
  <c r="AD282" i="2" s="1"/>
  <c r="AB196" i="2"/>
  <c r="AD196" i="2" s="1"/>
  <c r="AB111" i="2"/>
  <c r="AB26" i="2"/>
  <c r="AC26" i="2" s="1"/>
  <c r="AB992" i="2"/>
  <c r="AD992" i="2" s="1"/>
  <c r="AB976" i="2"/>
  <c r="AD976" i="2" s="1"/>
  <c r="AB960" i="2"/>
  <c r="AD960" i="2" s="1"/>
  <c r="AB944" i="2"/>
  <c r="AC944" i="2" s="1"/>
  <c r="AB928" i="2"/>
  <c r="AB912" i="2"/>
  <c r="AD912" i="2" s="1"/>
  <c r="AB896" i="2"/>
  <c r="AB880" i="2"/>
  <c r="AC880" i="2" s="1"/>
  <c r="AB864" i="2"/>
  <c r="AD864" i="2" s="1"/>
  <c r="AB848" i="2"/>
  <c r="AD848" i="2" s="1"/>
  <c r="AB832" i="2"/>
  <c r="AC832" i="2" s="1"/>
  <c r="AB816" i="2"/>
  <c r="AC816" i="2" s="1"/>
  <c r="AB800" i="2"/>
  <c r="AD800" i="2" s="1"/>
  <c r="AB784" i="2"/>
  <c r="AC784" i="2" s="1"/>
  <c r="AB768" i="2"/>
  <c r="AC768" i="2" s="1"/>
  <c r="AB752" i="2"/>
  <c r="AC752" i="2" s="1"/>
  <c r="AB736" i="2"/>
  <c r="AB720" i="2"/>
  <c r="AD720" i="2" s="1"/>
  <c r="AB704" i="2"/>
  <c r="AC704" i="2" s="1"/>
  <c r="AB676" i="2"/>
  <c r="AC676" i="2" s="1"/>
  <c r="AB644" i="2"/>
  <c r="AB612" i="2"/>
  <c r="AC612" i="2" s="1"/>
  <c r="AB580" i="2"/>
  <c r="AC580" i="2" s="1"/>
  <c r="AB548" i="2"/>
  <c r="AC548" i="2" s="1"/>
  <c r="AB516" i="2"/>
  <c r="AD516" i="2" s="1"/>
  <c r="AB474" i="2"/>
  <c r="AD474" i="2" s="1"/>
  <c r="AB431" i="2"/>
  <c r="AC431" i="2" s="1"/>
  <c r="AB388" i="2"/>
  <c r="AD388" i="2" s="1"/>
  <c r="AB346" i="2"/>
  <c r="AB303" i="2"/>
  <c r="AC303" i="2" s="1"/>
  <c r="AB260" i="2"/>
  <c r="AC260" i="2" s="1"/>
  <c r="AB218" i="2"/>
  <c r="AC218" i="2" s="1"/>
  <c r="AB175" i="2"/>
  <c r="AC175" i="2" s="1"/>
  <c r="AB132" i="2"/>
  <c r="AB90" i="2"/>
  <c r="AD90" i="2" s="1"/>
  <c r="AB47" i="2"/>
  <c r="AC47" i="2" s="1"/>
  <c r="AB4" i="2"/>
  <c r="AC4" i="2" s="1"/>
  <c r="AF924" i="2"/>
  <c r="AF716" i="2"/>
  <c r="AD340" i="2"/>
  <c r="AD988" i="2"/>
  <c r="AD924" i="2"/>
  <c r="AD908" i="2"/>
  <c r="AD860" i="2"/>
  <c r="AD844" i="2"/>
  <c r="AD796" i="2"/>
  <c r="AD716" i="2"/>
  <c r="AC660" i="2"/>
  <c r="AD592" i="2"/>
  <c r="AD127" i="2"/>
  <c r="AB5" i="2"/>
  <c r="AB9" i="2"/>
  <c r="AB13" i="2"/>
  <c r="AB17" i="2"/>
  <c r="AB21" i="2"/>
  <c r="AB25" i="2"/>
  <c r="AB29" i="2"/>
  <c r="AB33" i="2"/>
  <c r="AB37" i="2"/>
  <c r="AB41" i="2"/>
  <c r="AB45" i="2"/>
  <c r="AB49" i="2"/>
  <c r="AB53" i="2"/>
  <c r="AB57" i="2"/>
  <c r="AB61" i="2"/>
  <c r="AB65" i="2"/>
  <c r="AB69" i="2"/>
  <c r="AB73" i="2"/>
  <c r="AB77" i="2"/>
  <c r="AB81" i="2"/>
  <c r="AB85" i="2"/>
  <c r="AB89" i="2"/>
  <c r="AB93" i="2"/>
  <c r="AB97" i="2"/>
  <c r="AB101" i="2"/>
  <c r="AB105" i="2"/>
  <c r="AB109" i="2"/>
  <c r="AB113" i="2"/>
  <c r="AB117" i="2"/>
  <c r="AB121" i="2"/>
  <c r="AB125" i="2"/>
  <c r="AB129" i="2"/>
  <c r="AB133" i="2"/>
  <c r="AB137" i="2"/>
  <c r="AB141" i="2"/>
  <c r="AB145" i="2"/>
  <c r="AB149" i="2"/>
  <c r="AB153" i="2"/>
  <c r="AB157" i="2"/>
  <c r="AB161" i="2"/>
  <c r="AB165" i="2"/>
  <c r="AB169" i="2"/>
  <c r="AB173" i="2"/>
  <c r="AB177" i="2"/>
  <c r="AB181" i="2"/>
  <c r="AB185" i="2"/>
  <c r="AB189" i="2"/>
  <c r="AB193" i="2"/>
  <c r="AB197" i="2"/>
  <c r="AB201" i="2"/>
  <c r="AB205" i="2"/>
  <c r="AB209" i="2"/>
  <c r="AB213" i="2"/>
  <c r="AB217" i="2"/>
  <c r="AB221" i="2"/>
  <c r="AB225" i="2"/>
  <c r="AB229" i="2"/>
  <c r="AB233" i="2"/>
  <c r="AB237" i="2"/>
  <c r="AB241" i="2"/>
  <c r="AB245" i="2"/>
  <c r="AB249" i="2"/>
  <c r="AB253" i="2"/>
  <c r="AB257" i="2"/>
  <c r="AB261" i="2"/>
  <c r="AB265" i="2"/>
  <c r="AB269" i="2"/>
  <c r="AB273" i="2"/>
  <c r="AB277" i="2"/>
  <c r="AB281" i="2"/>
  <c r="AB285" i="2"/>
  <c r="AB289" i="2"/>
  <c r="AB293" i="2"/>
  <c r="AB297" i="2"/>
  <c r="AB301" i="2"/>
  <c r="AB305" i="2"/>
  <c r="AB309" i="2"/>
  <c r="AB313" i="2"/>
  <c r="AB317" i="2"/>
  <c r="AB321" i="2"/>
  <c r="AB325" i="2"/>
  <c r="AB329" i="2"/>
  <c r="AB333" i="2"/>
  <c r="AB337" i="2"/>
  <c r="AB341" i="2"/>
  <c r="AB345" i="2"/>
  <c r="AB349" i="2"/>
  <c r="AB353" i="2"/>
  <c r="AB357" i="2"/>
  <c r="AB361" i="2"/>
  <c r="AB365" i="2"/>
  <c r="AB369" i="2"/>
  <c r="AB373" i="2"/>
  <c r="AB377" i="2"/>
  <c r="AB381" i="2"/>
  <c r="AB385" i="2"/>
  <c r="AB389" i="2"/>
  <c r="AB393" i="2"/>
  <c r="AB397" i="2"/>
  <c r="AB401" i="2"/>
  <c r="AB405" i="2"/>
  <c r="AB409" i="2"/>
  <c r="AB413" i="2"/>
  <c r="AB417" i="2"/>
  <c r="AB421" i="2"/>
  <c r="AB425" i="2"/>
  <c r="AB429" i="2"/>
  <c r="AB433" i="2"/>
  <c r="AB437" i="2"/>
  <c r="AB441" i="2"/>
  <c r="AB445" i="2"/>
  <c r="AB449" i="2"/>
  <c r="AB453" i="2"/>
  <c r="AB457" i="2"/>
  <c r="AB461" i="2"/>
  <c r="AB465" i="2"/>
  <c r="AB469" i="2"/>
  <c r="AB473" i="2"/>
  <c r="AB477" i="2"/>
  <c r="AB481" i="2"/>
  <c r="AB485" i="2"/>
  <c r="AB489" i="2"/>
  <c r="AB493" i="2"/>
  <c r="AB497" i="2"/>
  <c r="AB501" i="2"/>
  <c r="AB505" i="2"/>
  <c r="AB509" i="2"/>
  <c r="AB513" i="2"/>
  <c r="AB983" i="2"/>
  <c r="AB971" i="2"/>
  <c r="AB951" i="2"/>
  <c r="AB935" i="2"/>
  <c r="AB923" i="2"/>
  <c r="AB903" i="2"/>
  <c r="AB887" i="2"/>
  <c r="AB871" i="2"/>
  <c r="AB859" i="2"/>
  <c r="AB847" i="2"/>
  <c r="AB831" i="2"/>
  <c r="AB819" i="2"/>
  <c r="AB811" i="2"/>
  <c r="AB807" i="2"/>
  <c r="AB803" i="2"/>
  <c r="AB791" i="2"/>
  <c r="AB787" i="2"/>
  <c r="AB783" i="2"/>
  <c r="AB779" i="2"/>
  <c r="AB775" i="2"/>
  <c r="AB771" i="2"/>
  <c r="AB767" i="2"/>
  <c r="AB763" i="2"/>
  <c r="AB759" i="2"/>
  <c r="AB755" i="2"/>
  <c r="AB751" i="2"/>
  <c r="AB747" i="2"/>
  <c r="AB743" i="2"/>
  <c r="AB739" i="2"/>
  <c r="AB735" i="2"/>
  <c r="AB731" i="2"/>
  <c r="AB727" i="2"/>
  <c r="AB723" i="2"/>
  <c r="AB719" i="2"/>
  <c r="AB715" i="2"/>
  <c r="AB711" i="2"/>
  <c r="AB707" i="2"/>
  <c r="AB703" i="2"/>
  <c r="AB699" i="2"/>
  <c r="AB695" i="2"/>
  <c r="AB691" i="2"/>
  <c r="AB687" i="2"/>
  <c r="AB683" i="2"/>
  <c r="AB679" i="2"/>
  <c r="AB675" i="2"/>
  <c r="AB671" i="2"/>
  <c r="AB667" i="2"/>
  <c r="AB663" i="2"/>
  <c r="AB659" i="2"/>
  <c r="AB655" i="2"/>
  <c r="AB651" i="2"/>
  <c r="AB647" i="2"/>
  <c r="AB643" i="2"/>
  <c r="AB639" i="2"/>
  <c r="AB635" i="2"/>
  <c r="AB631" i="2"/>
  <c r="AB627" i="2"/>
  <c r="AB623" i="2"/>
  <c r="AB619" i="2"/>
  <c r="AB615" i="2"/>
  <c r="AB611" i="2"/>
  <c r="AB607" i="2"/>
  <c r="AB603" i="2"/>
  <c r="AB599" i="2"/>
  <c r="AB595" i="2"/>
  <c r="AB591" i="2"/>
  <c r="AB587" i="2"/>
  <c r="AB583" i="2"/>
  <c r="AB579" i="2"/>
  <c r="AB575" i="2"/>
  <c r="AB571" i="2"/>
  <c r="AB567" i="2"/>
  <c r="AB563" i="2"/>
  <c r="AB559" i="2"/>
  <c r="AB555" i="2"/>
  <c r="AB551" i="2"/>
  <c r="AB547" i="2"/>
  <c r="AB543" i="2"/>
  <c r="AB539" i="2"/>
  <c r="AB535" i="2"/>
  <c r="AB531" i="2"/>
  <c r="AB527" i="2"/>
  <c r="AB523" i="2"/>
  <c r="AB519" i="2"/>
  <c r="AB515" i="2"/>
  <c r="AB510" i="2"/>
  <c r="AB504" i="2"/>
  <c r="AB499" i="2"/>
  <c r="AB494" i="2"/>
  <c r="AB488" i="2"/>
  <c r="AB483" i="2"/>
  <c r="AB478" i="2"/>
  <c r="AB472" i="2"/>
  <c r="AB467" i="2"/>
  <c r="AB462" i="2"/>
  <c r="AB456" i="2"/>
  <c r="AB451" i="2"/>
  <c r="AB446" i="2"/>
  <c r="AB440" i="2"/>
  <c r="AB435" i="2"/>
  <c r="AB430" i="2"/>
  <c r="AB424" i="2"/>
  <c r="AB419" i="2"/>
  <c r="AB414" i="2"/>
  <c r="AB408" i="2"/>
  <c r="AB403" i="2"/>
  <c r="AB398" i="2"/>
  <c r="AB392" i="2"/>
  <c r="AB387" i="2"/>
  <c r="AB382" i="2"/>
  <c r="AB376" i="2"/>
  <c r="AB371" i="2"/>
  <c r="AB366" i="2"/>
  <c r="AB360" i="2"/>
  <c r="AB355" i="2"/>
  <c r="AB350" i="2"/>
  <c r="AB344" i="2"/>
  <c r="AB339" i="2"/>
  <c r="AB334" i="2"/>
  <c r="AB328" i="2"/>
  <c r="AB323" i="2"/>
  <c r="AB318" i="2"/>
  <c r="AB312" i="2"/>
  <c r="AB307" i="2"/>
  <c r="AB302" i="2"/>
  <c r="AB296" i="2"/>
  <c r="AB291" i="2"/>
  <c r="AB286" i="2"/>
  <c r="AB280" i="2"/>
  <c r="AB275" i="2"/>
  <c r="AB270" i="2"/>
  <c r="AB264" i="2"/>
  <c r="AB259" i="2"/>
  <c r="AB254" i="2"/>
  <c r="AB248" i="2"/>
  <c r="AB243" i="2"/>
  <c r="AB238" i="2"/>
  <c r="AB232" i="2"/>
  <c r="AB227" i="2"/>
  <c r="AB222" i="2"/>
  <c r="AB216" i="2"/>
  <c r="AB211" i="2"/>
  <c r="AB206" i="2"/>
  <c r="AB200" i="2"/>
  <c r="AB195" i="2"/>
  <c r="AB190" i="2"/>
  <c r="AB184" i="2"/>
  <c r="AB179" i="2"/>
  <c r="AB174" i="2"/>
  <c r="AB168" i="2"/>
  <c r="AB163" i="2"/>
  <c r="AB158" i="2"/>
  <c r="AB152" i="2"/>
  <c r="AB147" i="2"/>
  <c r="AB142" i="2"/>
  <c r="AB136" i="2"/>
  <c r="AB131" i="2"/>
  <c r="AB126" i="2"/>
  <c r="AB120" i="2"/>
  <c r="AB115" i="2"/>
  <c r="AB110" i="2"/>
  <c r="AB104" i="2"/>
  <c r="AB99" i="2"/>
  <c r="AB94" i="2"/>
  <c r="AB88" i="2"/>
  <c r="AB83" i="2"/>
  <c r="AB78" i="2"/>
  <c r="AB72" i="2"/>
  <c r="AB67" i="2"/>
  <c r="AB62" i="2"/>
  <c r="AB56" i="2"/>
  <c r="AB51" i="2"/>
  <c r="AB46" i="2"/>
  <c r="AB40" i="2"/>
  <c r="AB35" i="2"/>
  <c r="AB30" i="2"/>
  <c r="AB24" i="2"/>
  <c r="AB19" i="2"/>
  <c r="AB14" i="2"/>
  <c r="AB8" i="2"/>
  <c r="AC988" i="2"/>
  <c r="AE988" i="2" s="1"/>
  <c r="AG988" i="2" s="1"/>
  <c r="AC716" i="2"/>
  <c r="AE716" i="2" s="1"/>
  <c r="AG716" i="2" s="1"/>
  <c r="AD20" i="2"/>
  <c r="AB995" i="2"/>
  <c r="AB979" i="2"/>
  <c r="AB967" i="2"/>
  <c r="AB955" i="2"/>
  <c r="AB943" i="2"/>
  <c r="AB927" i="2"/>
  <c r="AB911" i="2"/>
  <c r="AB895" i="2"/>
  <c r="AB883" i="2"/>
  <c r="AB867" i="2"/>
  <c r="AB855" i="2"/>
  <c r="AB843" i="2"/>
  <c r="AB827" i="2"/>
  <c r="AB815" i="2"/>
  <c r="AB799" i="2"/>
  <c r="AB990" i="2"/>
  <c r="AB978" i="2"/>
  <c r="AB966" i="2"/>
  <c r="AB958" i="2"/>
  <c r="AB942" i="2"/>
  <c r="AB934" i="2"/>
  <c r="AB922" i="2"/>
  <c r="AB910" i="2"/>
  <c r="AB898" i="2"/>
  <c r="AB890" i="2"/>
  <c r="AB878" i="2"/>
  <c r="AB866" i="2"/>
  <c r="AB858" i="2"/>
  <c r="AB850" i="2"/>
  <c r="AB842" i="2"/>
  <c r="AB830" i="2"/>
  <c r="AB822" i="2"/>
  <c r="AB814" i="2"/>
  <c r="AB802" i="2"/>
  <c r="AB794" i="2"/>
  <c r="AB782" i="2"/>
  <c r="AB774" i="2"/>
  <c r="AB766" i="2"/>
  <c r="AB758" i="2"/>
  <c r="AB746" i="2"/>
  <c r="AB738" i="2"/>
  <c r="AB726" i="2"/>
  <c r="AB714" i="2"/>
  <c r="AB706" i="2"/>
  <c r="AB694" i="2"/>
  <c r="AB686" i="2"/>
  <c r="AB678" i="2"/>
  <c r="AB670" i="2"/>
  <c r="AB658" i="2"/>
  <c r="AB650" i="2"/>
  <c r="AB638" i="2"/>
  <c r="AB626" i="2"/>
  <c r="AB618" i="2"/>
  <c r="AB610" i="2"/>
  <c r="AB598" i="2"/>
  <c r="AB590" i="2"/>
  <c r="AB582" i="2"/>
  <c r="AB574" i="2"/>
  <c r="AB566" i="2"/>
  <c r="AB558" i="2"/>
  <c r="AB550" i="2"/>
  <c r="AB546" i="2"/>
  <c r="AB542" i="2"/>
  <c r="AB538" i="2"/>
  <c r="AB530" i="2"/>
  <c r="AB526" i="2"/>
  <c r="AB522" i="2"/>
  <c r="AB518" i="2"/>
  <c r="AB514" i="2"/>
  <c r="AB508" i="2"/>
  <c r="AB503" i="2"/>
  <c r="AB498" i="2"/>
  <c r="AB492" i="2"/>
  <c r="AB487" i="2"/>
  <c r="AB482" i="2"/>
  <c r="AB476" i="2"/>
  <c r="AB471" i="2"/>
  <c r="AB466" i="2"/>
  <c r="AB460" i="2"/>
  <c r="AB455" i="2"/>
  <c r="AB450" i="2"/>
  <c r="AB444" i="2"/>
  <c r="AB439" i="2"/>
  <c r="AB434" i="2"/>
  <c r="AB428" i="2"/>
  <c r="AB423" i="2"/>
  <c r="AB418" i="2"/>
  <c r="AB412" i="2"/>
  <c r="AB407" i="2"/>
  <c r="AB402" i="2"/>
  <c r="AB396" i="2"/>
  <c r="AB391" i="2"/>
  <c r="AB386" i="2"/>
  <c r="AB380" i="2"/>
  <c r="AB375" i="2"/>
  <c r="AB370" i="2"/>
  <c r="AB364" i="2"/>
  <c r="AB359" i="2"/>
  <c r="AB354" i="2"/>
  <c r="AB348" i="2"/>
  <c r="AB343" i="2"/>
  <c r="AB338" i="2"/>
  <c r="AB332" i="2"/>
  <c r="AB327" i="2"/>
  <c r="AB322" i="2"/>
  <c r="AB316" i="2"/>
  <c r="AB311" i="2"/>
  <c r="AB306" i="2"/>
  <c r="AB300" i="2"/>
  <c r="AB295" i="2"/>
  <c r="AB290" i="2"/>
  <c r="AB284" i="2"/>
  <c r="AB279" i="2"/>
  <c r="AB274" i="2"/>
  <c r="AB268" i="2"/>
  <c r="AB263" i="2"/>
  <c r="AB258" i="2"/>
  <c r="AB252" i="2"/>
  <c r="AB247" i="2"/>
  <c r="AB242" i="2"/>
  <c r="AB236" i="2"/>
  <c r="AB231" i="2"/>
  <c r="AB226" i="2"/>
  <c r="AB220" i="2"/>
  <c r="AB215" i="2"/>
  <c r="AB210" i="2"/>
  <c r="AB204" i="2"/>
  <c r="AB199" i="2"/>
  <c r="AB194" i="2"/>
  <c r="AB188" i="2"/>
  <c r="AB183" i="2"/>
  <c r="AB178" i="2"/>
  <c r="AB172" i="2"/>
  <c r="AB167" i="2"/>
  <c r="AB162" i="2"/>
  <c r="AB156" i="2"/>
  <c r="AB151" i="2"/>
  <c r="AB146" i="2"/>
  <c r="AB140" i="2"/>
  <c r="AB135" i="2"/>
  <c r="AB130" i="2"/>
  <c r="AB124" i="2"/>
  <c r="AB119" i="2"/>
  <c r="AB114" i="2"/>
  <c r="AB108" i="2"/>
  <c r="AB103" i="2"/>
  <c r="AB98" i="2"/>
  <c r="AB92" i="2"/>
  <c r="AB87" i="2"/>
  <c r="AB82" i="2"/>
  <c r="AB76" i="2"/>
  <c r="AB71" i="2"/>
  <c r="AB66" i="2"/>
  <c r="AB60" i="2"/>
  <c r="AB55" i="2"/>
  <c r="AB50" i="2"/>
  <c r="AB44" i="2"/>
  <c r="AB39" i="2"/>
  <c r="AB34" i="2"/>
  <c r="AB28" i="2"/>
  <c r="AB23" i="2"/>
  <c r="AB18" i="2"/>
  <c r="AB12" i="2"/>
  <c r="AB7" i="2"/>
  <c r="AC924" i="2"/>
  <c r="AE924" i="2" s="1"/>
  <c r="AG924" i="2" s="1"/>
  <c r="AC860" i="2"/>
  <c r="AE860" i="2" s="1"/>
  <c r="AG860" i="2" s="1"/>
  <c r="AC796" i="2"/>
  <c r="AE796" i="2" s="1"/>
  <c r="AG796" i="2" s="1"/>
  <c r="AC20" i="2"/>
  <c r="AE20" i="2" s="1"/>
  <c r="AG20" i="2" s="1"/>
  <c r="AC956" i="2"/>
  <c r="AE956" i="2" s="1"/>
  <c r="AG956" i="2" s="1"/>
  <c r="AB991" i="2"/>
  <c r="AB987" i="2"/>
  <c r="AB975" i="2"/>
  <c r="AB963" i="2"/>
  <c r="AB959" i="2"/>
  <c r="AB947" i="2"/>
  <c r="AB939" i="2"/>
  <c r="AB931" i="2"/>
  <c r="AB919" i="2"/>
  <c r="AB915" i="2"/>
  <c r="AB907" i="2"/>
  <c r="AB899" i="2"/>
  <c r="AB891" i="2"/>
  <c r="AB879" i="2"/>
  <c r="AB875" i="2"/>
  <c r="AB863" i="2"/>
  <c r="AB851" i="2"/>
  <c r="AB839" i="2"/>
  <c r="AB835" i="2"/>
  <c r="AB823" i="2"/>
  <c r="AB795" i="2"/>
  <c r="AB994" i="2"/>
  <c r="AB986" i="2"/>
  <c r="AB982" i="2"/>
  <c r="AB974" i="2"/>
  <c r="AB970" i="2"/>
  <c r="AB962" i="2"/>
  <c r="AB954" i="2"/>
  <c r="AB950" i="2"/>
  <c r="AB946" i="2"/>
  <c r="AB938" i="2"/>
  <c r="AB930" i="2"/>
  <c r="AB926" i="2"/>
  <c r="AB918" i="2"/>
  <c r="AB914" i="2"/>
  <c r="AB906" i="2"/>
  <c r="AB902" i="2"/>
  <c r="AB894" i="2"/>
  <c r="AB886" i="2"/>
  <c r="AB882" i="2"/>
  <c r="AB874" i="2"/>
  <c r="AB870" i="2"/>
  <c r="AB862" i="2"/>
  <c r="AB854" i="2"/>
  <c r="AB846" i="2"/>
  <c r="AB838" i="2"/>
  <c r="AB834" i="2"/>
  <c r="AB826" i="2"/>
  <c r="AB818" i="2"/>
  <c r="AB810" i="2"/>
  <c r="AB806" i="2"/>
  <c r="AB798" i="2"/>
  <c r="AB790" i="2"/>
  <c r="AB786" i="2"/>
  <c r="AB778" i="2"/>
  <c r="AB770" i="2"/>
  <c r="AB762" i="2"/>
  <c r="AB754" i="2"/>
  <c r="AB750" i="2"/>
  <c r="AB742" i="2"/>
  <c r="AB734" i="2"/>
  <c r="AB730" i="2"/>
  <c r="AB722" i="2"/>
  <c r="AB718" i="2"/>
  <c r="AB710" i="2"/>
  <c r="AB702" i="2"/>
  <c r="AB698" i="2"/>
  <c r="AB690" i="2"/>
  <c r="AB682" i="2"/>
  <c r="AB674" i="2"/>
  <c r="AB666" i="2"/>
  <c r="AB662" i="2"/>
  <c r="AB654" i="2"/>
  <c r="AB646" i="2"/>
  <c r="AB642" i="2"/>
  <c r="AB634" i="2"/>
  <c r="AB630" i="2"/>
  <c r="AB622" i="2"/>
  <c r="AB614" i="2"/>
  <c r="AB606" i="2"/>
  <c r="AB602" i="2"/>
  <c r="AB594" i="2"/>
  <c r="AB586" i="2"/>
  <c r="AB578" i="2"/>
  <c r="AB570" i="2"/>
  <c r="AB562" i="2"/>
  <c r="AB554" i="2"/>
  <c r="AB534" i="2"/>
  <c r="AB997" i="2"/>
  <c r="AB993" i="2"/>
  <c r="AB989" i="2"/>
  <c r="AB985" i="2"/>
  <c r="AB981" i="2"/>
  <c r="AB977" i="2"/>
  <c r="AB973" i="2"/>
  <c r="AB969" i="2"/>
  <c r="AB965" i="2"/>
  <c r="AB961" i="2"/>
  <c r="AB957" i="2"/>
  <c r="AB953" i="2"/>
  <c r="AB949" i="2"/>
  <c r="AB945" i="2"/>
  <c r="AB941" i="2"/>
  <c r="AB937" i="2"/>
  <c r="AB933" i="2"/>
  <c r="AB929" i="2"/>
  <c r="AB925" i="2"/>
  <c r="AB921" i="2"/>
  <c r="AB917" i="2"/>
  <c r="AB913" i="2"/>
  <c r="AB909" i="2"/>
  <c r="AB905" i="2"/>
  <c r="AB901" i="2"/>
  <c r="AB897" i="2"/>
  <c r="AB893" i="2"/>
  <c r="AB889" i="2"/>
  <c r="AB885" i="2"/>
  <c r="AB881" i="2"/>
  <c r="AB877" i="2"/>
  <c r="AB873" i="2"/>
  <c r="AB869" i="2"/>
  <c r="AB865" i="2"/>
  <c r="AB861" i="2"/>
  <c r="AB857" i="2"/>
  <c r="AB853" i="2"/>
  <c r="AB849" i="2"/>
  <c r="AB845" i="2"/>
  <c r="AB841" i="2"/>
  <c r="AB837" i="2"/>
  <c r="AB833" i="2"/>
  <c r="AB829" i="2"/>
  <c r="AB825" i="2"/>
  <c r="AB821" i="2"/>
  <c r="AB817" i="2"/>
  <c r="AB813" i="2"/>
  <c r="AB809" i="2"/>
  <c r="AB805" i="2"/>
  <c r="AB801" i="2"/>
  <c r="AB797" i="2"/>
  <c r="AB793" i="2"/>
  <c r="AB789" i="2"/>
  <c r="AB785" i="2"/>
  <c r="AB781" i="2"/>
  <c r="AB777" i="2"/>
  <c r="AB773" i="2"/>
  <c r="AB769" i="2"/>
  <c r="AB765" i="2"/>
  <c r="AB761" i="2"/>
  <c r="AB757" i="2"/>
  <c r="AB753" i="2"/>
  <c r="AB749" i="2"/>
  <c r="AB745" i="2"/>
  <c r="AB741" i="2"/>
  <c r="AB737" i="2"/>
  <c r="AB733" i="2"/>
  <c r="AB729" i="2"/>
  <c r="AB725" i="2"/>
  <c r="AB721" i="2"/>
  <c r="AB717" i="2"/>
  <c r="AB713" i="2"/>
  <c r="AB709" i="2"/>
  <c r="AB705" i="2"/>
  <c r="AB701" i="2"/>
  <c r="AB697" i="2"/>
  <c r="AB693" i="2"/>
  <c r="AB689" i="2"/>
  <c r="AB685" i="2"/>
  <c r="AB681" i="2"/>
  <c r="AB677" i="2"/>
  <c r="AB673" i="2"/>
  <c r="AB669" i="2"/>
  <c r="AB665" i="2"/>
  <c r="AB661" i="2"/>
  <c r="AB657" i="2"/>
  <c r="AB653" i="2"/>
  <c r="AB649" i="2"/>
  <c r="AB645" i="2"/>
  <c r="AB641" i="2"/>
  <c r="AB637" i="2"/>
  <c r="AB633" i="2"/>
  <c r="AB629" i="2"/>
  <c r="AB625" i="2"/>
  <c r="AB621" i="2"/>
  <c r="AB617" i="2"/>
  <c r="AB613" i="2"/>
  <c r="AB609" i="2"/>
  <c r="AB605" i="2"/>
  <c r="AB601" i="2"/>
  <c r="AB597" i="2"/>
  <c r="AB593" i="2"/>
  <c r="AB589" i="2"/>
  <c r="AB585" i="2"/>
  <c r="AB581" i="2"/>
  <c r="AB577" i="2"/>
  <c r="AB573" i="2"/>
  <c r="AB569" i="2"/>
  <c r="AB565" i="2"/>
  <c r="AB561" i="2"/>
  <c r="AB557" i="2"/>
  <c r="AB553" i="2"/>
  <c r="AB549" i="2"/>
  <c r="AB545" i="2"/>
  <c r="AB541" i="2"/>
  <c r="AB537" i="2"/>
  <c r="AB533" i="2"/>
  <c r="AB529" i="2"/>
  <c r="AB525" i="2"/>
  <c r="AB521" i="2"/>
  <c r="AB517" i="2"/>
  <c r="AB512" i="2"/>
  <c r="AB507" i="2"/>
  <c r="AB502" i="2"/>
  <c r="AB496" i="2"/>
  <c r="AB491" i="2"/>
  <c r="AB486" i="2"/>
  <c r="AB480" i="2"/>
  <c r="AB475" i="2"/>
  <c r="AB470" i="2"/>
  <c r="AB464" i="2"/>
  <c r="AB459" i="2"/>
  <c r="AB454" i="2"/>
  <c r="AB448" i="2"/>
  <c r="AB443" i="2"/>
  <c r="AB438" i="2"/>
  <c r="AB432" i="2"/>
  <c r="AB427" i="2"/>
  <c r="AB422" i="2"/>
  <c r="AB416" i="2"/>
  <c r="AB411" i="2"/>
  <c r="AB406" i="2"/>
  <c r="AB400" i="2"/>
  <c r="AB395" i="2"/>
  <c r="AB390" i="2"/>
  <c r="AB384" i="2"/>
  <c r="AB379" i="2"/>
  <c r="AB374" i="2"/>
  <c r="AB368" i="2"/>
  <c r="AB363" i="2"/>
  <c r="AB358" i="2"/>
  <c r="AB352" i="2"/>
  <c r="AB347" i="2"/>
  <c r="AB342" i="2"/>
  <c r="AB336" i="2"/>
  <c r="AB331" i="2"/>
  <c r="AB326" i="2"/>
  <c r="AB320" i="2"/>
  <c r="AB315" i="2"/>
  <c r="AB310" i="2"/>
  <c r="AB304" i="2"/>
  <c r="AB299" i="2"/>
  <c r="AB294" i="2"/>
  <c r="AB288" i="2"/>
  <c r="AB283" i="2"/>
  <c r="AB278" i="2"/>
  <c r="AB272" i="2"/>
  <c r="AB267" i="2"/>
  <c r="AB262" i="2"/>
  <c r="AB256" i="2"/>
  <c r="AB251" i="2"/>
  <c r="AB246" i="2"/>
  <c r="AB240" i="2"/>
  <c r="AB235" i="2"/>
  <c r="AB230" i="2"/>
  <c r="AB224" i="2"/>
  <c r="AB219" i="2"/>
  <c r="AB214" i="2"/>
  <c r="AB208" i="2"/>
  <c r="AB203" i="2"/>
  <c r="AB198" i="2"/>
  <c r="AB192" i="2"/>
  <c r="AB187" i="2"/>
  <c r="AB182" i="2"/>
  <c r="AB176" i="2"/>
  <c r="AB171" i="2"/>
  <c r="AB166" i="2"/>
  <c r="AB160" i="2"/>
  <c r="AB155" i="2"/>
  <c r="AB150" i="2"/>
  <c r="AB144" i="2"/>
  <c r="AB139" i="2"/>
  <c r="AB134" i="2"/>
  <c r="AB128" i="2"/>
  <c r="AB123" i="2"/>
  <c r="AB118" i="2"/>
  <c r="AB112" i="2"/>
  <c r="AB107" i="2"/>
  <c r="AB102" i="2"/>
  <c r="AB96" i="2"/>
  <c r="AB91" i="2"/>
  <c r="AB86" i="2"/>
  <c r="AB80" i="2"/>
  <c r="AB75" i="2"/>
  <c r="AB70" i="2"/>
  <c r="AB64" i="2"/>
  <c r="AB59" i="2"/>
  <c r="AB54" i="2"/>
  <c r="AB48" i="2"/>
  <c r="AB43" i="2"/>
  <c r="AB38" i="2"/>
  <c r="AB32" i="2"/>
  <c r="AB27" i="2"/>
  <c r="AB22" i="2"/>
  <c r="AB16" i="2"/>
  <c r="AB11" i="2"/>
  <c r="AB6" i="2"/>
  <c r="AC42" i="2" l="1"/>
  <c r="AE42" i="2" s="1"/>
  <c r="AG42" i="2" s="1"/>
  <c r="AF908" i="2"/>
  <c r="AC84" i="2"/>
  <c r="AE84" i="2" s="1"/>
  <c r="AG84" i="2" s="1"/>
  <c r="AC748" i="2"/>
  <c r="AE748" i="2" s="1"/>
  <c r="AG748" i="2" s="1"/>
  <c r="AC276" i="2"/>
  <c r="AC964" i="2"/>
  <c r="AD700" i="2"/>
  <c r="AD748" i="2"/>
  <c r="AC856" i="2"/>
  <c r="AD956" i="2"/>
  <c r="AF972" i="2"/>
  <c r="AC212" i="2"/>
  <c r="AE212" i="2" s="1"/>
  <c r="AG212" i="2" s="1"/>
  <c r="AC984" i="2"/>
  <c r="AF984" i="2" s="1"/>
  <c r="AD532" i="2"/>
  <c r="AC708" i="2"/>
  <c r="AC772" i="2"/>
  <c r="AD972" i="2"/>
  <c r="AD84" i="2"/>
  <c r="AC154" i="2"/>
  <c r="AD744" i="2"/>
  <c r="AD212" i="2"/>
  <c r="AC836" i="2"/>
  <c r="AD900" i="2"/>
  <c r="AC298" i="2"/>
  <c r="AE298" i="2" s="1"/>
  <c r="AG298" i="2" s="1"/>
  <c r="AH90" i="3"/>
  <c r="AD239" i="2"/>
  <c r="AD624" i="2"/>
  <c r="AC468" i="2"/>
  <c r="AE468" i="2" s="1"/>
  <c r="AG468" i="2" s="1"/>
  <c r="AC544" i="2"/>
  <c r="AF544" i="2" s="1"/>
  <c r="AD828" i="2"/>
  <c r="AC844" i="2"/>
  <c r="AE844" i="2" s="1"/>
  <c r="AG844" i="2" s="1"/>
  <c r="AD468" i="2"/>
  <c r="AD732" i="2"/>
  <c r="AE72" i="3"/>
  <c r="AC892" i="2"/>
  <c r="AE892" i="2" s="1"/>
  <c r="AG892" i="2" s="1"/>
  <c r="AC576" i="2"/>
  <c r="AE576" i="2" s="1"/>
  <c r="AG576" i="2" s="1"/>
  <c r="AC608" i="2"/>
  <c r="AE608" i="2" s="1"/>
  <c r="AG608" i="2" s="1"/>
  <c r="AC672" i="2"/>
  <c r="AE672" i="2" s="1"/>
  <c r="AG672" i="2" s="1"/>
  <c r="AC788" i="2"/>
  <c r="AE788" i="2" s="1"/>
  <c r="AG788" i="2" s="1"/>
  <c r="AD892" i="2"/>
  <c r="AF42" i="2"/>
  <c r="AE196" i="3"/>
  <c r="AD596" i="2"/>
  <c r="AC888" i="2"/>
  <c r="AE888" i="2" s="1"/>
  <c r="AG888" i="2" s="1"/>
  <c r="AC840" i="2"/>
  <c r="AD952" i="2"/>
  <c r="AN319" i="3"/>
  <c r="AN193" i="3"/>
  <c r="AN59" i="3"/>
  <c r="AN219" i="3"/>
  <c r="AN34" i="3"/>
  <c r="AE126" i="3"/>
  <c r="AE174" i="3"/>
  <c r="AN249" i="3"/>
  <c r="AN22" i="3"/>
  <c r="AN130" i="3"/>
  <c r="AN122" i="3"/>
  <c r="AN10" i="3"/>
  <c r="AN124" i="3"/>
  <c r="AN284" i="3"/>
  <c r="AN246" i="3"/>
  <c r="AN251" i="3"/>
  <c r="AD724" i="2"/>
  <c r="AD383" i="2"/>
  <c r="AF876" i="2"/>
  <c r="AF3" i="2"/>
  <c r="AN2" i="2"/>
  <c r="AN3" i="2"/>
  <c r="AC572" i="2"/>
  <c r="AC447" i="2"/>
  <c r="AC780" i="2"/>
  <c r="AE780" i="2" s="1"/>
  <c r="AG780" i="2" s="1"/>
  <c r="AF298" i="2"/>
  <c r="AF511" i="2"/>
  <c r="AC636" i="2"/>
  <c r="AE636" i="2" s="1"/>
  <c r="AG636" i="2" s="1"/>
  <c r="AC415" i="2"/>
  <c r="AC776" i="2"/>
  <c r="AE776" i="2" s="1"/>
  <c r="AG776" i="2" s="1"/>
  <c r="AD980" i="2"/>
  <c r="AC170" i="2"/>
  <c r="AE170" i="2" s="1"/>
  <c r="AG170" i="2" s="1"/>
  <c r="AC876" i="2"/>
  <c r="AE876" i="2" s="1"/>
  <c r="AG876" i="2" s="1"/>
  <c r="AC828" i="2"/>
  <c r="AE828" i="2" s="1"/>
  <c r="AG828" i="2" s="1"/>
  <c r="AC319" i="2"/>
  <c r="AC426" i="2"/>
  <c r="AE426" i="2" s="1"/>
  <c r="AG426" i="2" s="1"/>
  <c r="AD255" i="2"/>
  <c r="AC490" i="2"/>
  <c r="AF490" i="2" s="1"/>
  <c r="AD511" i="2"/>
  <c r="AC640" i="2"/>
  <c r="AE640" i="2" s="1"/>
  <c r="AG640" i="2" s="1"/>
  <c r="AD764" i="2"/>
  <c r="AC852" i="2"/>
  <c r="AE852" i="2" s="1"/>
  <c r="AG852" i="2" s="1"/>
  <c r="AC916" i="2"/>
  <c r="AD335" i="2"/>
  <c r="AD367" i="2"/>
  <c r="AF812" i="2"/>
  <c r="AH287" i="3"/>
  <c r="AN287" i="3" s="1"/>
  <c r="AC812" i="2"/>
  <c r="AE812" i="2" s="1"/>
  <c r="AG812" i="2" s="1"/>
  <c r="AF640" i="2"/>
  <c r="AF780" i="2"/>
  <c r="AC255" i="2"/>
  <c r="AE255" i="2" s="1"/>
  <c r="AG255" i="2" s="1"/>
  <c r="AC148" i="2"/>
  <c r="AD548" i="2"/>
  <c r="AC340" i="2"/>
  <c r="AE340" i="2" s="1"/>
  <c r="AG340" i="2" s="1"/>
  <c r="AE186" i="3"/>
  <c r="AH186" i="3" s="1"/>
  <c r="AI118" i="3"/>
  <c r="AI299" i="3"/>
  <c r="AI132" i="3"/>
  <c r="AG284" i="3"/>
  <c r="AL284" i="3" s="1"/>
  <c r="AN308" i="3"/>
  <c r="AN103" i="3"/>
  <c r="AN82" i="3"/>
  <c r="AN326" i="3"/>
  <c r="AN55" i="3"/>
  <c r="AN116" i="3"/>
  <c r="AN312" i="3"/>
  <c r="AN317" i="3"/>
  <c r="AN280" i="3"/>
  <c r="AN90" i="3"/>
  <c r="AN125" i="3"/>
  <c r="AN33" i="3"/>
  <c r="AI287" i="3"/>
  <c r="AE93" i="3"/>
  <c r="AF93" i="3" s="1"/>
  <c r="AN215" i="3"/>
  <c r="AN321" i="3"/>
  <c r="AN233" i="3"/>
  <c r="AN189" i="3"/>
  <c r="AN8" i="3"/>
  <c r="AN300" i="3"/>
  <c r="AN185" i="3"/>
  <c r="AH2" i="3"/>
  <c r="AN298" i="3"/>
  <c r="AN286" i="3"/>
  <c r="AN11" i="3"/>
  <c r="AN237" i="3"/>
  <c r="AN220" i="3"/>
  <c r="AN209" i="3"/>
  <c r="AN30" i="3"/>
  <c r="AN29" i="3"/>
  <c r="AN328" i="3"/>
  <c r="AN217" i="3"/>
  <c r="AN264" i="3"/>
  <c r="AN272" i="3"/>
  <c r="AN206" i="3"/>
  <c r="AN266" i="3"/>
  <c r="AN265" i="3"/>
  <c r="AN179" i="3"/>
  <c r="AN260" i="3"/>
  <c r="AN214" i="3"/>
  <c r="AN247" i="3"/>
  <c r="AN277" i="3"/>
  <c r="AN271" i="3"/>
  <c r="AN229" i="3"/>
  <c r="AN41" i="3"/>
  <c r="AN173" i="3"/>
  <c r="AN58" i="3"/>
  <c r="AN146" i="3"/>
  <c r="AN234" i="3"/>
  <c r="AN306" i="3"/>
  <c r="AN102" i="3"/>
  <c r="AN327" i="3"/>
  <c r="AN228" i="3"/>
  <c r="AN236" i="3"/>
  <c r="AN250" i="3"/>
  <c r="AN333" i="3"/>
  <c r="AN257" i="3"/>
  <c r="AN176" i="3"/>
  <c r="AN227" i="3"/>
  <c r="AN322" i="3"/>
  <c r="AN320" i="3"/>
  <c r="AG287" i="3"/>
  <c r="AL287" i="3" s="1"/>
  <c r="AN281" i="3"/>
  <c r="AN305" i="3"/>
  <c r="AN212" i="3"/>
  <c r="AE314" i="3"/>
  <c r="AH314" i="3" s="1"/>
  <c r="AF186" i="3"/>
  <c r="AF210" i="3"/>
  <c r="AH210" i="3"/>
  <c r="AF169" i="3"/>
  <c r="AH169" i="3"/>
  <c r="AF230" i="3"/>
  <c r="AH230" i="3"/>
  <c r="AF269" i="3"/>
  <c r="AG269" i="3" s="1"/>
  <c r="AL269" i="3" s="1"/>
  <c r="AH269" i="3"/>
  <c r="AF285" i="3"/>
  <c r="AH285" i="3"/>
  <c r="AF332" i="3"/>
  <c r="AH332" i="3"/>
  <c r="AF57" i="3"/>
  <c r="AH57" i="3"/>
  <c r="AF318" i="3"/>
  <c r="AG318" i="3" s="1"/>
  <c r="AL318" i="3" s="1"/>
  <c r="AH318" i="3"/>
  <c r="AF294" i="3"/>
  <c r="AH294" i="3"/>
  <c r="AF111" i="3"/>
  <c r="AH111" i="3"/>
  <c r="AF323" i="3"/>
  <c r="AH323" i="3"/>
  <c r="AF184" i="3"/>
  <c r="AH184" i="3"/>
  <c r="AF106" i="3"/>
  <c r="AH106" i="3"/>
  <c r="AF241" i="3"/>
  <c r="AH241" i="3"/>
  <c r="AF104" i="3"/>
  <c r="AH104" i="3"/>
  <c r="AF115" i="3"/>
  <c r="AH115" i="3"/>
  <c r="AF252" i="3"/>
  <c r="AH252" i="3"/>
  <c r="AF21" i="3"/>
  <c r="AH21" i="3"/>
  <c r="AF31" i="3"/>
  <c r="AH31" i="3"/>
  <c r="AF156" i="3"/>
  <c r="AH156" i="3"/>
  <c r="AF199" i="3"/>
  <c r="AH199" i="3"/>
  <c r="AF86" i="3"/>
  <c r="AH86" i="3"/>
  <c r="AF63" i="3"/>
  <c r="AH63" i="3"/>
  <c r="AF39" i="3"/>
  <c r="AH39" i="3"/>
  <c r="AF202" i="3"/>
  <c r="AH202" i="3"/>
  <c r="AF44" i="3"/>
  <c r="AH44" i="3"/>
  <c r="AF4" i="3"/>
  <c r="AH4" i="3"/>
  <c r="AF71" i="3"/>
  <c r="AH71" i="3"/>
  <c r="AF175" i="3"/>
  <c r="AH175" i="3"/>
  <c r="AF163" i="3"/>
  <c r="AH163" i="3"/>
  <c r="AF262" i="3"/>
  <c r="AH262" i="3"/>
  <c r="AF47" i="3"/>
  <c r="AH47" i="3"/>
  <c r="AF19" i="3"/>
  <c r="AH19" i="3"/>
  <c r="AF244" i="3"/>
  <c r="AH244" i="3"/>
  <c r="AF309" i="3"/>
  <c r="AH309" i="3"/>
  <c r="AF60" i="3"/>
  <c r="AH60" i="3"/>
  <c r="AF134" i="3"/>
  <c r="AH134" i="3"/>
  <c r="AF64" i="3"/>
  <c r="AH64" i="3"/>
  <c r="AF118" i="3"/>
  <c r="AH118" i="3"/>
  <c r="AF13" i="3"/>
  <c r="AH13" i="3"/>
  <c r="AF288" i="3"/>
  <c r="AH288" i="3"/>
  <c r="AF303" i="3"/>
  <c r="AH303" i="3"/>
  <c r="AF61" i="3"/>
  <c r="AH61" i="3"/>
  <c r="AF3" i="3"/>
  <c r="AH3" i="3"/>
  <c r="AF258" i="3"/>
  <c r="AH258" i="3"/>
  <c r="AF132" i="3"/>
  <c r="AH132" i="3"/>
  <c r="AF301" i="3"/>
  <c r="AH301" i="3"/>
  <c r="AF51" i="3"/>
  <c r="AH51" i="3"/>
  <c r="AF273" i="3"/>
  <c r="AH273" i="3"/>
  <c r="AF191" i="3"/>
  <c r="AH191" i="3"/>
  <c r="AF42" i="3"/>
  <c r="AH42" i="3"/>
  <c r="AF245" i="3"/>
  <c r="AH245" i="3"/>
  <c r="AF254" i="3"/>
  <c r="AH254" i="3"/>
  <c r="AF24" i="3"/>
  <c r="AH24" i="3"/>
  <c r="AF92" i="3"/>
  <c r="AH92" i="3"/>
  <c r="AF232" i="3"/>
  <c r="AH232" i="3"/>
  <c r="AF225" i="3"/>
  <c r="AH225" i="3"/>
  <c r="AF316" i="3"/>
  <c r="AH316" i="3"/>
  <c r="AF20" i="3"/>
  <c r="AH20" i="3"/>
  <c r="AF76" i="3"/>
  <c r="AH76" i="3"/>
  <c r="AF283" i="3"/>
  <c r="AH283" i="3"/>
  <c r="AF314" i="3"/>
  <c r="AF68" i="3"/>
  <c r="AH68" i="3"/>
  <c r="AF108" i="3"/>
  <c r="AH108" i="3"/>
  <c r="AF143" i="3"/>
  <c r="AH143" i="3"/>
  <c r="AF270" i="3"/>
  <c r="AH270" i="3"/>
  <c r="AF329" i="3"/>
  <c r="AH329" i="3"/>
  <c r="AF162" i="3"/>
  <c r="AH162" i="3"/>
  <c r="AF114" i="3"/>
  <c r="AH114" i="3"/>
  <c r="AF296" i="3"/>
  <c r="AH296" i="3"/>
  <c r="AF43" i="3"/>
  <c r="AH43" i="3"/>
  <c r="AF28" i="3"/>
  <c r="AH28" i="3"/>
  <c r="AF74" i="3"/>
  <c r="AH74" i="3"/>
  <c r="AF113" i="3"/>
  <c r="AH113" i="3"/>
  <c r="AF313" i="3"/>
  <c r="AH313" i="3"/>
  <c r="AF154" i="3"/>
  <c r="AH154" i="3"/>
  <c r="AF100" i="3"/>
  <c r="AH100" i="3"/>
  <c r="AF278" i="3"/>
  <c r="AH278" i="3"/>
  <c r="AF72" i="3"/>
  <c r="AH72" i="3"/>
  <c r="AF142" i="3"/>
  <c r="AH142" i="3"/>
  <c r="AF73" i="3"/>
  <c r="AH73" i="3"/>
  <c r="AF27" i="3"/>
  <c r="AH27" i="3"/>
  <c r="AF216" i="3"/>
  <c r="AH216" i="3"/>
  <c r="AF128" i="3"/>
  <c r="AH128" i="3"/>
  <c r="AF155" i="3"/>
  <c r="AH155" i="3"/>
  <c r="AF180" i="3"/>
  <c r="AH180" i="3"/>
  <c r="AF235" i="3"/>
  <c r="AH235" i="3"/>
  <c r="AF123" i="3"/>
  <c r="AH123" i="3"/>
  <c r="AF14" i="3"/>
  <c r="AH14" i="3"/>
  <c r="AF7" i="3"/>
  <c r="AH7" i="3"/>
  <c r="AF151" i="3"/>
  <c r="AH151" i="3"/>
  <c r="AF105" i="3"/>
  <c r="AH105" i="3"/>
  <c r="AF164" i="3"/>
  <c r="AH164" i="3"/>
  <c r="AF140" i="3"/>
  <c r="AH140" i="3"/>
  <c r="AF292" i="3"/>
  <c r="AH292" i="3"/>
  <c r="AF276" i="3"/>
  <c r="AG276" i="3" s="1"/>
  <c r="AL276" i="3" s="1"/>
  <c r="AH276" i="3"/>
  <c r="AF243" i="3"/>
  <c r="AG243" i="3" s="1"/>
  <c r="AL243" i="3" s="1"/>
  <c r="AH243" i="3"/>
  <c r="AF18" i="3"/>
  <c r="AH18" i="3"/>
  <c r="AF81" i="3"/>
  <c r="AH81" i="3"/>
  <c r="AF221" i="3"/>
  <c r="AH221" i="3"/>
  <c r="AF205" i="3"/>
  <c r="AH205" i="3"/>
  <c r="AF46" i="3"/>
  <c r="AH46" i="3"/>
  <c r="AF268" i="3"/>
  <c r="AH268" i="3"/>
  <c r="AF208" i="3"/>
  <c r="AG208" i="3" s="1"/>
  <c r="AL208" i="3" s="1"/>
  <c r="AH208" i="3"/>
  <c r="AF48" i="3"/>
  <c r="AG48" i="3" s="1"/>
  <c r="AL48" i="3" s="1"/>
  <c r="AH48" i="3"/>
  <c r="AF158" i="3"/>
  <c r="AH158" i="3"/>
  <c r="AF52" i="3"/>
  <c r="AH52" i="3"/>
  <c r="AF188" i="3"/>
  <c r="AH188" i="3"/>
  <c r="AF330" i="3"/>
  <c r="AG330" i="3" s="1"/>
  <c r="AL330" i="3" s="1"/>
  <c r="AH330" i="3"/>
  <c r="AF160" i="3"/>
  <c r="AH160" i="3"/>
  <c r="AF197" i="3"/>
  <c r="AH197" i="3"/>
  <c r="AF37" i="3"/>
  <c r="AH37" i="3"/>
  <c r="AF331" i="3"/>
  <c r="AH331" i="3"/>
  <c r="AF289" i="3"/>
  <c r="AH289" i="3"/>
  <c r="AF253" i="3"/>
  <c r="AG253" i="3" s="1"/>
  <c r="AL253" i="3" s="1"/>
  <c r="AH253" i="3"/>
  <c r="AF174" i="3"/>
  <c r="AH174" i="3"/>
  <c r="AF49" i="3"/>
  <c r="AH49" i="3"/>
  <c r="AF183" i="3"/>
  <c r="AH183" i="3"/>
  <c r="AF94" i="3"/>
  <c r="AH94" i="3"/>
  <c r="AF141" i="3"/>
  <c r="AH141" i="3"/>
  <c r="AF69" i="3"/>
  <c r="AH69" i="3"/>
  <c r="AF291" i="3"/>
  <c r="AH291" i="3"/>
  <c r="AF67" i="3"/>
  <c r="AH67" i="3"/>
  <c r="AF23" i="3"/>
  <c r="AH23" i="3"/>
  <c r="AF131" i="3"/>
  <c r="AH131" i="3"/>
  <c r="AF325" i="3"/>
  <c r="AH325" i="3"/>
  <c r="AF293" i="3"/>
  <c r="AH293" i="3"/>
  <c r="AF211" i="3"/>
  <c r="AH211" i="3"/>
  <c r="AF45" i="3"/>
  <c r="AH45" i="3"/>
  <c r="AF279" i="3"/>
  <c r="AH279" i="3"/>
  <c r="AF172" i="3"/>
  <c r="AH172" i="3"/>
  <c r="AF261" i="3"/>
  <c r="AH261" i="3"/>
  <c r="AF201" i="3"/>
  <c r="AH201" i="3"/>
  <c r="AF62" i="3"/>
  <c r="AH62" i="3"/>
  <c r="AF297" i="3"/>
  <c r="AH297" i="3"/>
  <c r="AF204" i="3"/>
  <c r="AH204" i="3"/>
  <c r="AF255" i="3"/>
  <c r="AG255" i="3" s="1"/>
  <c r="AL255" i="3" s="1"/>
  <c r="AH255" i="3"/>
  <c r="AF200" i="3"/>
  <c r="AH200" i="3"/>
  <c r="AF181" i="3"/>
  <c r="AH181" i="3"/>
  <c r="AF195" i="3"/>
  <c r="AH195" i="3"/>
  <c r="AF150" i="3"/>
  <c r="AH150" i="3"/>
  <c r="AF40" i="3"/>
  <c r="AH40" i="3"/>
  <c r="AF89" i="3"/>
  <c r="AH89" i="3"/>
  <c r="AF70" i="3"/>
  <c r="AH70" i="3"/>
  <c r="AF159" i="3"/>
  <c r="AH159" i="3"/>
  <c r="AF222" i="3"/>
  <c r="AH222" i="3"/>
  <c r="AF178" i="3"/>
  <c r="AH178" i="3"/>
  <c r="AF226" i="3"/>
  <c r="AH226" i="3"/>
  <c r="AF148" i="3"/>
  <c r="AH148" i="3"/>
  <c r="AF54" i="3"/>
  <c r="AH54" i="3"/>
  <c r="AF117" i="3"/>
  <c r="AH117" i="3"/>
  <c r="AF129" i="3"/>
  <c r="AH129" i="3"/>
  <c r="AF213" i="3"/>
  <c r="AH213" i="3"/>
  <c r="AF196" i="3"/>
  <c r="AG196" i="3" s="1"/>
  <c r="AL196" i="3" s="1"/>
  <c r="AH196" i="3"/>
  <c r="AF311" i="3"/>
  <c r="AH311" i="3"/>
  <c r="AF256" i="3"/>
  <c r="AH256" i="3"/>
  <c r="AF259" i="3"/>
  <c r="AH259" i="3"/>
  <c r="AF177" i="3"/>
  <c r="AH177" i="3"/>
  <c r="AF263" i="3"/>
  <c r="AH263" i="3"/>
  <c r="AF171" i="3"/>
  <c r="AH171" i="3"/>
  <c r="AF112" i="3"/>
  <c r="AH112" i="3"/>
  <c r="AF38" i="3"/>
  <c r="AH38" i="3"/>
  <c r="AF248" i="3"/>
  <c r="AH248" i="3"/>
  <c r="AF145" i="3"/>
  <c r="AH145" i="3"/>
  <c r="AF15" i="3"/>
  <c r="AH15" i="3"/>
  <c r="AF80" i="3"/>
  <c r="AH80" i="3"/>
  <c r="AF127" i="3"/>
  <c r="AH127" i="3"/>
  <c r="AF307" i="3"/>
  <c r="AH307" i="3"/>
  <c r="AF194" i="3"/>
  <c r="AH194" i="3"/>
  <c r="AF126" i="3"/>
  <c r="AH126" i="3"/>
  <c r="AF36" i="3"/>
  <c r="AG36" i="3" s="1"/>
  <c r="AL36" i="3" s="1"/>
  <c r="AH36" i="3"/>
  <c r="AF101" i="3"/>
  <c r="AH101" i="3"/>
  <c r="AF5" i="3"/>
  <c r="AH5" i="3"/>
  <c r="AF275" i="3"/>
  <c r="AH275" i="3"/>
  <c r="AF324" i="3"/>
  <c r="AH324" i="3"/>
  <c r="AF84" i="3"/>
  <c r="AH84" i="3"/>
  <c r="AF121" i="3"/>
  <c r="AH121" i="3"/>
  <c r="AF85" i="3"/>
  <c r="AH85" i="3"/>
  <c r="AF187" i="3"/>
  <c r="AH187" i="3"/>
  <c r="AF96" i="3"/>
  <c r="AH96" i="3"/>
  <c r="AF9" i="3"/>
  <c r="AG9" i="3" s="1"/>
  <c r="AL9" i="3" s="1"/>
  <c r="AH9" i="3"/>
  <c r="AF302" i="3"/>
  <c r="AH302" i="3"/>
  <c r="AF78" i="3"/>
  <c r="AH78" i="3"/>
  <c r="AF17" i="3"/>
  <c r="AH17" i="3"/>
  <c r="AF139" i="3"/>
  <c r="AH139" i="3"/>
  <c r="AF149" i="3"/>
  <c r="AH149" i="3"/>
  <c r="AF192" i="3"/>
  <c r="AH192" i="3"/>
  <c r="AF267" i="3"/>
  <c r="AH267" i="3"/>
  <c r="AF16" i="3"/>
  <c r="AH16" i="3"/>
  <c r="AF242" i="3"/>
  <c r="AH242" i="3"/>
  <c r="AF136" i="3"/>
  <c r="AH136" i="3"/>
  <c r="AF35" i="3"/>
  <c r="AH35" i="3"/>
  <c r="AF75" i="3"/>
  <c r="AH75" i="3"/>
  <c r="AF98" i="3"/>
  <c r="AH98" i="3"/>
  <c r="AF165" i="3"/>
  <c r="AH165" i="3"/>
  <c r="AF223" i="3"/>
  <c r="AH223" i="3"/>
  <c r="AF224" i="3"/>
  <c r="AH224" i="3"/>
  <c r="AF315" i="3"/>
  <c r="AH315" i="3"/>
  <c r="AF238" i="3"/>
  <c r="AG238" i="3" s="1"/>
  <c r="AL238" i="3" s="1"/>
  <c r="AH238" i="3"/>
  <c r="AF282" i="3"/>
  <c r="AH282" i="3"/>
  <c r="AF170" i="3"/>
  <c r="AH170" i="3"/>
  <c r="AE190" i="3"/>
  <c r="AF147" i="3"/>
  <c r="AH147" i="3"/>
  <c r="AF77" i="3"/>
  <c r="AH77" i="3"/>
  <c r="AF32" i="3"/>
  <c r="AH32" i="3"/>
  <c r="AF138" i="3"/>
  <c r="AH138" i="3"/>
  <c r="AF167" i="3"/>
  <c r="AH167" i="3"/>
  <c r="AF91" i="3"/>
  <c r="AH91" i="3"/>
  <c r="AF144" i="3"/>
  <c r="AH144" i="3"/>
  <c r="AF207" i="3"/>
  <c r="AH207" i="3"/>
  <c r="AF88" i="3"/>
  <c r="AH88" i="3"/>
  <c r="AF119" i="3"/>
  <c r="AH119" i="3"/>
  <c r="AF26" i="3"/>
  <c r="AH26" i="3"/>
  <c r="AF168" i="3"/>
  <c r="AH168" i="3"/>
  <c r="AF152" i="3"/>
  <c r="AH152" i="3"/>
  <c r="AF299" i="3"/>
  <c r="AH299" i="3"/>
  <c r="AF6" i="3"/>
  <c r="AH6" i="3"/>
  <c r="AE110" i="3"/>
  <c r="AE50" i="3"/>
  <c r="AI318" i="3"/>
  <c r="AE66" i="3"/>
  <c r="AG104" i="3"/>
  <c r="AL104" i="3" s="1"/>
  <c r="AI48" i="3"/>
  <c r="AF2" i="3"/>
  <c r="AG285" i="3"/>
  <c r="AL285" i="3" s="1"/>
  <c r="AI56" i="3"/>
  <c r="AE56" i="3"/>
  <c r="AE198" i="3"/>
  <c r="AI270" i="3"/>
  <c r="AE83" i="3"/>
  <c r="AI310" i="3"/>
  <c r="AE310" i="3"/>
  <c r="AE166" i="3"/>
  <c r="AC479" i="2"/>
  <c r="AD536" i="2"/>
  <c r="AD672" i="2"/>
  <c r="AC884" i="2"/>
  <c r="AF884" i="2" s="1"/>
  <c r="AC58" i="2"/>
  <c r="AE58" i="2" s="1"/>
  <c r="AG58" i="2" s="1"/>
  <c r="AD452" i="2"/>
  <c r="AC604" i="2"/>
  <c r="AF604" i="2" s="1"/>
  <c r="AD410" i="2"/>
  <c r="AD431" i="2"/>
  <c r="AD458" i="2"/>
  <c r="AD186" i="2"/>
  <c r="AC556" i="2"/>
  <c r="AE556" i="2" s="1"/>
  <c r="AG556" i="2" s="1"/>
  <c r="AI274" i="3"/>
  <c r="AE274" i="3"/>
  <c r="AI231" i="3"/>
  <c r="AE231" i="3"/>
  <c r="AI325" i="3"/>
  <c r="AE65" i="3"/>
  <c r="AI240" i="3"/>
  <c r="AE240" i="3"/>
  <c r="AI290" i="3"/>
  <c r="AE290" i="3"/>
  <c r="AI25" i="3"/>
  <c r="AE25" i="3"/>
  <c r="AI203" i="3"/>
  <c r="AE203" i="3"/>
  <c r="AI182" i="3"/>
  <c r="AE182" i="3"/>
  <c r="AI239" i="3"/>
  <c r="AE239" i="3"/>
  <c r="AI99" i="3"/>
  <c r="AE99" i="3"/>
  <c r="AI104" i="3"/>
  <c r="AE153" i="3"/>
  <c r="AI105" i="3"/>
  <c r="AI95" i="3"/>
  <c r="AE95" i="3"/>
  <c r="AI218" i="3"/>
  <c r="AE218" i="3"/>
  <c r="AE107" i="3"/>
  <c r="AI19" i="3"/>
  <c r="AI133" i="3"/>
  <c r="AE133" i="3"/>
  <c r="AI135" i="3"/>
  <c r="AE135" i="3"/>
  <c r="AE120" i="3"/>
  <c r="AE53" i="3"/>
  <c r="AI97" i="3"/>
  <c r="AE97" i="3"/>
  <c r="AE304" i="3"/>
  <c r="AI295" i="3"/>
  <c r="AE295" i="3"/>
  <c r="AI79" i="3"/>
  <c r="AE79" i="3"/>
  <c r="AI109" i="3"/>
  <c r="AE109" i="3"/>
  <c r="AI157" i="3"/>
  <c r="AE157" i="3"/>
  <c r="AE137" i="3"/>
  <c r="AE87" i="3"/>
  <c r="AE12" i="3"/>
  <c r="AI12" i="3"/>
  <c r="AI161" i="3"/>
  <c r="AE161" i="3"/>
  <c r="AC940" i="2"/>
  <c r="AE940" i="2" s="1"/>
  <c r="AG940" i="2" s="1"/>
  <c r="AC960" i="2"/>
  <c r="AD768" i="2"/>
  <c r="AD31" i="2"/>
  <c r="AC90" i="2"/>
  <c r="AF90" i="2" s="1"/>
  <c r="AD228" i="2"/>
  <c r="AC616" i="2"/>
  <c r="AE616" i="2" s="1"/>
  <c r="AG616" i="2" s="1"/>
  <c r="AD684" i="2"/>
  <c r="AC808" i="2"/>
  <c r="AC872" i="2"/>
  <c r="AF872" i="2" s="1"/>
  <c r="AC904" i="2"/>
  <c r="AE904" i="2" s="1"/>
  <c r="AG904" i="2" s="1"/>
  <c r="AC920" i="2"/>
  <c r="AE920" i="2" s="1"/>
  <c r="AG920" i="2" s="1"/>
  <c r="AC196" i="2"/>
  <c r="AN6" i="2"/>
  <c r="AN10" i="2"/>
  <c r="AN14" i="2"/>
  <c r="AN18" i="2"/>
  <c r="AN22" i="2"/>
  <c r="AN26" i="2"/>
  <c r="AN13" i="2"/>
  <c r="AN7" i="2"/>
  <c r="AN11" i="2"/>
  <c r="AN15" i="2"/>
  <c r="AN19" i="2"/>
  <c r="AN23" i="2"/>
  <c r="AN27" i="2"/>
  <c r="AN5" i="2"/>
  <c r="AN21" i="2"/>
  <c r="AN25" i="2"/>
  <c r="AN4" i="2"/>
  <c r="AN8" i="2"/>
  <c r="AN12" i="2"/>
  <c r="AN16" i="2"/>
  <c r="AN20" i="2"/>
  <c r="AN24" i="2"/>
  <c r="AN28" i="2"/>
  <c r="AN9" i="2"/>
  <c r="AN17" i="2"/>
  <c r="AN29" i="2"/>
  <c r="AD314" i="2"/>
  <c r="AD260" i="2"/>
  <c r="AD580" i="2"/>
  <c r="AD664" i="2"/>
  <c r="AD756" i="2"/>
  <c r="AD832" i="2"/>
  <c r="AD159" i="2"/>
  <c r="AC292" i="2"/>
  <c r="AE292" i="2" s="1"/>
  <c r="AG292" i="2" s="1"/>
  <c r="AC116" i="2"/>
  <c r="AE116" i="2" s="1"/>
  <c r="AG116" i="2" s="1"/>
  <c r="AD528" i="2"/>
  <c r="AD540" i="2"/>
  <c r="AD600" i="2"/>
  <c r="AD932" i="2"/>
  <c r="AD202" i="2"/>
  <c r="AC976" i="2"/>
  <c r="AE976" i="2" s="1"/>
  <c r="AG976" i="2" s="1"/>
  <c r="AD436" i="2"/>
  <c r="AC463" i="2"/>
  <c r="AE463" i="2" s="1"/>
  <c r="AG463" i="2" s="1"/>
  <c r="AC760" i="2"/>
  <c r="AE760" i="2" s="1"/>
  <c r="AG760" i="2" s="1"/>
  <c r="AD784" i="2"/>
  <c r="AC912" i="2"/>
  <c r="AE912" i="2" s="1"/>
  <c r="AG912" i="2" s="1"/>
  <c r="AC207" i="2"/>
  <c r="AE207" i="2" s="1"/>
  <c r="AG207" i="2" s="1"/>
  <c r="AC372" i="2"/>
  <c r="AE372" i="2" s="1"/>
  <c r="AG372" i="2" s="1"/>
  <c r="AD68" i="2"/>
  <c r="AD100" i="2"/>
  <c r="AC122" i="2"/>
  <c r="AF122" i="2" s="1"/>
  <c r="AD676" i="2"/>
  <c r="AD996" i="2"/>
  <c r="AD378" i="2"/>
  <c r="AF383" i="2"/>
  <c r="AD712" i="2"/>
  <c r="AD4" i="2"/>
  <c r="AC15" i="2"/>
  <c r="AF15" i="2" s="1"/>
  <c r="AC74" i="2"/>
  <c r="AE74" i="2" s="1"/>
  <c r="AG74" i="2" s="1"/>
  <c r="AC992" i="2"/>
  <c r="AE992" i="2" s="1"/>
  <c r="AG992" i="2" s="1"/>
  <c r="AC250" i="2"/>
  <c r="AE250" i="2" s="1"/>
  <c r="AG250" i="2" s="1"/>
  <c r="AC271" i="2"/>
  <c r="AE271" i="2" s="1"/>
  <c r="AG271" i="2" s="1"/>
  <c r="AC500" i="2"/>
  <c r="AE500" i="2" s="1"/>
  <c r="AG500" i="2" s="1"/>
  <c r="AC692" i="2"/>
  <c r="AE692" i="2" s="1"/>
  <c r="AG692" i="2" s="1"/>
  <c r="AD820" i="2"/>
  <c r="AC388" i="2"/>
  <c r="AE388" i="2" s="1"/>
  <c r="AG388" i="2" s="1"/>
  <c r="AC308" i="2"/>
  <c r="AE308" i="2" s="1"/>
  <c r="AG308" i="2" s="1"/>
  <c r="AD324" i="2"/>
  <c r="AD63" i="2"/>
  <c r="AD484" i="2"/>
  <c r="AD948" i="2"/>
  <c r="AD356" i="2"/>
  <c r="AD868" i="2"/>
  <c r="AC868" i="2"/>
  <c r="AE868" i="2" s="1"/>
  <c r="AG868" i="2" s="1"/>
  <c r="AD656" i="2"/>
  <c r="AD191" i="2"/>
  <c r="AC191" i="2"/>
  <c r="AE191" i="2" s="1"/>
  <c r="AG191" i="2" s="1"/>
  <c r="AD362" i="2"/>
  <c r="AC362" i="2"/>
  <c r="AE362" i="2" s="1"/>
  <c r="AG362" i="2" s="1"/>
  <c r="AD495" i="2"/>
  <c r="AD680" i="2"/>
  <c r="AC804" i="2"/>
  <c r="AE804" i="2" s="1"/>
  <c r="AG804" i="2" s="1"/>
  <c r="AD896" i="2"/>
  <c r="AC896" i="2"/>
  <c r="AF896" i="2" s="1"/>
  <c r="AD111" i="2"/>
  <c r="AC111" i="2"/>
  <c r="AF111" i="2" s="1"/>
  <c r="AD728" i="2"/>
  <c r="AC728" i="2"/>
  <c r="AE728" i="2" s="1"/>
  <c r="AG728" i="2" s="1"/>
  <c r="AD620" i="2"/>
  <c r="AC620" i="2"/>
  <c r="AE620" i="2" s="1"/>
  <c r="AG620" i="2" s="1"/>
  <c r="AD143" i="2"/>
  <c r="AC143" i="2"/>
  <c r="AE143" i="2" s="1"/>
  <c r="AG143" i="2" s="1"/>
  <c r="AD552" i="2"/>
  <c r="AC552" i="2"/>
  <c r="AF552" i="2" s="1"/>
  <c r="AD394" i="2"/>
  <c r="AC394" i="2"/>
  <c r="AE394" i="2" s="1"/>
  <c r="AG394" i="2" s="1"/>
  <c r="AD223" i="2"/>
  <c r="AC223" i="2"/>
  <c r="AE223" i="2" s="1"/>
  <c r="AG223" i="2" s="1"/>
  <c r="AD138" i="2"/>
  <c r="AC138" i="2"/>
  <c r="AD52" i="2"/>
  <c r="AC52" i="2"/>
  <c r="AE52" i="2" s="1"/>
  <c r="AG52" i="2" s="1"/>
  <c r="AD704" i="2"/>
  <c r="AC740" i="2"/>
  <c r="AE740" i="2" s="1"/>
  <c r="AG740" i="2" s="1"/>
  <c r="AD399" i="2"/>
  <c r="AE544" i="2"/>
  <c r="AG544" i="2" s="1"/>
  <c r="AC36" i="2"/>
  <c r="AF36" i="2" s="1"/>
  <c r="AC668" i="2"/>
  <c r="AE668" i="2" s="1"/>
  <c r="AG668" i="2" s="1"/>
  <c r="AC287" i="2"/>
  <c r="AE287" i="2" s="1"/>
  <c r="AG287" i="2" s="1"/>
  <c r="AC564" i="2"/>
  <c r="AE564" i="2" s="1"/>
  <c r="AG564" i="2" s="1"/>
  <c r="AC720" i="2"/>
  <c r="AE720" i="2" s="1"/>
  <c r="AG720" i="2" s="1"/>
  <c r="AC848" i="2"/>
  <c r="AE848" i="2" s="1"/>
  <c r="AG848" i="2" s="1"/>
  <c r="AF70" i="2"/>
  <c r="AF198" i="2"/>
  <c r="AF262" i="2"/>
  <c r="AF347" i="2"/>
  <c r="AF475" i="2"/>
  <c r="AF533" i="2"/>
  <c r="AF597" i="2"/>
  <c r="AF661" i="2"/>
  <c r="AF709" i="2"/>
  <c r="AF837" i="2"/>
  <c r="AF885" i="2"/>
  <c r="AF901" i="2"/>
  <c r="AF965" i="2"/>
  <c r="AF981" i="2"/>
  <c r="AF997" i="2"/>
  <c r="AF602" i="2"/>
  <c r="AF630" i="2"/>
  <c r="AF710" i="2"/>
  <c r="AF734" i="2"/>
  <c r="AF762" i="2"/>
  <c r="AF818" i="2"/>
  <c r="AF874" i="2"/>
  <c r="AF926" i="2"/>
  <c r="AF950" i="2"/>
  <c r="AF839" i="2"/>
  <c r="AF879" i="2"/>
  <c r="AF915" i="2"/>
  <c r="AE732" i="2"/>
  <c r="AG732" i="2" s="1"/>
  <c r="AF732" i="2"/>
  <c r="AF12" i="2"/>
  <c r="AF34" i="2"/>
  <c r="AF55" i="2"/>
  <c r="AF76" i="2"/>
  <c r="AF140" i="2"/>
  <c r="AF162" i="2"/>
  <c r="AF183" i="2"/>
  <c r="AF247" i="2"/>
  <c r="AF268" i="2"/>
  <c r="AF290" i="2"/>
  <c r="AF311" i="2"/>
  <c r="AF354" i="2"/>
  <c r="AF375" i="2"/>
  <c r="AF396" i="2"/>
  <c r="AF418" i="2"/>
  <c r="AF439" i="2"/>
  <c r="AF460" i="2"/>
  <c r="AF482" i="2"/>
  <c r="AF522" i="2"/>
  <c r="AF566" i="2"/>
  <c r="AF598" i="2"/>
  <c r="AF638" i="2"/>
  <c r="AF678" i="2"/>
  <c r="AF758" i="2"/>
  <c r="AF794" i="2"/>
  <c r="AF866" i="2"/>
  <c r="AF910" i="2"/>
  <c r="AF958" i="2"/>
  <c r="AF967" i="2"/>
  <c r="AF19" i="2"/>
  <c r="AF40" i="2"/>
  <c r="AF62" i="2"/>
  <c r="AF83" i="2"/>
  <c r="AF126" i="2"/>
  <c r="AF147" i="2"/>
  <c r="AF168" i="2"/>
  <c r="AF190" i="2"/>
  <c r="AF211" i="2"/>
  <c r="AF232" i="2"/>
  <c r="AF254" i="2"/>
  <c r="AF275" i="2"/>
  <c r="AF318" i="2"/>
  <c r="AF339" i="2"/>
  <c r="AF382" i="2"/>
  <c r="AF403" i="2"/>
  <c r="AF424" i="2"/>
  <c r="AF446" i="2"/>
  <c r="AF488" i="2"/>
  <c r="AF510" i="2"/>
  <c r="AF527" i="2"/>
  <c r="AF559" i="2"/>
  <c r="AF575" i="2"/>
  <c r="AF591" i="2"/>
  <c r="AF607" i="2"/>
  <c r="AF639" i="2"/>
  <c r="AF655" i="2"/>
  <c r="AF671" i="2"/>
  <c r="AF687" i="2"/>
  <c r="AF703" i="2"/>
  <c r="AF719" i="2"/>
  <c r="AF767" i="2"/>
  <c r="AF783" i="2"/>
  <c r="AF807" i="2"/>
  <c r="AF847" i="2"/>
  <c r="AF971" i="2"/>
  <c r="AF505" i="2"/>
  <c r="AF489" i="2"/>
  <c r="AF473" i="2"/>
  <c r="AF409" i="2"/>
  <c r="AF377" i="2"/>
  <c r="AF345" i="2"/>
  <c r="AF313" i="2"/>
  <c r="AF297" i="2"/>
  <c r="AF281" i="2"/>
  <c r="AF265" i="2"/>
  <c r="AF249" i="2"/>
  <c r="AF233" i="2"/>
  <c r="AF217" i="2"/>
  <c r="AF169" i="2"/>
  <c r="AF153" i="2"/>
  <c r="AF121" i="2"/>
  <c r="AF105" i="2"/>
  <c r="AF73" i="2"/>
  <c r="AF940" i="2"/>
  <c r="AF132" i="2"/>
  <c r="AD132" i="2"/>
  <c r="AC132" i="2"/>
  <c r="AE132" i="2" s="1"/>
  <c r="AG132" i="2" s="1"/>
  <c r="AF303" i="2"/>
  <c r="AE303" i="2"/>
  <c r="AG303" i="2" s="1"/>
  <c r="AD303" i="2"/>
  <c r="AF474" i="2"/>
  <c r="AC474" i="2"/>
  <c r="AE474" i="2" s="1"/>
  <c r="AG474" i="2" s="1"/>
  <c r="AF612" i="2"/>
  <c r="AE612" i="2"/>
  <c r="AG612" i="2" s="1"/>
  <c r="AD612" i="2"/>
  <c r="AF860" i="2"/>
  <c r="AF48" i="2"/>
  <c r="AF112" i="2"/>
  <c r="AF368" i="2"/>
  <c r="AF454" i="2"/>
  <c r="AF549" i="2"/>
  <c r="AF629" i="2"/>
  <c r="AF677" i="2"/>
  <c r="AF741" i="2"/>
  <c r="AF789" i="2"/>
  <c r="AF853" i="2"/>
  <c r="AF16" i="2"/>
  <c r="AF59" i="2"/>
  <c r="AF251" i="2"/>
  <c r="AF315" i="2"/>
  <c r="AF358" i="2"/>
  <c r="AF400" i="2"/>
  <c r="AF443" i="2"/>
  <c r="AF541" i="2"/>
  <c r="AF653" i="2"/>
  <c r="AF685" i="2"/>
  <c r="AF733" i="2"/>
  <c r="AF781" i="2"/>
  <c r="AF813" i="2"/>
  <c r="AF861" i="2"/>
  <c r="AF893" i="2"/>
  <c r="AF925" i="2"/>
  <c r="AF957" i="2"/>
  <c r="AF614" i="2"/>
  <c r="AF722" i="2"/>
  <c r="AF750" i="2"/>
  <c r="AF806" i="2"/>
  <c r="AF886" i="2"/>
  <c r="AF914" i="2"/>
  <c r="AF962" i="2"/>
  <c r="AF986" i="2"/>
  <c r="AF823" i="2"/>
  <c r="AF863" i="2"/>
  <c r="AF899" i="2"/>
  <c r="AF931" i="2"/>
  <c r="AE764" i="2"/>
  <c r="AG764" i="2" s="1"/>
  <c r="AF764" i="2"/>
  <c r="AF23" i="2"/>
  <c r="AF44" i="2"/>
  <c r="AF66" i="2"/>
  <c r="AF87" i="2"/>
  <c r="AF108" i="2"/>
  <c r="AF130" i="2"/>
  <c r="AF172" i="2"/>
  <c r="AF215" i="2"/>
  <c r="AF236" i="2"/>
  <c r="AF279" i="2"/>
  <c r="AF300" i="2"/>
  <c r="AF322" i="2"/>
  <c r="AF386" i="2"/>
  <c r="AF407" i="2"/>
  <c r="AF492" i="2"/>
  <c r="AF530" i="2"/>
  <c r="AF550" i="2"/>
  <c r="AF582" i="2"/>
  <c r="AF618" i="2"/>
  <c r="AF694" i="2"/>
  <c r="AF738" i="2"/>
  <c r="AF814" i="2"/>
  <c r="AF827" i="2"/>
  <c r="AF883" i="2"/>
  <c r="AF995" i="2"/>
  <c r="AF24" i="2"/>
  <c r="AF46" i="2"/>
  <c r="AF67" i="2"/>
  <c r="AF88" i="2"/>
  <c r="AF110" i="2"/>
  <c r="AF131" i="2"/>
  <c r="AF152" i="2"/>
  <c r="AF174" i="2"/>
  <c r="AF195" i="2"/>
  <c r="AF238" i="2"/>
  <c r="AF259" i="2"/>
  <c r="AF280" i="2"/>
  <c r="AF302" i="2"/>
  <c r="AF323" i="2"/>
  <c r="AF344" i="2"/>
  <c r="AF366" i="2"/>
  <c r="AF408" i="2"/>
  <c r="AF494" i="2"/>
  <c r="AF515" i="2"/>
  <c r="AF531" i="2"/>
  <c r="AF563" i="2"/>
  <c r="AF611" i="2"/>
  <c r="AF627" i="2"/>
  <c r="AF659" i="2"/>
  <c r="AF675" i="2"/>
  <c r="AF691" i="2"/>
  <c r="AF707" i="2"/>
  <c r="AF723" i="2"/>
  <c r="AF739" i="2"/>
  <c r="AF755" i="2"/>
  <c r="AF787" i="2"/>
  <c r="AF811" i="2"/>
  <c r="AF923" i="2"/>
  <c r="AF983" i="2"/>
  <c r="AF485" i="2"/>
  <c r="AF469" i="2"/>
  <c r="AF453" i="2"/>
  <c r="AF437" i="2"/>
  <c r="AF421" i="2"/>
  <c r="AF389" i="2"/>
  <c r="AF373" i="2"/>
  <c r="AF357" i="2"/>
  <c r="AF325" i="2"/>
  <c r="AF309" i="2"/>
  <c r="AF293" i="2"/>
  <c r="AF277" i="2"/>
  <c r="AF261" i="2"/>
  <c r="AF245" i="2"/>
  <c r="AF229" i="2"/>
  <c r="AF197" i="2"/>
  <c r="AF181" i="2"/>
  <c r="AF165" i="2"/>
  <c r="AF133" i="2"/>
  <c r="AF117" i="2"/>
  <c r="AF101" i="2"/>
  <c r="AF69" i="2"/>
  <c r="AF37" i="2"/>
  <c r="AF21" i="2"/>
  <c r="AF5" i="2"/>
  <c r="AF4" i="2"/>
  <c r="AE4" i="2"/>
  <c r="AG4" i="2" s="1"/>
  <c r="AF175" i="2"/>
  <c r="AE175" i="2"/>
  <c r="AG175" i="2" s="1"/>
  <c r="AF346" i="2"/>
  <c r="AF516" i="2"/>
  <c r="AC516" i="2"/>
  <c r="AE516" i="2" s="1"/>
  <c r="AG516" i="2" s="1"/>
  <c r="AF644" i="2"/>
  <c r="AC644" i="2"/>
  <c r="AE644" i="2" s="1"/>
  <c r="AG644" i="2" s="1"/>
  <c r="AC736" i="2"/>
  <c r="AE736" i="2" s="1"/>
  <c r="AG736" i="2" s="1"/>
  <c r="AF800" i="2"/>
  <c r="AC800" i="2"/>
  <c r="AE800" i="2" s="1"/>
  <c r="AG800" i="2" s="1"/>
  <c r="AF864" i="2"/>
  <c r="AC864" i="2"/>
  <c r="AE864" i="2" s="1"/>
  <c r="AG864" i="2" s="1"/>
  <c r="AC928" i="2"/>
  <c r="AF992" i="2"/>
  <c r="AF282" i="2"/>
  <c r="AC282" i="2"/>
  <c r="AE282" i="2" s="1"/>
  <c r="AG282" i="2" s="1"/>
  <c r="AF628" i="2"/>
  <c r="AE628" i="2"/>
  <c r="AG628" i="2" s="1"/>
  <c r="AF792" i="2"/>
  <c r="AE792" i="2"/>
  <c r="AG792" i="2" s="1"/>
  <c r="AC936" i="2"/>
  <c r="AF652" i="2"/>
  <c r="AE652" i="2"/>
  <c r="AG652" i="2" s="1"/>
  <c r="AD652" i="2"/>
  <c r="AF588" i="2"/>
  <c r="AE588" i="2"/>
  <c r="AG588" i="2" s="1"/>
  <c r="AD588" i="2"/>
  <c r="AF524" i="2"/>
  <c r="AE524" i="2"/>
  <c r="AG524" i="2" s="1"/>
  <c r="AD524" i="2"/>
  <c r="AF442" i="2"/>
  <c r="AE442" i="2"/>
  <c r="AG442" i="2" s="1"/>
  <c r="AD442" i="2"/>
  <c r="AF356" i="2"/>
  <c r="AE356" i="2"/>
  <c r="AG356" i="2" s="1"/>
  <c r="AF271" i="2"/>
  <c r="AF186" i="2"/>
  <c r="AE186" i="2"/>
  <c r="AG186" i="2" s="1"/>
  <c r="AF100" i="2"/>
  <c r="AE100" i="2"/>
  <c r="AG100" i="2" s="1"/>
  <c r="AF648" i="2"/>
  <c r="AE648" i="2"/>
  <c r="AG648" i="2" s="1"/>
  <c r="AD648" i="2"/>
  <c r="AF584" i="2"/>
  <c r="AE584" i="2"/>
  <c r="AG584" i="2" s="1"/>
  <c r="AD584" i="2"/>
  <c r="AF520" i="2"/>
  <c r="AE520" i="2"/>
  <c r="AG520" i="2" s="1"/>
  <c r="AD520" i="2"/>
  <c r="AF436" i="2"/>
  <c r="AE436" i="2"/>
  <c r="AG436" i="2" s="1"/>
  <c r="AF351" i="2"/>
  <c r="AD351" i="2"/>
  <c r="AC351" i="2"/>
  <c r="AE351" i="2" s="1"/>
  <c r="AG351" i="2" s="1"/>
  <c r="AF266" i="2"/>
  <c r="AD266" i="2"/>
  <c r="AC266" i="2"/>
  <c r="AE266" i="2" s="1"/>
  <c r="AG266" i="2" s="1"/>
  <c r="AD180" i="2"/>
  <c r="AC180" i="2"/>
  <c r="AC95" i="2"/>
  <c r="AC10" i="2"/>
  <c r="AE10" i="2" s="1"/>
  <c r="AG10" i="2" s="1"/>
  <c r="AF27" i="2"/>
  <c r="AF91" i="2"/>
  <c r="AF176" i="2"/>
  <c r="AF283" i="2"/>
  <c r="AF326" i="2"/>
  <c r="AF411" i="2"/>
  <c r="AF496" i="2"/>
  <c r="AF565" i="2"/>
  <c r="AF613" i="2"/>
  <c r="AF645" i="2"/>
  <c r="AF693" i="2"/>
  <c r="AF725" i="2"/>
  <c r="AF805" i="2"/>
  <c r="AF869" i="2"/>
  <c r="AF123" i="2"/>
  <c r="AF166" i="2"/>
  <c r="AF230" i="2"/>
  <c r="AF294" i="2"/>
  <c r="AF336" i="2"/>
  <c r="AF379" i="2"/>
  <c r="AF422" i="2"/>
  <c r="AF464" i="2"/>
  <c r="AF507" i="2"/>
  <c r="AF525" i="2"/>
  <c r="AF589" i="2"/>
  <c r="AF621" i="2"/>
  <c r="AF669" i="2"/>
  <c r="AF701" i="2"/>
  <c r="AF749" i="2"/>
  <c r="AF829" i="2"/>
  <c r="AF845" i="2"/>
  <c r="AF877" i="2"/>
  <c r="AF941" i="2"/>
  <c r="AF973" i="2"/>
  <c r="AF642" i="2"/>
  <c r="AF698" i="2"/>
  <c r="AF778" i="2"/>
  <c r="AF834" i="2"/>
  <c r="AF22" i="2"/>
  <c r="AF43" i="2"/>
  <c r="AF107" i="2"/>
  <c r="AF128" i="2"/>
  <c r="AF150" i="2"/>
  <c r="AF171" i="2"/>
  <c r="AF192" i="2"/>
  <c r="AF235" i="2"/>
  <c r="AF256" i="2"/>
  <c r="AF278" i="2"/>
  <c r="AF299" i="2"/>
  <c r="AF320" i="2"/>
  <c r="AF363" i="2"/>
  <c r="AF384" i="2"/>
  <c r="AF406" i="2"/>
  <c r="AF448" i="2"/>
  <c r="AF470" i="2"/>
  <c r="AF491" i="2"/>
  <c r="AF512" i="2"/>
  <c r="AF529" i="2"/>
  <c r="AF545" i="2"/>
  <c r="AF561" i="2"/>
  <c r="AF577" i="2"/>
  <c r="AF593" i="2"/>
  <c r="AF641" i="2"/>
  <c r="AF657" i="2"/>
  <c r="AF705" i="2"/>
  <c r="AF721" i="2"/>
  <c r="AF737" i="2"/>
  <c r="AF753" i="2"/>
  <c r="AF785" i="2"/>
  <c r="AF833" i="2"/>
  <c r="AF849" i="2"/>
  <c r="AF865" i="2"/>
  <c r="AF881" i="2"/>
  <c r="AF929" i="2"/>
  <c r="AF945" i="2"/>
  <c r="AF961" i="2"/>
  <c r="AF977" i="2"/>
  <c r="AF993" i="2"/>
  <c r="AF562" i="2"/>
  <c r="AF622" i="2"/>
  <c r="AF646" i="2"/>
  <c r="AF674" i="2"/>
  <c r="AF786" i="2"/>
  <c r="AF810" i="2"/>
  <c r="AF870" i="2"/>
  <c r="AF894" i="2"/>
  <c r="AF946" i="2"/>
  <c r="AF970" i="2"/>
  <c r="AF835" i="2"/>
  <c r="AF875" i="2"/>
  <c r="AF939" i="2"/>
  <c r="AF28" i="2"/>
  <c r="AF50" i="2"/>
  <c r="AF71" i="2"/>
  <c r="AF114" i="2"/>
  <c r="AF156" i="2"/>
  <c r="AF220" i="2"/>
  <c r="AF242" i="2"/>
  <c r="AF284" i="2"/>
  <c r="AF306" i="2"/>
  <c r="AF327" i="2"/>
  <c r="AF348" i="2"/>
  <c r="AF370" i="2"/>
  <c r="AF391" i="2"/>
  <c r="AF434" i="2"/>
  <c r="AF455" i="2"/>
  <c r="AF498" i="2"/>
  <c r="AF518" i="2"/>
  <c r="AF538" i="2"/>
  <c r="AF558" i="2"/>
  <c r="AF590" i="2"/>
  <c r="AF626" i="2"/>
  <c r="AF706" i="2"/>
  <c r="AF746" i="2"/>
  <c r="AF822" i="2"/>
  <c r="AF858" i="2"/>
  <c r="AF942" i="2"/>
  <c r="AF990" i="2"/>
  <c r="AF843" i="2"/>
  <c r="AF955" i="2"/>
  <c r="AF700" i="2"/>
  <c r="AE700" i="2"/>
  <c r="AG700" i="2" s="1"/>
  <c r="AF127" i="2"/>
  <c r="AE127" i="2"/>
  <c r="AG127" i="2" s="1"/>
  <c r="AF8" i="2"/>
  <c r="AF30" i="2"/>
  <c r="AF51" i="2"/>
  <c r="AF72" i="2"/>
  <c r="AF94" i="2"/>
  <c r="AF136" i="2"/>
  <c r="AF158" i="2"/>
  <c r="AF200" i="2"/>
  <c r="AF222" i="2"/>
  <c r="AF243" i="2"/>
  <c r="AF307" i="2"/>
  <c r="AF328" i="2"/>
  <c r="AF350" i="2"/>
  <c r="AF371" i="2"/>
  <c r="AF392" i="2"/>
  <c r="AF414" i="2"/>
  <c r="AF435" i="2"/>
  <c r="AF478" i="2"/>
  <c r="AF499" i="2"/>
  <c r="AF551" i="2"/>
  <c r="AF567" i="2"/>
  <c r="AF583" i="2"/>
  <c r="AF631" i="2"/>
  <c r="AF663" i="2"/>
  <c r="AF679" i="2"/>
  <c r="AF695" i="2"/>
  <c r="AF711" i="2"/>
  <c r="AF727" i="2"/>
  <c r="AD175" i="2"/>
  <c r="AD628" i="2"/>
  <c r="AD736" i="2"/>
  <c r="AD792" i="2"/>
  <c r="AD936" i="2"/>
  <c r="AC346" i="2"/>
  <c r="AE346" i="2" s="1"/>
  <c r="AG346" i="2" s="1"/>
  <c r="AD644" i="2"/>
  <c r="AD928" i="2"/>
  <c r="AD346" i="2"/>
  <c r="AF775" i="2"/>
  <c r="AF791" i="2"/>
  <c r="AF819" i="2"/>
  <c r="AF871" i="2"/>
  <c r="AF935" i="2"/>
  <c r="AF513" i="2"/>
  <c r="AF497" i="2"/>
  <c r="AF465" i="2"/>
  <c r="AF449" i="2"/>
  <c r="AF417" i="2"/>
  <c r="AF401" i="2"/>
  <c r="AF385" i="2"/>
  <c r="AF353" i="2"/>
  <c r="AF305" i="2"/>
  <c r="AF289" i="2"/>
  <c r="AF273" i="2"/>
  <c r="AF257" i="2"/>
  <c r="AF241" i="2"/>
  <c r="AF225" i="2"/>
  <c r="AF209" i="2"/>
  <c r="AF177" i="2"/>
  <c r="AF161" i="2"/>
  <c r="AF145" i="2"/>
  <c r="AF129" i="2"/>
  <c r="AF97" i="2"/>
  <c r="AF81" i="2"/>
  <c r="AF65" i="2"/>
  <c r="AF49" i="2"/>
  <c r="AF17" i="2"/>
  <c r="AF47" i="2"/>
  <c r="AE47" i="2"/>
  <c r="AG47" i="2" s="1"/>
  <c r="AF218" i="2"/>
  <c r="AE218" i="2"/>
  <c r="AG218" i="2" s="1"/>
  <c r="AF388" i="2"/>
  <c r="AF548" i="2"/>
  <c r="AE548" i="2"/>
  <c r="AG548" i="2" s="1"/>
  <c r="AF676" i="2"/>
  <c r="AE676" i="2"/>
  <c r="AG676" i="2" s="1"/>
  <c r="AF752" i="2"/>
  <c r="AE752" i="2"/>
  <c r="AG752" i="2" s="1"/>
  <c r="AF816" i="2"/>
  <c r="AE816" i="2"/>
  <c r="AG816" i="2" s="1"/>
  <c r="AF880" i="2"/>
  <c r="AE880" i="2"/>
  <c r="AG880" i="2" s="1"/>
  <c r="AF944" i="2"/>
  <c r="AE944" i="2"/>
  <c r="AG944" i="2" s="1"/>
  <c r="AF26" i="2"/>
  <c r="AE26" i="2"/>
  <c r="AG26" i="2" s="1"/>
  <c r="AF367" i="2"/>
  <c r="AE367" i="2"/>
  <c r="AG367" i="2" s="1"/>
  <c r="AF692" i="2"/>
  <c r="AF824" i="2"/>
  <c r="AE824" i="2"/>
  <c r="AG824" i="2" s="1"/>
  <c r="AF968" i="2"/>
  <c r="AE968" i="2"/>
  <c r="AG968" i="2" s="1"/>
  <c r="AF572" i="2"/>
  <c r="AE572" i="2"/>
  <c r="AG572" i="2" s="1"/>
  <c r="AF506" i="2"/>
  <c r="AF420" i="2"/>
  <c r="AE420" i="2"/>
  <c r="AG420" i="2" s="1"/>
  <c r="AF335" i="2"/>
  <c r="AE335" i="2"/>
  <c r="AG335" i="2" s="1"/>
  <c r="AF164" i="2"/>
  <c r="AF79" i="2"/>
  <c r="AF696" i="2"/>
  <c r="AE696" i="2"/>
  <c r="AG696" i="2" s="1"/>
  <c r="AF632" i="2"/>
  <c r="AE632" i="2"/>
  <c r="AG632" i="2" s="1"/>
  <c r="AF568" i="2"/>
  <c r="AE568" i="2"/>
  <c r="AG568" i="2" s="1"/>
  <c r="AF500" i="2"/>
  <c r="AF415" i="2"/>
  <c r="AE415" i="2"/>
  <c r="AG415" i="2" s="1"/>
  <c r="AF330" i="2"/>
  <c r="AE330" i="2"/>
  <c r="AG330" i="2" s="1"/>
  <c r="AF244" i="2"/>
  <c r="AF159" i="2"/>
  <c r="AE159" i="2"/>
  <c r="AG159" i="2" s="1"/>
  <c r="AF74" i="2"/>
  <c r="AF63" i="2"/>
  <c r="AE63" i="2"/>
  <c r="AG63" i="2" s="1"/>
  <c r="AF234" i="2"/>
  <c r="AF404" i="2"/>
  <c r="AE404" i="2"/>
  <c r="AG404" i="2" s="1"/>
  <c r="AF560" i="2"/>
  <c r="AE560" i="2"/>
  <c r="AG560" i="2" s="1"/>
  <c r="AF688" i="2"/>
  <c r="AE688" i="2"/>
  <c r="AG688" i="2" s="1"/>
  <c r="AF756" i="2"/>
  <c r="AE756" i="2"/>
  <c r="AG756" i="2" s="1"/>
  <c r="AF820" i="2"/>
  <c r="AE820" i="2"/>
  <c r="AG820" i="2" s="1"/>
  <c r="AF32" i="2"/>
  <c r="AF54" i="2"/>
  <c r="AF75" i="2"/>
  <c r="AF118" i="2"/>
  <c r="AF160" i="2"/>
  <c r="AF182" i="2"/>
  <c r="AF203" i="2"/>
  <c r="AF224" i="2"/>
  <c r="AF246" i="2"/>
  <c r="AF267" i="2"/>
  <c r="AF288" i="2"/>
  <c r="AF310" i="2"/>
  <c r="AF331" i="2"/>
  <c r="AF352" i="2"/>
  <c r="AF374" i="2"/>
  <c r="AF416" i="2"/>
  <c r="AF480" i="2"/>
  <c r="AF569" i="2"/>
  <c r="AF585" i="2"/>
  <c r="AF601" i="2"/>
  <c r="AF617" i="2"/>
  <c r="AF649" i="2"/>
  <c r="AF665" i="2"/>
  <c r="AF681" i="2"/>
  <c r="AF697" i="2"/>
  <c r="AF713" i="2"/>
  <c r="AF745" i="2"/>
  <c r="AF777" i="2"/>
  <c r="AF793" i="2"/>
  <c r="AF809" i="2"/>
  <c r="AF841" i="2"/>
  <c r="AF857" i="2"/>
  <c r="AF905" i="2"/>
  <c r="AF921" i="2"/>
  <c r="AF937" i="2"/>
  <c r="AF953" i="2"/>
  <c r="AF969" i="2"/>
  <c r="AF985" i="2"/>
  <c r="AF534" i="2"/>
  <c r="AF578" i="2"/>
  <c r="AF634" i="2"/>
  <c r="AF662" i="2"/>
  <c r="AF718" i="2"/>
  <c r="AF770" i="2"/>
  <c r="AF798" i="2"/>
  <c r="AF826" i="2"/>
  <c r="AF906" i="2"/>
  <c r="AF930" i="2"/>
  <c r="AF795" i="2"/>
  <c r="AF851" i="2"/>
  <c r="AF891" i="2"/>
  <c r="AF991" i="2"/>
  <c r="AD26" i="2"/>
  <c r="AC79" i="2"/>
  <c r="AE79" i="2" s="1"/>
  <c r="AG79" i="2" s="1"/>
  <c r="AF18" i="2"/>
  <c r="AF39" i="2"/>
  <c r="AF60" i="2"/>
  <c r="AF82" i="2"/>
  <c r="AF146" i="2"/>
  <c r="AF167" i="2"/>
  <c r="AF188" i="2"/>
  <c r="AF210" i="2"/>
  <c r="AF231" i="2"/>
  <c r="AF274" i="2"/>
  <c r="AF295" i="2"/>
  <c r="AF338" i="2"/>
  <c r="AF359" i="2"/>
  <c r="AF380" i="2"/>
  <c r="AF423" i="2"/>
  <c r="AF444" i="2"/>
  <c r="AF487" i="2"/>
  <c r="AF508" i="2"/>
  <c r="AF546" i="2"/>
  <c r="AF574" i="2"/>
  <c r="AF610" i="2"/>
  <c r="AF650" i="2"/>
  <c r="AF686" i="2"/>
  <c r="AF726" i="2"/>
  <c r="AF766" i="2"/>
  <c r="AF802" i="2"/>
  <c r="AF842" i="2"/>
  <c r="AF922" i="2"/>
  <c r="AF966" i="2"/>
  <c r="AF815" i="2"/>
  <c r="AF927" i="2"/>
  <c r="AF979" i="2"/>
  <c r="AC234" i="2"/>
  <c r="AE234" i="2" s="1"/>
  <c r="AG234" i="2" s="1"/>
  <c r="AC164" i="2"/>
  <c r="AE164" i="2" s="1"/>
  <c r="AG164" i="2" s="1"/>
  <c r="AD420" i="2"/>
  <c r="AF35" i="2"/>
  <c r="AF56" i="2"/>
  <c r="AF78" i="2"/>
  <c r="AF99" i="2"/>
  <c r="AF142" i="2"/>
  <c r="AF163" i="2"/>
  <c r="AF184" i="2"/>
  <c r="AF206" i="2"/>
  <c r="AF248" i="2"/>
  <c r="AF270" i="2"/>
  <c r="AF291" i="2"/>
  <c r="AF334" i="2"/>
  <c r="AF376" i="2"/>
  <c r="AF483" i="2"/>
  <c r="AF504" i="2"/>
  <c r="AF523" i="2"/>
  <c r="AF555" i="2"/>
  <c r="AF571" i="2"/>
  <c r="AF587" i="2"/>
  <c r="AF619" i="2"/>
  <c r="AF651" i="2"/>
  <c r="AF699" i="2"/>
  <c r="AF715" i="2"/>
  <c r="AF731" i="2"/>
  <c r="AF803" i="2"/>
  <c r="AF831" i="2"/>
  <c r="AF887" i="2"/>
  <c r="AF509" i="2"/>
  <c r="AF493" i="2"/>
  <c r="AF477" i="2"/>
  <c r="AF461" i="2"/>
  <c r="AF445" i="2"/>
  <c r="AF397" i="2"/>
  <c r="AF381" i="2"/>
  <c r="AF349" i="2"/>
  <c r="AF317" i="2"/>
  <c r="AF301" i="2"/>
  <c r="AF269" i="2"/>
  <c r="AF237" i="2"/>
  <c r="AF221" i="2"/>
  <c r="AF173" i="2"/>
  <c r="AF157" i="2"/>
  <c r="AF125" i="2"/>
  <c r="AF93" i="2"/>
  <c r="AF45" i="2"/>
  <c r="AF29" i="2"/>
  <c r="AF13" i="2"/>
  <c r="AD47" i="2"/>
  <c r="AC244" i="2"/>
  <c r="AE244" i="2" s="1"/>
  <c r="AG244" i="2" s="1"/>
  <c r="AC506" i="2"/>
  <c r="AE506" i="2" s="1"/>
  <c r="AG506" i="2" s="1"/>
  <c r="AD560" i="2"/>
  <c r="AD568" i="2"/>
  <c r="AD632" i="2"/>
  <c r="AD688" i="2"/>
  <c r="AD696" i="2"/>
  <c r="AD752" i="2"/>
  <c r="AD816" i="2"/>
  <c r="AD824" i="2"/>
  <c r="AD880" i="2"/>
  <c r="AD944" i="2"/>
  <c r="AD968" i="2"/>
  <c r="AD218" i="2"/>
  <c r="AD330" i="2"/>
  <c r="AD404" i="2"/>
  <c r="AE90" i="2"/>
  <c r="AG90" i="2" s="1"/>
  <c r="AF260" i="2"/>
  <c r="AE260" i="2"/>
  <c r="AG260" i="2" s="1"/>
  <c r="AF431" i="2"/>
  <c r="AE431" i="2"/>
  <c r="AG431" i="2" s="1"/>
  <c r="AF580" i="2"/>
  <c r="AE580" i="2"/>
  <c r="AG580" i="2" s="1"/>
  <c r="AF704" i="2"/>
  <c r="AE704" i="2"/>
  <c r="AG704" i="2" s="1"/>
  <c r="AF768" i="2"/>
  <c r="AE768" i="2"/>
  <c r="AG768" i="2" s="1"/>
  <c r="AF832" i="2"/>
  <c r="AE832" i="2"/>
  <c r="AG832" i="2" s="1"/>
  <c r="AF960" i="2"/>
  <c r="AE960" i="2"/>
  <c r="AG960" i="2" s="1"/>
  <c r="AF495" i="2"/>
  <c r="AE495" i="2"/>
  <c r="AG495" i="2" s="1"/>
  <c r="AF728" i="2"/>
  <c r="AE872" i="2"/>
  <c r="AG872" i="2" s="1"/>
  <c r="AF684" i="2"/>
  <c r="AE684" i="2"/>
  <c r="AG684" i="2" s="1"/>
  <c r="AF556" i="2"/>
  <c r="AF484" i="2"/>
  <c r="AE484" i="2"/>
  <c r="AG484" i="2" s="1"/>
  <c r="AF399" i="2"/>
  <c r="AE399" i="2"/>
  <c r="AG399" i="2" s="1"/>
  <c r="AF314" i="2"/>
  <c r="AE314" i="2"/>
  <c r="AG314" i="2" s="1"/>
  <c r="AF228" i="2"/>
  <c r="AE228" i="2"/>
  <c r="AG228" i="2" s="1"/>
  <c r="AF58" i="2"/>
  <c r="AF680" i="2"/>
  <c r="AE680" i="2"/>
  <c r="AG680" i="2" s="1"/>
  <c r="AF479" i="2"/>
  <c r="AE479" i="2"/>
  <c r="AG479" i="2" s="1"/>
  <c r="AF394" i="2"/>
  <c r="AF308" i="2"/>
  <c r="AF138" i="2"/>
  <c r="AE138" i="2"/>
  <c r="AG138" i="2" s="1"/>
  <c r="AC106" i="2"/>
  <c r="AE106" i="2" s="1"/>
  <c r="AG106" i="2" s="1"/>
  <c r="AF106" i="2"/>
  <c r="AF276" i="2"/>
  <c r="AE276" i="2"/>
  <c r="AG276" i="2" s="1"/>
  <c r="AF447" i="2"/>
  <c r="AE447" i="2"/>
  <c r="AG447" i="2" s="1"/>
  <c r="AF592" i="2"/>
  <c r="AE592" i="2"/>
  <c r="AG592" i="2" s="1"/>
  <c r="AF708" i="2"/>
  <c r="AE708" i="2"/>
  <c r="AG708" i="2" s="1"/>
  <c r="AF772" i="2"/>
  <c r="AE772" i="2"/>
  <c r="AG772" i="2" s="1"/>
  <c r="AF836" i="2"/>
  <c r="AE836" i="2"/>
  <c r="AG836" i="2" s="1"/>
  <c r="AF900" i="2"/>
  <c r="AE900" i="2"/>
  <c r="AG900" i="2" s="1"/>
  <c r="AF964" i="2"/>
  <c r="AE964" i="2"/>
  <c r="AG964" i="2" s="1"/>
  <c r="AF154" i="2"/>
  <c r="AE154" i="2"/>
  <c r="AG154" i="2" s="1"/>
  <c r="AF532" i="2"/>
  <c r="AE532" i="2"/>
  <c r="AG532" i="2" s="1"/>
  <c r="AF744" i="2"/>
  <c r="AE744" i="2"/>
  <c r="AG744" i="2" s="1"/>
  <c r="AF856" i="2"/>
  <c r="AE856" i="2"/>
  <c r="AG856" i="2" s="1"/>
  <c r="AE984" i="2"/>
  <c r="AG984" i="2" s="1"/>
  <c r="AF796" i="2"/>
  <c r="AF784" i="2"/>
  <c r="AE784" i="2"/>
  <c r="AG784" i="2" s="1"/>
  <c r="AF848" i="2"/>
  <c r="AF912" i="2"/>
  <c r="AF976" i="2"/>
  <c r="AF196" i="2"/>
  <c r="AE196" i="2"/>
  <c r="AG196" i="2" s="1"/>
  <c r="AF564" i="2"/>
  <c r="AF760" i="2"/>
  <c r="AF668" i="2"/>
  <c r="AF540" i="2"/>
  <c r="AE540" i="2"/>
  <c r="AG540" i="2" s="1"/>
  <c r="AF463" i="2"/>
  <c r="AF378" i="2"/>
  <c r="AE378" i="2"/>
  <c r="AG378" i="2" s="1"/>
  <c r="AF292" i="2"/>
  <c r="AF664" i="2"/>
  <c r="AE664" i="2"/>
  <c r="AG664" i="2" s="1"/>
  <c r="AF600" i="2"/>
  <c r="AE600" i="2"/>
  <c r="AG600" i="2" s="1"/>
  <c r="AF536" i="2"/>
  <c r="AE536" i="2"/>
  <c r="AG536" i="2" s="1"/>
  <c r="AF458" i="2"/>
  <c r="AE458" i="2"/>
  <c r="AG458" i="2" s="1"/>
  <c r="AF372" i="2"/>
  <c r="AF287" i="2"/>
  <c r="AF202" i="2"/>
  <c r="AE202" i="2"/>
  <c r="AG202" i="2" s="1"/>
  <c r="AF116" i="2"/>
  <c r="AF31" i="2"/>
  <c r="AE31" i="2"/>
  <c r="AG31" i="2" s="1"/>
  <c r="AF148" i="2"/>
  <c r="AE148" i="2"/>
  <c r="AG148" i="2" s="1"/>
  <c r="AF319" i="2"/>
  <c r="AE319" i="2"/>
  <c r="AG319" i="2" s="1"/>
  <c r="AF624" i="2"/>
  <c r="AE624" i="2"/>
  <c r="AG624" i="2" s="1"/>
  <c r="AF724" i="2"/>
  <c r="AE724" i="2"/>
  <c r="AG724" i="2" s="1"/>
  <c r="AF788" i="2"/>
  <c r="AF852" i="2"/>
  <c r="AF916" i="2"/>
  <c r="AE916" i="2"/>
  <c r="AG916" i="2" s="1"/>
  <c r="AF980" i="2"/>
  <c r="AE980" i="2"/>
  <c r="AG980" i="2" s="1"/>
  <c r="AF239" i="2"/>
  <c r="AE239" i="2"/>
  <c r="AG239" i="2" s="1"/>
  <c r="AF596" i="2"/>
  <c r="AE596" i="2"/>
  <c r="AG596" i="2" s="1"/>
  <c r="AF776" i="2"/>
  <c r="AF888" i="2"/>
  <c r="AF452" i="2"/>
  <c r="AE452" i="2"/>
  <c r="AG452" i="2" s="1"/>
  <c r="AF362" i="2"/>
  <c r="AF528" i="2"/>
  <c r="AE528" i="2"/>
  <c r="AG528" i="2" s="1"/>
  <c r="AF656" i="2"/>
  <c r="AE656" i="2"/>
  <c r="AG656" i="2" s="1"/>
  <c r="AF740" i="2"/>
  <c r="AF804" i="2"/>
  <c r="AF868" i="2"/>
  <c r="AF932" i="2"/>
  <c r="AE932" i="2"/>
  <c r="AG932" i="2" s="1"/>
  <c r="AF996" i="2"/>
  <c r="AE996" i="2"/>
  <c r="AG996" i="2" s="1"/>
  <c r="AF324" i="2"/>
  <c r="AE324" i="2"/>
  <c r="AG324" i="2" s="1"/>
  <c r="AF660" i="2"/>
  <c r="AE660" i="2"/>
  <c r="AG660" i="2" s="1"/>
  <c r="AF808" i="2"/>
  <c r="AE808" i="2"/>
  <c r="AG808" i="2" s="1"/>
  <c r="AF948" i="2"/>
  <c r="AE948" i="2"/>
  <c r="AG948" i="2" s="1"/>
  <c r="AF68" i="2"/>
  <c r="AE68" i="2"/>
  <c r="AG68" i="2" s="1"/>
  <c r="AF410" i="2"/>
  <c r="AE410" i="2"/>
  <c r="AG410" i="2" s="1"/>
  <c r="AF712" i="2"/>
  <c r="AE712" i="2"/>
  <c r="AG712" i="2" s="1"/>
  <c r="AF840" i="2"/>
  <c r="AE840" i="2"/>
  <c r="AG840" i="2" s="1"/>
  <c r="AF952" i="2"/>
  <c r="AE952" i="2"/>
  <c r="AG952" i="2" s="1"/>
  <c r="AD59" i="2"/>
  <c r="AC59" i="2"/>
  <c r="AE59" i="2" s="1"/>
  <c r="AG59" i="2" s="1"/>
  <c r="AD80" i="2"/>
  <c r="AC80" i="2"/>
  <c r="AF80" i="2" s="1"/>
  <c r="AD102" i="2"/>
  <c r="AC102" i="2"/>
  <c r="AF102" i="2" s="1"/>
  <c r="AD144" i="2"/>
  <c r="AC144" i="2"/>
  <c r="AE144" i="2" s="1"/>
  <c r="AG144" i="2" s="1"/>
  <c r="AD208" i="2"/>
  <c r="AC208" i="2"/>
  <c r="AF208" i="2" s="1"/>
  <c r="AD230" i="2"/>
  <c r="AC230" i="2"/>
  <c r="AE230" i="2" s="1"/>
  <c r="AG230" i="2" s="1"/>
  <c r="AD272" i="2"/>
  <c r="AC272" i="2"/>
  <c r="AF272" i="2" s="1"/>
  <c r="AD294" i="2"/>
  <c r="AC294" i="2"/>
  <c r="AE294" i="2" s="1"/>
  <c r="AG294" i="2" s="1"/>
  <c r="AD336" i="2"/>
  <c r="AC336" i="2"/>
  <c r="AE336" i="2" s="1"/>
  <c r="AG336" i="2" s="1"/>
  <c r="AD358" i="2"/>
  <c r="AC358" i="2"/>
  <c r="AE358" i="2" s="1"/>
  <c r="AG358" i="2" s="1"/>
  <c r="AD400" i="2"/>
  <c r="AC400" i="2"/>
  <c r="AE400" i="2" s="1"/>
  <c r="AG400" i="2" s="1"/>
  <c r="AD443" i="2"/>
  <c r="AC443" i="2"/>
  <c r="AE443" i="2" s="1"/>
  <c r="AG443" i="2" s="1"/>
  <c r="AD486" i="2"/>
  <c r="AC486" i="2"/>
  <c r="AE486" i="2" s="1"/>
  <c r="AG486" i="2" s="1"/>
  <c r="AD507" i="2"/>
  <c r="AC507" i="2"/>
  <c r="AE507" i="2" s="1"/>
  <c r="AG507" i="2" s="1"/>
  <c r="AD541" i="2"/>
  <c r="AC541" i="2"/>
  <c r="AE541" i="2" s="1"/>
  <c r="AG541" i="2" s="1"/>
  <c r="AD557" i="2"/>
  <c r="AC557" i="2"/>
  <c r="AE557" i="2" s="1"/>
  <c r="AG557" i="2" s="1"/>
  <c r="AD573" i="2"/>
  <c r="AC573" i="2"/>
  <c r="AF573" i="2" s="1"/>
  <c r="AC605" i="2"/>
  <c r="AE605" i="2" s="1"/>
  <c r="AG605" i="2" s="1"/>
  <c r="AD605" i="2"/>
  <c r="AC621" i="2"/>
  <c r="AE621" i="2" s="1"/>
  <c r="AG621" i="2" s="1"/>
  <c r="AD621" i="2"/>
  <c r="AC653" i="2"/>
  <c r="AE653" i="2" s="1"/>
  <c r="AG653" i="2" s="1"/>
  <c r="AD653" i="2"/>
  <c r="AC669" i="2"/>
  <c r="AE669" i="2" s="1"/>
  <c r="AG669" i="2" s="1"/>
  <c r="AD669" i="2"/>
  <c r="AC701" i="2"/>
  <c r="AE701" i="2" s="1"/>
  <c r="AG701" i="2" s="1"/>
  <c r="AD701" i="2"/>
  <c r="AC717" i="2"/>
  <c r="AD717" i="2"/>
  <c r="AC749" i="2"/>
  <c r="AE749" i="2" s="1"/>
  <c r="AG749" i="2" s="1"/>
  <c r="AD749" i="2"/>
  <c r="AC765" i="2"/>
  <c r="AD765" i="2"/>
  <c r="AC781" i="2"/>
  <c r="AE781" i="2" s="1"/>
  <c r="AG781" i="2" s="1"/>
  <c r="AD781" i="2"/>
  <c r="AC813" i="2"/>
  <c r="AE813" i="2" s="1"/>
  <c r="AG813" i="2" s="1"/>
  <c r="AD813" i="2"/>
  <c r="AC845" i="2"/>
  <c r="AE845" i="2" s="1"/>
  <c r="AG845" i="2" s="1"/>
  <c r="AD845" i="2"/>
  <c r="AC861" i="2"/>
  <c r="AE861" i="2" s="1"/>
  <c r="AG861" i="2" s="1"/>
  <c r="AD861" i="2"/>
  <c r="AC893" i="2"/>
  <c r="AE893" i="2" s="1"/>
  <c r="AG893" i="2" s="1"/>
  <c r="AD893" i="2"/>
  <c r="AC909" i="2"/>
  <c r="AF909" i="2" s="1"/>
  <c r="AD909" i="2"/>
  <c r="AC941" i="2"/>
  <c r="AE941" i="2" s="1"/>
  <c r="AG941" i="2" s="1"/>
  <c r="AD941" i="2"/>
  <c r="AD957" i="2"/>
  <c r="AC957" i="2"/>
  <c r="AE957" i="2" s="1"/>
  <c r="AG957" i="2" s="1"/>
  <c r="AC989" i="2"/>
  <c r="AE989" i="2" s="1"/>
  <c r="AG989" i="2" s="1"/>
  <c r="AD989" i="2"/>
  <c r="AD554" i="2"/>
  <c r="AC554" i="2"/>
  <c r="AD586" i="2"/>
  <c r="AC586" i="2"/>
  <c r="AF586" i="2" s="1"/>
  <c r="AD642" i="2"/>
  <c r="AC642" i="2"/>
  <c r="AE642" i="2" s="1"/>
  <c r="AG642" i="2" s="1"/>
  <c r="AD698" i="2"/>
  <c r="AC698" i="2"/>
  <c r="AE698" i="2" s="1"/>
  <c r="AG698" i="2" s="1"/>
  <c r="AD722" i="2"/>
  <c r="AC722" i="2"/>
  <c r="AE722" i="2" s="1"/>
  <c r="AG722" i="2" s="1"/>
  <c r="AD778" i="2"/>
  <c r="AC778" i="2"/>
  <c r="AE778" i="2" s="1"/>
  <c r="AG778" i="2" s="1"/>
  <c r="AD834" i="2"/>
  <c r="AC834" i="2"/>
  <c r="AE834" i="2" s="1"/>
  <c r="AG834" i="2" s="1"/>
  <c r="AD886" i="2"/>
  <c r="AC886" i="2"/>
  <c r="AE886" i="2" s="1"/>
  <c r="AG886" i="2" s="1"/>
  <c r="AD938" i="2"/>
  <c r="AC938" i="2"/>
  <c r="AE938" i="2" s="1"/>
  <c r="AG938" i="2" s="1"/>
  <c r="AD962" i="2"/>
  <c r="AC962" i="2"/>
  <c r="AE962" i="2" s="1"/>
  <c r="AG962" i="2" s="1"/>
  <c r="AD823" i="2"/>
  <c r="AC823" i="2"/>
  <c r="AE823" i="2" s="1"/>
  <c r="AG823" i="2" s="1"/>
  <c r="AD899" i="2"/>
  <c r="AC899" i="2"/>
  <c r="AE899" i="2" s="1"/>
  <c r="AG899" i="2" s="1"/>
  <c r="AD931" i="2"/>
  <c r="AC931" i="2"/>
  <c r="AE931" i="2" s="1"/>
  <c r="AG931" i="2" s="1"/>
  <c r="AD963" i="2"/>
  <c r="AC963" i="2"/>
  <c r="AF963" i="2" s="1"/>
  <c r="AC18" i="2"/>
  <c r="AE18" i="2" s="1"/>
  <c r="AG18" i="2" s="1"/>
  <c r="AD18" i="2"/>
  <c r="AD60" i="2"/>
  <c r="AC60" i="2"/>
  <c r="AE60" i="2" s="1"/>
  <c r="AG60" i="2" s="1"/>
  <c r="AC82" i="2"/>
  <c r="AE82" i="2" s="1"/>
  <c r="AG82" i="2" s="1"/>
  <c r="AD82" i="2"/>
  <c r="AC103" i="2"/>
  <c r="AF103" i="2" s="1"/>
  <c r="AD103" i="2"/>
  <c r="AC146" i="2"/>
  <c r="AE146" i="2" s="1"/>
  <c r="AG146" i="2" s="1"/>
  <c r="AD146" i="2"/>
  <c r="AD188" i="2"/>
  <c r="AC188" i="2"/>
  <c r="AE188" i="2" s="1"/>
  <c r="AG188" i="2" s="1"/>
  <c r="AC210" i="2"/>
  <c r="AE210" i="2" s="1"/>
  <c r="AG210" i="2" s="1"/>
  <c r="AD210" i="2"/>
  <c r="AD252" i="2"/>
  <c r="AC252" i="2"/>
  <c r="AE252" i="2" s="1"/>
  <c r="AG252" i="2" s="1"/>
  <c r="AC274" i="2"/>
  <c r="AE274" i="2" s="1"/>
  <c r="AG274" i="2" s="1"/>
  <c r="AD274" i="2"/>
  <c r="AD316" i="2"/>
  <c r="AC316" i="2"/>
  <c r="AF316" i="2" s="1"/>
  <c r="AD338" i="2"/>
  <c r="AC338" i="2"/>
  <c r="AE338" i="2" s="1"/>
  <c r="AG338" i="2" s="1"/>
  <c r="AD380" i="2"/>
  <c r="AC380" i="2"/>
  <c r="AE380" i="2" s="1"/>
  <c r="AG380" i="2" s="1"/>
  <c r="AD402" i="2"/>
  <c r="AC402" i="2"/>
  <c r="AF402" i="2" s="1"/>
  <c r="AD423" i="2"/>
  <c r="AC423" i="2"/>
  <c r="AE423" i="2" s="1"/>
  <c r="AG423" i="2" s="1"/>
  <c r="AD466" i="2"/>
  <c r="AC466" i="2"/>
  <c r="AE466" i="2" s="1"/>
  <c r="AG466" i="2" s="1"/>
  <c r="AD487" i="2"/>
  <c r="AC487" i="2"/>
  <c r="AE487" i="2" s="1"/>
  <c r="AG487" i="2" s="1"/>
  <c r="AD526" i="2"/>
  <c r="AC526" i="2"/>
  <c r="AF526" i="2" s="1"/>
  <c r="AD546" i="2"/>
  <c r="AC546" i="2"/>
  <c r="AE546" i="2" s="1"/>
  <c r="AG546" i="2" s="1"/>
  <c r="AD610" i="2"/>
  <c r="AC610" i="2"/>
  <c r="AE610" i="2" s="1"/>
  <c r="AG610" i="2" s="1"/>
  <c r="AD686" i="2"/>
  <c r="AC686" i="2"/>
  <c r="AE686" i="2" s="1"/>
  <c r="AG686" i="2" s="1"/>
  <c r="AD766" i="2"/>
  <c r="AC766" i="2"/>
  <c r="AE766" i="2" s="1"/>
  <c r="AG766" i="2" s="1"/>
  <c r="AD802" i="2"/>
  <c r="AC802" i="2"/>
  <c r="AE802" i="2" s="1"/>
  <c r="AG802" i="2" s="1"/>
  <c r="AD878" i="2"/>
  <c r="AC878" i="2"/>
  <c r="AF878" i="2" s="1"/>
  <c r="AD922" i="2"/>
  <c r="AC922" i="2"/>
  <c r="AE922" i="2" s="1"/>
  <c r="AG922" i="2" s="1"/>
  <c r="AD815" i="2"/>
  <c r="AC815" i="2"/>
  <c r="AE815" i="2" s="1"/>
  <c r="AG815" i="2" s="1"/>
  <c r="AD867" i="2"/>
  <c r="AC867" i="2"/>
  <c r="AF867" i="2" s="1"/>
  <c r="AD927" i="2"/>
  <c r="AC927" i="2"/>
  <c r="AE927" i="2" s="1"/>
  <c r="AG927" i="2" s="1"/>
  <c r="AD40" i="2"/>
  <c r="AC40" i="2"/>
  <c r="AE40" i="2" s="1"/>
  <c r="AG40" i="2" s="1"/>
  <c r="AD62" i="2"/>
  <c r="AC62" i="2"/>
  <c r="AE62" i="2" s="1"/>
  <c r="AG62" i="2" s="1"/>
  <c r="AD126" i="2"/>
  <c r="AC126" i="2"/>
  <c r="AE126" i="2" s="1"/>
  <c r="AG126" i="2" s="1"/>
  <c r="AD168" i="2"/>
  <c r="AC168" i="2"/>
  <c r="AE168" i="2" s="1"/>
  <c r="AG168" i="2" s="1"/>
  <c r="AD190" i="2"/>
  <c r="AC190" i="2"/>
  <c r="AE190" i="2" s="1"/>
  <c r="AG190" i="2" s="1"/>
  <c r="AD232" i="2"/>
  <c r="AC232" i="2"/>
  <c r="AE232" i="2" s="1"/>
  <c r="AG232" i="2" s="1"/>
  <c r="AD254" i="2"/>
  <c r="AC254" i="2"/>
  <c r="AE254" i="2" s="1"/>
  <c r="AG254" i="2" s="1"/>
  <c r="AD296" i="2"/>
  <c r="AC296" i="2"/>
  <c r="AF296" i="2" s="1"/>
  <c r="AD318" i="2"/>
  <c r="AC318" i="2"/>
  <c r="AE318" i="2" s="1"/>
  <c r="AG318" i="2" s="1"/>
  <c r="AD382" i="2"/>
  <c r="AC382" i="2"/>
  <c r="AE382" i="2" s="1"/>
  <c r="AG382" i="2" s="1"/>
  <c r="AC403" i="2"/>
  <c r="AE403" i="2" s="1"/>
  <c r="AG403" i="2" s="1"/>
  <c r="AD403" i="2"/>
  <c r="AD446" i="2"/>
  <c r="AC446" i="2"/>
  <c r="AE446" i="2" s="1"/>
  <c r="AG446" i="2" s="1"/>
  <c r="AC467" i="2"/>
  <c r="AE467" i="2" s="1"/>
  <c r="AG467" i="2" s="1"/>
  <c r="AD467" i="2"/>
  <c r="AD510" i="2"/>
  <c r="AC510" i="2"/>
  <c r="AE510" i="2" s="1"/>
  <c r="AG510" i="2" s="1"/>
  <c r="AD527" i="2"/>
  <c r="AC527" i="2"/>
  <c r="AE527" i="2" s="1"/>
  <c r="AG527" i="2" s="1"/>
  <c r="AD543" i="2"/>
  <c r="AC543" i="2"/>
  <c r="AF543" i="2" s="1"/>
  <c r="AD575" i="2"/>
  <c r="AC575" i="2"/>
  <c r="AE575" i="2" s="1"/>
  <c r="AG575" i="2" s="1"/>
  <c r="AD591" i="2"/>
  <c r="AC591" i="2"/>
  <c r="AE591" i="2" s="1"/>
  <c r="AG591" i="2" s="1"/>
  <c r="AD623" i="2"/>
  <c r="AC623" i="2"/>
  <c r="AD655" i="2"/>
  <c r="AC655" i="2"/>
  <c r="AE655" i="2" s="1"/>
  <c r="AG655" i="2" s="1"/>
  <c r="AD671" i="2"/>
  <c r="AC671" i="2"/>
  <c r="AE671" i="2" s="1"/>
  <c r="AG671" i="2" s="1"/>
  <c r="AD703" i="2"/>
  <c r="AC703" i="2"/>
  <c r="AE703" i="2" s="1"/>
  <c r="AG703" i="2" s="1"/>
  <c r="AD719" i="2"/>
  <c r="AC719" i="2"/>
  <c r="AE719" i="2" s="1"/>
  <c r="AG719" i="2" s="1"/>
  <c r="AD767" i="2"/>
  <c r="AC767" i="2"/>
  <c r="AE767" i="2" s="1"/>
  <c r="AG767" i="2" s="1"/>
  <c r="AD783" i="2"/>
  <c r="AC783" i="2"/>
  <c r="AE783" i="2" s="1"/>
  <c r="AG783" i="2" s="1"/>
  <c r="AD847" i="2"/>
  <c r="AC847" i="2"/>
  <c r="AE847" i="2" s="1"/>
  <c r="AG847" i="2" s="1"/>
  <c r="AD903" i="2"/>
  <c r="AC903" i="2"/>
  <c r="AF903" i="2" s="1"/>
  <c r="AD505" i="2"/>
  <c r="AC505" i="2"/>
  <c r="AE505" i="2" s="1"/>
  <c r="AG505" i="2" s="1"/>
  <c r="AD473" i="2"/>
  <c r="AC473" i="2"/>
  <c r="AE473" i="2" s="1"/>
  <c r="AG473" i="2" s="1"/>
  <c r="AD457" i="2"/>
  <c r="AC457" i="2"/>
  <c r="AD441" i="2"/>
  <c r="AC441" i="2"/>
  <c r="AF441" i="2" s="1"/>
  <c r="AD409" i="2"/>
  <c r="AC409" i="2"/>
  <c r="AE409" i="2" s="1"/>
  <c r="AG409" i="2" s="1"/>
  <c r="AD393" i="2"/>
  <c r="AC393" i="2"/>
  <c r="AD345" i="2"/>
  <c r="AC345" i="2"/>
  <c r="AE345" i="2" s="1"/>
  <c r="AG345" i="2" s="1"/>
  <c r="AD329" i="2"/>
  <c r="AC329" i="2"/>
  <c r="AD297" i="2"/>
  <c r="AC297" i="2"/>
  <c r="AE297" i="2" s="1"/>
  <c r="AG297" i="2" s="1"/>
  <c r="AD281" i="2"/>
  <c r="AC281" i="2"/>
  <c r="AE281" i="2" s="1"/>
  <c r="AG281" i="2" s="1"/>
  <c r="AD249" i="2"/>
  <c r="AC249" i="2"/>
  <c r="AE249" i="2" s="1"/>
  <c r="AG249" i="2" s="1"/>
  <c r="AD217" i="2"/>
  <c r="AC217" i="2"/>
  <c r="AE217" i="2" s="1"/>
  <c r="AG217" i="2" s="1"/>
  <c r="AD201" i="2"/>
  <c r="AC201" i="2"/>
  <c r="AD185" i="2"/>
  <c r="AC185" i="2"/>
  <c r="AF185" i="2" s="1"/>
  <c r="AD153" i="2"/>
  <c r="AC153" i="2"/>
  <c r="AE153" i="2" s="1"/>
  <c r="AG153" i="2" s="1"/>
  <c r="AD121" i="2"/>
  <c r="AC121" i="2"/>
  <c r="AE121" i="2" s="1"/>
  <c r="AG121" i="2" s="1"/>
  <c r="AD73" i="2"/>
  <c r="AC73" i="2"/>
  <c r="AE73" i="2" s="1"/>
  <c r="AG73" i="2" s="1"/>
  <c r="AD41" i="2"/>
  <c r="AC41" i="2"/>
  <c r="AD25" i="2"/>
  <c r="AC25" i="2"/>
  <c r="AF25" i="2" s="1"/>
  <c r="AD43" i="2"/>
  <c r="AC43" i="2"/>
  <c r="AE43" i="2" s="1"/>
  <c r="AG43" i="2" s="1"/>
  <c r="AD64" i="2"/>
  <c r="AC64" i="2"/>
  <c r="AF64" i="2" s="1"/>
  <c r="AD86" i="2"/>
  <c r="AC86" i="2"/>
  <c r="AD128" i="2"/>
  <c r="AC128" i="2"/>
  <c r="AE128" i="2" s="1"/>
  <c r="AG128" i="2" s="1"/>
  <c r="AD150" i="2"/>
  <c r="AC150" i="2"/>
  <c r="AE150" i="2" s="1"/>
  <c r="AG150" i="2" s="1"/>
  <c r="AD192" i="2"/>
  <c r="AC192" i="2"/>
  <c r="AE192" i="2" s="1"/>
  <c r="AG192" i="2" s="1"/>
  <c r="AD235" i="2"/>
  <c r="AC235" i="2"/>
  <c r="AE235" i="2" s="1"/>
  <c r="AG235" i="2" s="1"/>
  <c r="AD278" i="2"/>
  <c r="AC278" i="2"/>
  <c r="AE278" i="2" s="1"/>
  <c r="AG278" i="2" s="1"/>
  <c r="AD299" i="2"/>
  <c r="AC299" i="2"/>
  <c r="AE299" i="2" s="1"/>
  <c r="AG299" i="2" s="1"/>
  <c r="AD342" i="2"/>
  <c r="AC342" i="2"/>
  <c r="AD363" i="2"/>
  <c r="AC363" i="2"/>
  <c r="AE363" i="2" s="1"/>
  <c r="AG363" i="2" s="1"/>
  <c r="AD406" i="2"/>
  <c r="AC406" i="2"/>
  <c r="AE406" i="2" s="1"/>
  <c r="AG406" i="2" s="1"/>
  <c r="AD427" i="2"/>
  <c r="AC427" i="2"/>
  <c r="AD470" i="2"/>
  <c r="AC470" i="2"/>
  <c r="AE470" i="2" s="1"/>
  <c r="AG470" i="2" s="1"/>
  <c r="AD491" i="2"/>
  <c r="AC491" i="2"/>
  <c r="AE491" i="2" s="1"/>
  <c r="AG491" i="2" s="1"/>
  <c r="AD529" i="2"/>
  <c r="AC529" i="2"/>
  <c r="AE529" i="2" s="1"/>
  <c r="AG529" i="2" s="1"/>
  <c r="AD545" i="2"/>
  <c r="AC545" i="2"/>
  <c r="AE545" i="2" s="1"/>
  <c r="AG545" i="2" s="1"/>
  <c r="AD577" i="2"/>
  <c r="AC577" i="2"/>
  <c r="AE577" i="2" s="1"/>
  <c r="AG577" i="2" s="1"/>
  <c r="AC609" i="2"/>
  <c r="AD609" i="2"/>
  <c r="AC641" i="2"/>
  <c r="AE641" i="2" s="1"/>
  <c r="AG641" i="2" s="1"/>
  <c r="AD641" i="2"/>
  <c r="AC657" i="2"/>
  <c r="AE657" i="2" s="1"/>
  <c r="AG657" i="2" s="1"/>
  <c r="AD657" i="2"/>
  <c r="AC705" i="2"/>
  <c r="AE705" i="2" s="1"/>
  <c r="AG705" i="2" s="1"/>
  <c r="AD705" i="2"/>
  <c r="AC721" i="2"/>
  <c r="AE721" i="2" s="1"/>
  <c r="AG721" i="2" s="1"/>
  <c r="AD721" i="2"/>
  <c r="AC753" i="2"/>
  <c r="AE753" i="2" s="1"/>
  <c r="AG753" i="2" s="1"/>
  <c r="AD753" i="2"/>
  <c r="AC769" i="2"/>
  <c r="AD769" i="2"/>
  <c r="AC801" i="2"/>
  <c r="AD801" i="2"/>
  <c r="AC833" i="2"/>
  <c r="AE833" i="2" s="1"/>
  <c r="AG833" i="2" s="1"/>
  <c r="AD833" i="2"/>
  <c r="AC849" i="2"/>
  <c r="AE849" i="2" s="1"/>
  <c r="AG849" i="2" s="1"/>
  <c r="AD849" i="2"/>
  <c r="AC881" i="2"/>
  <c r="AE881" i="2" s="1"/>
  <c r="AG881" i="2" s="1"/>
  <c r="AD881" i="2"/>
  <c r="AC897" i="2"/>
  <c r="AD897" i="2"/>
  <c r="AC913" i="2"/>
  <c r="AF913" i="2" s="1"/>
  <c r="AD913" i="2"/>
  <c r="AC945" i="2"/>
  <c r="AE945" i="2" s="1"/>
  <c r="AG945" i="2" s="1"/>
  <c r="AD945" i="2"/>
  <c r="AD977" i="2"/>
  <c r="AC977" i="2"/>
  <c r="AE977" i="2" s="1"/>
  <c r="AG977" i="2" s="1"/>
  <c r="AD993" i="2"/>
  <c r="AC993" i="2"/>
  <c r="AE993" i="2" s="1"/>
  <c r="AG993" i="2" s="1"/>
  <c r="AD622" i="2"/>
  <c r="AC622" i="2"/>
  <c r="AE622" i="2" s="1"/>
  <c r="AG622" i="2" s="1"/>
  <c r="AD646" i="2"/>
  <c r="AC646" i="2"/>
  <c r="AE646" i="2" s="1"/>
  <c r="AG646" i="2" s="1"/>
  <c r="AD702" i="2"/>
  <c r="AC702" i="2"/>
  <c r="AD730" i="2"/>
  <c r="AC730" i="2"/>
  <c r="AF730" i="2" s="1"/>
  <c r="AD754" i="2"/>
  <c r="AC754" i="2"/>
  <c r="AD810" i="2"/>
  <c r="AC810" i="2"/>
  <c r="AE810" i="2" s="1"/>
  <c r="AG810" i="2" s="1"/>
  <c r="AD838" i="2"/>
  <c r="AC838" i="2"/>
  <c r="AF838" i="2" s="1"/>
  <c r="AD870" i="2"/>
  <c r="AC870" i="2"/>
  <c r="AE870" i="2" s="1"/>
  <c r="AG870" i="2" s="1"/>
  <c r="AD946" i="2"/>
  <c r="AC946" i="2"/>
  <c r="AE946" i="2" s="1"/>
  <c r="AG946" i="2" s="1"/>
  <c r="AD970" i="2"/>
  <c r="AC970" i="2"/>
  <c r="AE970" i="2" s="1"/>
  <c r="AG970" i="2" s="1"/>
  <c r="AD835" i="2"/>
  <c r="AC835" i="2"/>
  <c r="AE835" i="2" s="1"/>
  <c r="AG835" i="2" s="1"/>
  <c r="AD875" i="2"/>
  <c r="AC875" i="2"/>
  <c r="AE875" i="2" s="1"/>
  <c r="AG875" i="2" s="1"/>
  <c r="AD907" i="2"/>
  <c r="AC907" i="2"/>
  <c r="AD975" i="2"/>
  <c r="AC975" i="2"/>
  <c r="AD44" i="2"/>
  <c r="AC44" i="2"/>
  <c r="AE44" i="2" s="1"/>
  <c r="AG44" i="2" s="1"/>
  <c r="AD87" i="2"/>
  <c r="AC87" i="2"/>
  <c r="AE87" i="2" s="1"/>
  <c r="AG87" i="2" s="1"/>
  <c r="AD130" i="2"/>
  <c r="AC130" i="2"/>
  <c r="AE130" i="2" s="1"/>
  <c r="AG130" i="2" s="1"/>
  <c r="AD172" i="2"/>
  <c r="AC172" i="2"/>
  <c r="AE172" i="2" s="1"/>
  <c r="AG172" i="2" s="1"/>
  <c r="AD194" i="2"/>
  <c r="AC194" i="2"/>
  <c r="AF194" i="2" s="1"/>
  <c r="AD236" i="2"/>
  <c r="AC236" i="2"/>
  <c r="AE236" i="2" s="1"/>
  <c r="AG236" i="2" s="1"/>
  <c r="AD279" i="2"/>
  <c r="AC279" i="2"/>
  <c r="AE279" i="2" s="1"/>
  <c r="AG279" i="2" s="1"/>
  <c r="AD300" i="2"/>
  <c r="AC300" i="2"/>
  <c r="AE300" i="2" s="1"/>
  <c r="AG300" i="2" s="1"/>
  <c r="AD343" i="2"/>
  <c r="AC343" i="2"/>
  <c r="AE343" i="2" s="1"/>
  <c r="AG343" i="2" s="1"/>
  <c r="AD364" i="2"/>
  <c r="AC364" i="2"/>
  <c r="AF364" i="2" s="1"/>
  <c r="AD407" i="2"/>
  <c r="AC407" i="2"/>
  <c r="AE407" i="2" s="1"/>
  <c r="AG407" i="2" s="1"/>
  <c r="AD428" i="2"/>
  <c r="AC428" i="2"/>
  <c r="AE428" i="2" s="1"/>
  <c r="AG428" i="2" s="1"/>
  <c r="AD450" i="2"/>
  <c r="AC450" i="2"/>
  <c r="AF450" i="2" s="1"/>
  <c r="AD471" i="2"/>
  <c r="AC471" i="2"/>
  <c r="AE471" i="2" s="1"/>
  <c r="AG471" i="2" s="1"/>
  <c r="AD530" i="2"/>
  <c r="AC530" i="2"/>
  <c r="AE530" i="2" s="1"/>
  <c r="AG530" i="2" s="1"/>
  <c r="AD550" i="2"/>
  <c r="AC550" i="2"/>
  <c r="AE550" i="2" s="1"/>
  <c r="AG550" i="2" s="1"/>
  <c r="AD582" i="2"/>
  <c r="AC582" i="2"/>
  <c r="AE582" i="2" s="1"/>
  <c r="AG582" i="2" s="1"/>
  <c r="AD618" i="2"/>
  <c r="AC618" i="2"/>
  <c r="AE618" i="2" s="1"/>
  <c r="AG618" i="2" s="1"/>
  <c r="AD658" i="2"/>
  <c r="AC658" i="2"/>
  <c r="AF658" i="2" s="1"/>
  <c r="AD694" i="2"/>
  <c r="AC694" i="2"/>
  <c r="AE694" i="2" s="1"/>
  <c r="AG694" i="2" s="1"/>
  <c r="AD774" i="2"/>
  <c r="AC774" i="2"/>
  <c r="AE774" i="2" s="1"/>
  <c r="AG774" i="2" s="1"/>
  <c r="AD814" i="2"/>
  <c r="AC814" i="2"/>
  <c r="AE814" i="2" s="1"/>
  <c r="AG814" i="2" s="1"/>
  <c r="AD850" i="2"/>
  <c r="AC850" i="2"/>
  <c r="AE850" i="2" s="1"/>
  <c r="AG850" i="2" s="1"/>
  <c r="AD890" i="2"/>
  <c r="AC890" i="2"/>
  <c r="AF890" i="2" s="1"/>
  <c r="AD934" i="2"/>
  <c r="AC934" i="2"/>
  <c r="AE934" i="2" s="1"/>
  <c r="AG934" i="2" s="1"/>
  <c r="AD978" i="2"/>
  <c r="AC978" i="2"/>
  <c r="AF978" i="2" s="1"/>
  <c r="AD827" i="2"/>
  <c r="AC827" i="2"/>
  <c r="AE827" i="2" s="1"/>
  <c r="AG827" i="2" s="1"/>
  <c r="AD883" i="2"/>
  <c r="AC883" i="2"/>
  <c r="AE883" i="2" s="1"/>
  <c r="AG883" i="2" s="1"/>
  <c r="AD943" i="2"/>
  <c r="AC943" i="2"/>
  <c r="AE943" i="2" s="1"/>
  <c r="AG943" i="2" s="1"/>
  <c r="AD995" i="2"/>
  <c r="AC995" i="2"/>
  <c r="AE995" i="2" s="1"/>
  <c r="AG995" i="2" s="1"/>
  <c r="AD3" i="2"/>
  <c r="AC3" i="2"/>
  <c r="AE3" i="2" s="1"/>
  <c r="AG3" i="2" s="1"/>
  <c r="AD24" i="2"/>
  <c r="AC24" i="2"/>
  <c r="AE24" i="2" s="1"/>
  <c r="AG24" i="2" s="1"/>
  <c r="AD46" i="2"/>
  <c r="AC46" i="2"/>
  <c r="AE46" i="2" s="1"/>
  <c r="AG46" i="2" s="1"/>
  <c r="AD67" i="2"/>
  <c r="AC67" i="2"/>
  <c r="AE67" i="2" s="1"/>
  <c r="AG67" i="2" s="1"/>
  <c r="AD88" i="2"/>
  <c r="AC88" i="2"/>
  <c r="AE88" i="2" s="1"/>
  <c r="AG88" i="2" s="1"/>
  <c r="AD110" i="2"/>
  <c r="AC110" i="2"/>
  <c r="AE110" i="2" s="1"/>
  <c r="AG110" i="2" s="1"/>
  <c r="AD131" i="2"/>
  <c r="AC131" i="2"/>
  <c r="AE131" i="2" s="1"/>
  <c r="AG131" i="2" s="1"/>
  <c r="AD152" i="2"/>
  <c r="AC152" i="2"/>
  <c r="AE152" i="2" s="1"/>
  <c r="AG152" i="2" s="1"/>
  <c r="AD174" i="2"/>
  <c r="AC174" i="2"/>
  <c r="AE174" i="2" s="1"/>
  <c r="AG174" i="2" s="1"/>
  <c r="AD195" i="2"/>
  <c r="AC195" i="2"/>
  <c r="AE195" i="2" s="1"/>
  <c r="AG195" i="2" s="1"/>
  <c r="AD216" i="2"/>
  <c r="AC216" i="2"/>
  <c r="AF216" i="2" s="1"/>
  <c r="AD238" i="2"/>
  <c r="AC238" i="2"/>
  <c r="AE238" i="2" s="1"/>
  <c r="AG238" i="2" s="1"/>
  <c r="AD259" i="2"/>
  <c r="AC259" i="2"/>
  <c r="AE259" i="2" s="1"/>
  <c r="AG259" i="2" s="1"/>
  <c r="AD280" i="2"/>
  <c r="AC280" i="2"/>
  <c r="AE280" i="2" s="1"/>
  <c r="AG280" i="2" s="1"/>
  <c r="AD302" i="2"/>
  <c r="AC302" i="2"/>
  <c r="AE302" i="2" s="1"/>
  <c r="AG302" i="2" s="1"/>
  <c r="AD323" i="2"/>
  <c r="AC323" i="2"/>
  <c r="AE323" i="2" s="1"/>
  <c r="AG323" i="2" s="1"/>
  <c r="AD344" i="2"/>
  <c r="AC344" i="2"/>
  <c r="AE344" i="2" s="1"/>
  <c r="AG344" i="2" s="1"/>
  <c r="AD366" i="2"/>
  <c r="AC366" i="2"/>
  <c r="AE366" i="2" s="1"/>
  <c r="AG366" i="2" s="1"/>
  <c r="AD387" i="2"/>
  <c r="AC387" i="2"/>
  <c r="AF387" i="2" s="1"/>
  <c r="AD408" i="2"/>
  <c r="AC408" i="2"/>
  <c r="AE408" i="2" s="1"/>
  <c r="AG408" i="2" s="1"/>
  <c r="AD430" i="2"/>
  <c r="AC430" i="2"/>
  <c r="AF430" i="2" s="1"/>
  <c r="AD451" i="2"/>
  <c r="AC451" i="2"/>
  <c r="AE451" i="2" s="1"/>
  <c r="AG451" i="2" s="1"/>
  <c r="AD472" i="2"/>
  <c r="AC472" i="2"/>
  <c r="AF472" i="2" s="1"/>
  <c r="AD494" i="2"/>
  <c r="AC494" i="2"/>
  <c r="AE494" i="2" s="1"/>
  <c r="AG494" i="2" s="1"/>
  <c r="AD515" i="2"/>
  <c r="AC515" i="2"/>
  <c r="AE515" i="2" s="1"/>
  <c r="AG515" i="2" s="1"/>
  <c r="AC531" i="2"/>
  <c r="AE531" i="2" s="1"/>
  <c r="AG531" i="2" s="1"/>
  <c r="AD531" i="2"/>
  <c r="AC547" i="2"/>
  <c r="AF547" i="2" s="1"/>
  <c r="AD547" i="2"/>
  <c r="AC563" i="2"/>
  <c r="AE563" i="2" s="1"/>
  <c r="AG563" i="2" s="1"/>
  <c r="AD563" i="2"/>
  <c r="AD579" i="2"/>
  <c r="AC579" i="2"/>
  <c r="AF579" i="2" s="1"/>
  <c r="AC595" i="2"/>
  <c r="AE595" i="2" s="1"/>
  <c r="AG595" i="2" s="1"/>
  <c r="AD595" i="2"/>
  <c r="AD611" i="2"/>
  <c r="AC611" i="2"/>
  <c r="AE611" i="2" s="1"/>
  <c r="AG611" i="2" s="1"/>
  <c r="AD627" i="2"/>
  <c r="AC627" i="2"/>
  <c r="AE627" i="2" s="1"/>
  <c r="AG627" i="2" s="1"/>
  <c r="AD643" i="2"/>
  <c r="AC643" i="2"/>
  <c r="AF643" i="2" s="1"/>
  <c r="AD659" i="2"/>
  <c r="AC659" i="2"/>
  <c r="AE659" i="2" s="1"/>
  <c r="AG659" i="2" s="1"/>
  <c r="AD675" i="2"/>
  <c r="AC675" i="2"/>
  <c r="AE675" i="2" s="1"/>
  <c r="AG675" i="2" s="1"/>
  <c r="AD691" i="2"/>
  <c r="AC691" i="2"/>
  <c r="AE691" i="2" s="1"/>
  <c r="AG691" i="2" s="1"/>
  <c r="AD707" i="2"/>
  <c r="AC707" i="2"/>
  <c r="AE707" i="2" s="1"/>
  <c r="AG707" i="2" s="1"/>
  <c r="AD723" i="2"/>
  <c r="AC723" i="2"/>
  <c r="AE723" i="2" s="1"/>
  <c r="AG723" i="2" s="1"/>
  <c r="AD739" i="2"/>
  <c r="AC739" i="2"/>
  <c r="AE739" i="2" s="1"/>
  <c r="AG739" i="2" s="1"/>
  <c r="AD755" i="2"/>
  <c r="AC755" i="2"/>
  <c r="AE755" i="2" s="1"/>
  <c r="AG755" i="2" s="1"/>
  <c r="AD771" i="2"/>
  <c r="AC771" i="2"/>
  <c r="AF771" i="2" s="1"/>
  <c r="AD787" i="2"/>
  <c r="AC787" i="2"/>
  <c r="AE787" i="2" s="1"/>
  <c r="AG787" i="2" s="1"/>
  <c r="AD811" i="2"/>
  <c r="AC811" i="2"/>
  <c r="AE811" i="2" s="1"/>
  <c r="AG811" i="2" s="1"/>
  <c r="AD859" i="2"/>
  <c r="AC859" i="2"/>
  <c r="AE859" i="2" s="1"/>
  <c r="AG859" i="2" s="1"/>
  <c r="AD923" i="2"/>
  <c r="AC923" i="2"/>
  <c r="AE923" i="2" s="1"/>
  <c r="AG923" i="2" s="1"/>
  <c r="AD983" i="2"/>
  <c r="AC983" i="2"/>
  <c r="AE983" i="2" s="1"/>
  <c r="AG983" i="2" s="1"/>
  <c r="AD501" i="2"/>
  <c r="AC501" i="2"/>
  <c r="AF501" i="2" s="1"/>
  <c r="AD485" i="2"/>
  <c r="AC485" i="2"/>
  <c r="AE485" i="2" s="1"/>
  <c r="AG485" i="2" s="1"/>
  <c r="AD469" i="2"/>
  <c r="AC469" i="2"/>
  <c r="AE469" i="2" s="1"/>
  <c r="AG469" i="2" s="1"/>
  <c r="AD453" i="2"/>
  <c r="AC453" i="2"/>
  <c r="AE453" i="2" s="1"/>
  <c r="AG453" i="2" s="1"/>
  <c r="AD437" i="2"/>
  <c r="AC437" i="2"/>
  <c r="AE437" i="2" s="1"/>
  <c r="AG437" i="2" s="1"/>
  <c r="AD421" i="2"/>
  <c r="AC421" i="2"/>
  <c r="AE421" i="2" s="1"/>
  <c r="AG421" i="2" s="1"/>
  <c r="AD405" i="2"/>
  <c r="AC405" i="2"/>
  <c r="AF405" i="2" s="1"/>
  <c r="AD389" i="2"/>
  <c r="AC389" i="2"/>
  <c r="AE389" i="2" s="1"/>
  <c r="AG389" i="2" s="1"/>
  <c r="AD373" i="2"/>
  <c r="AC373" i="2"/>
  <c r="AE373" i="2" s="1"/>
  <c r="AG373" i="2" s="1"/>
  <c r="AD357" i="2"/>
  <c r="AC357" i="2"/>
  <c r="AE357" i="2" s="1"/>
  <c r="AG357" i="2" s="1"/>
  <c r="AD341" i="2"/>
  <c r="AC341" i="2"/>
  <c r="AF341" i="2" s="1"/>
  <c r="AD325" i="2"/>
  <c r="AC325" i="2"/>
  <c r="AE325" i="2" s="1"/>
  <c r="AG325" i="2" s="1"/>
  <c r="AD309" i="2"/>
  <c r="AC309" i="2"/>
  <c r="AE309" i="2" s="1"/>
  <c r="AG309" i="2" s="1"/>
  <c r="AD293" i="2"/>
  <c r="AC293" i="2"/>
  <c r="AE293" i="2" s="1"/>
  <c r="AG293" i="2" s="1"/>
  <c r="AC277" i="2"/>
  <c r="AE277" i="2" s="1"/>
  <c r="AG277" i="2" s="1"/>
  <c r="AD277" i="2"/>
  <c r="AC261" i="2"/>
  <c r="AE261" i="2" s="1"/>
  <c r="AG261" i="2" s="1"/>
  <c r="AD261" i="2"/>
  <c r="AC245" i="2"/>
  <c r="AE245" i="2" s="1"/>
  <c r="AG245" i="2" s="1"/>
  <c r="AD245" i="2"/>
  <c r="AC229" i="2"/>
  <c r="AE229" i="2" s="1"/>
  <c r="AG229" i="2" s="1"/>
  <c r="AD229" i="2"/>
  <c r="AC213" i="2"/>
  <c r="AF213" i="2" s="1"/>
  <c r="AD213" i="2"/>
  <c r="AC197" i="2"/>
  <c r="AE197" i="2" s="1"/>
  <c r="AG197" i="2" s="1"/>
  <c r="AD197" i="2"/>
  <c r="AC181" i="2"/>
  <c r="AE181" i="2" s="1"/>
  <c r="AG181" i="2" s="1"/>
  <c r="AD181" i="2"/>
  <c r="AC165" i="2"/>
  <c r="AE165" i="2" s="1"/>
  <c r="AG165" i="2" s="1"/>
  <c r="AD165" i="2"/>
  <c r="AC149" i="2"/>
  <c r="AF149" i="2" s="1"/>
  <c r="AD149" i="2"/>
  <c r="AC133" i="2"/>
  <c r="AE133" i="2" s="1"/>
  <c r="AG133" i="2" s="1"/>
  <c r="AD133" i="2"/>
  <c r="AC117" i="2"/>
  <c r="AE117" i="2" s="1"/>
  <c r="AG117" i="2" s="1"/>
  <c r="AD117" i="2"/>
  <c r="AC101" i="2"/>
  <c r="AE101" i="2" s="1"/>
  <c r="AG101" i="2" s="1"/>
  <c r="AD101" i="2"/>
  <c r="AC85" i="2"/>
  <c r="AF85" i="2" s="1"/>
  <c r="AD85" i="2"/>
  <c r="AC69" i="2"/>
  <c r="AE69" i="2" s="1"/>
  <c r="AG69" i="2" s="1"/>
  <c r="AD69" i="2"/>
  <c r="AC53" i="2"/>
  <c r="AF53" i="2" s="1"/>
  <c r="AD53" i="2"/>
  <c r="AC37" i="2"/>
  <c r="AE37" i="2" s="1"/>
  <c r="AG37" i="2" s="1"/>
  <c r="AD37" i="2"/>
  <c r="AC21" i="2"/>
  <c r="AE21" i="2" s="1"/>
  <c r="AG21" i="2" s="1"/>
  <c r="AD21" i="2"/>
  <c r="AC5" i="2"/>
  <c r="AE5" i="2" s="1"/>
  <c r="AG5" i="2" s="1"/>
  <c r="AD5" i="2"/>
  <c r="AD6" i="2"/>
  <c r="AC6" i="2"/>
  <c r="AD27" i="2"/>
  <c r="AC27" i="2"/>
  <c r="AE27" i="2" s="1"/>
  <c r="AG27" i="2" s="1"/>
  <c r="AD48" i="2"/>
  <c r="AC48" i="2"/>
  <c r="AE48" i="2" s="1"/>
  <c r="AG48" i="2" s="1"/>
  <c r="AD70" i="2"/>
  <c r="AC70" i="2"/>
  <c r="AE70" i="2" s="1"/>
  <c r="AG70" i="2" s="1"/>
  <c r="AD91" i="2"/>
  <c r="AC91" i="2"/>
  <c r="AE91" i="2" s="1"/>
  <c r="AG91" i="2" s="1"/>
  <c r="AD112" i="2"/>
  <c r="AC112" i="2"/>
  <c r="AE112" i="2" s="1"/>
  <c r="AG112" i="2" s="1"/>
  <c r="AD134" i="2"/>
  <c r="AC134" i="2"/>
  <c r="AD155" i="2"/>
  <c r="AC155" i="2"/>
  <c r="AF155" i="2" s="1"/>
  <c r="AD176" i="2"/>
  <c r="AC176" i="2"/>
  <c r="AE176" i="2" s="1"/>
  <c r="AG176" i="2" s="1"/>
  <c r="AD198" i="2"/>
  <c r="AC198" i="2"/>
  <c r="AE198" i="2" s="1"/>
  <c r="AG198" i="2" s="1"/>
  <c r="AD219" i="2"/>
  <c r="AC219" i="2"/>
  <c r="AE219" i="2" s="1"/>
  <c r="AG219" i="2" s="1"/>
  <c r="AD240" i="2"/>
  <c r="AC240" i="2"/>
  <c r="AF240" i="2" s="1"/>
  <c r="AD262" i="2"/>
  <c r="AC262" i="2"/>
  <c r="AE262" i="2" s="1"/>
  <c r="AG262" i="2" s="1"/>
  <c r="AD283" i="2"/>
  <c r="AC283" i="2"/>
  <c r="AE283" i="2" s="1"/>
  <c r="AG283" i="2" s="1"/>
  <c r="AD304" i="2"/>
  <c r="AC304" i="2"/>
  <c r="AE304" i="2" s="1"/>
  <c r="AG304" i="2" s="1"/>
  <c r="AD326" i="2"/>
  <c r="AC326" i="2"/>
  <c r="AE326" i="2" s="1"/>
  <c r="AG326" i="2" s="1"/>
  <c r="AD347" i="2"/>
  <c r="AC347" i="2"/>
  <c r="AE347" i="2" s="1"/>
  <c r="AG347" i="2" s="1"/>
  <c r="AD368" i="2"/>
  <c r="AC368" i="2"/>
  <c r="AE368" i="2" s="1"/>
  <c r="AG368" i="2" s="1"/>
  <c r="AD390" i="2"/>
  <c r="AC390" i="2"/>
  <c r="AE390" i="2" s="1"/>
  <c r="AG390" i="2" s="1"/>
  <c r="AD411" i="2"/>
  <c r="AC411" i="2"/>
  <c r="AE411" i="2" s="1"/>
  <c r="AG411" i="2" s="1"/>
  <c r="AD432" i="2"/>
  <c r="AC432" i="2"/>
  <c r="AD454" i="2"/>
  <c r="AC454" i="2"/>
  <c r="AE454" i="2" s="1"/>
  <c r="AG454" i="2" s="1"/>
  <c r="AD475" i="2"/>
  <c r="AC475" i="2"/>
  <c r="AE475" i="2" s="1"/>
  <c r="AG475" i="2" s="1"/>
  <c r="AD496" i="2"/>
  <c r="AC496" i="2"/>
  <c r="AE496" i="2" s="1"/>
  <c r="AG496" i="2" s="1"/>
  <c r="AD517" i="2"/>
  <c r="AC517" i="2"/>
  <c r="AD533" i="2"/>
  <c r="AC533" i="2"/>
  <c r="AE533" i="2" s="1"/>
  <c r="AG533" i="2" s="1"/>
  <c r="AD549" i="2"/>
  <c r="AC549" i="2"/>
  <c r="AE549" i="2" s="1"/>
  <c r="AG549" i="2" s="1"/>
  <c r="AD565" i="2"/>
  <c r="AC565" i="2"/>
  <c r="AE565" i="2" s="1"/>
  <c r="AG565" i="2" s="1"/>
  <c r="AD581" i="2"/>
  <c r="AC581" i="2"/>
  <c r="AF581" i="2" s="1"/>
  <c r="AD597" i="2"/>
  <c r="AC597" i="2"/>
  <c r="AE597" i="2" s="1"/>
  <c r="AG597" i="2" s="1"/>
  <c r="AC613" i="2"/>
  <c r="AE613" i="2" s="1"/>
  <c r="AG613" i="2" s="1"/>
  <c r="AD613" i="2"/>
  <c r="AC629" i="2"/>
  <c r="AE629" i="2" s="1"/>
  <c r="AG629" i="2" s="1"/>
  <c r="AD629" i="2"/>
  <c r="AC645" i="2"/>
  <c r="AE645" i="2" s="1"/>
  <c r="AG645" i="2" s="1"/>
  <c r="AD645" i="2"/>
  <c r="AC661" i="2"/>
  <c r="AE661" i="2" s="1"/>
  <c r="AG661" i="2" s="1"/>
  <c r="AD661" i="2"/>
  <c r="AC677" i="2"/>
  <c r="AE677" i="2" s="1"/>
  <c r="AG677" i="2" s="1"/>
  <c r="AD677" i="2"/>
  <c r="AC693" i="2"/>
  <c r="AE693" i="2" s="1"/>
  <c r="AG693" i="2" s="1"/>
  <c r="AD693" i="2"/>
  <c r="AC709" i="2"/>
  <c r="AE709" i="2" s="1"/>
  <c r="AG709" i="2" s="1"/>
  <c r="AD709" i="2"/>
  <c r="AC725" i="2"/>
  <c r="AE725" i="2" s="1"/>
  <c r="AG725" i="2" s="1"/>
  <c r="AD725" i="2"/>
  <c r="AC741" i="2"/>
  <c r="AE741" i="2" s="1"/>
  <c r="AG741" i="2" s="1"/>
  <c r="AD741" i="2"/>
  <c r="AC757" i="2"/>
  <c r="AD757" i="2"/>
  <c r="AC773" i="2"/>
  <c r="AD773" i="2"/>
  <c r="AC789" i="2"/>
  <c r="AE789" i="2" s="1"/>
  <c r="AG789" i="2" s="1"/>
  <c r="AD789" i="2"/>
  <c r="AC805" i="2"/>
  <c r="AE805" i="2" s="1"/>
  <c r="AG805" i="2" s="1"/>
  <c r="AD805" i="2"/>
  <c r="AC821" i="2"/>
  <c r="AD821" i="2"/>
  <c r="AC837" i="2"/>
  <c r="AE837" i="2" s="1"/>
  <c r="AG837" i="2" s="1"/>
  <c r="AD837" i="2"/>
  <c r="AC853" i="2"/>
  <c r="AE853" i="2" s="1"/>
  <c r="AG853" i="2" s="1"/>
  <c r="AD853" i="2"/>
  <c r="AC869" i="2"/>
  <c r="AE869" i="2" s="1"/>
  <c r="AG869" i="2" s="1"/>
  <c r="AD869" i="2"/>
  <c r="AC885" i="2"/>
  <c r="AE885" i="2" s="1"/>
  <c r="AG885" i="2" s="1"/>
  <c r="AD885" i="2"/>
  <c r="AC901" i="2"/>
  <c r="AE901" i="2" s="1"/>
  <c r="AG901" i="2" s="1"/>
  <c r="AD901" i="2"/>
  <c r="AC917" i="2"/>
  <c r="AD917" i="2"/>
  <c r="AC933" i="2"/>
  <c r="AD933" i="2"/>
  <c r="AC949" i="2"/>
  <c r="AD949" i="2"/>
  <c r="AD965" i="2"/>
  <c r="AC965" i="2"/>
  <c r="AE965" i="2" s="1"/>
  <c r="AG965" i="2" s="1"/>
  <c r="AD981" i="2"/>
  <c r="AC981" i="2"/>
  <c r="AE981" i="2" s="1"/>
  <c r="AG981" i="2" s="1"/>
  <c r="AD997" i="2"/>
  <c r="AC997" i="2"/>
  <c r="AE997" i="2" s="1"/>
  <c r="AG997" i="2" s="1"/>
  <c r="AD570" i="2"/>
  <c r="AC570" i="2"/>
  <c r="AD602" i="2"/>
  <c r="AC602" i="2"/>
  <c r="AE602" i="2" s="1"/>
  <c r="AG602" i="2" s="1"/>
  <c r="AD630" i="2"/>
  <c r="AC630" i="2"/>
  <c r="AE630" i="2" s="1"/>
  <c r="AG630" i="2" s="1"/>
  <c r="AD654" i="2"/>
  <c r="AC654" i="2"/>
  <c r="AD682" i="2"/>
  <c r="AC682" i="2"/>
  <c r="AD710" i="2"/>
  <c r="AC710" i="2"/>
  <c r="AE710" i="2" s="1"/>
  <c r="AG710" i="2" s="1"/>
  <c r="AD734" i="2"/>
  <c r="AC734" i="2"/>
  <c r="AE734" i="2" s="1"/>
  <c r="AG734" i="2" s="1"/>
  <c r="AD762" i="2"/>
  <c r="AC762" i="2"/>
  <c r="AE762" i="2" s="1"/>
  <c r="AG762" i="2" s="1"/>
  <c r="AD790" i="2"/>
  <c r="AC790" i="2"/>
  <c r="AD818" i="2"/>
  <c r="AC818" i="2"/>
  <c r="AE818" i="2" s="1"/>
  <c r="AG818" i="2" s="1"/>
  <c r="AD846" i="2"/>
  <c r="AC846" i="2"/>
  <c r="AD874" i="2"/>
  <c r="AC874" i="2"/>
  <c r="AE874" i="2" s="1"/>
  <c r="AG874" i="2" s="1"/>
  <c r="AD902" i="2"/>
  <c r="AC902" i="2"/>
  <c r="AD926" i="2"/>
  <c r="AC926" i="2"/>
  <c r="AE926" i="2" s="1"/>
  <c r="AG926" i="2" s="1"/>
  <c r="AD950" i="2"/>
  <c r="AC950" i="2"/>
  <c r="AE950" i="2" s="1"/>
  <c r="AG950" i="2" s="1"/>
  <c r="AD974" i="2"/>
  <c r="AC974" i="2"/>
  <c r="AC2" i="2"/>
  <c r="AE2" i="2" s="1"/>
  <c r="AG2" i="2" s="1"/>
  <c r="AD839" i="2"/>
  <c r="AC839" i="2"/>
  <c r="AE839" i="2" s="1"/>
  <c r="AG839" i="2" s="1"/>
  <c r="AD879" i="2"/>
  <c r="AC879" i="2"/>
  <c r="AE879" i="2" s="1"/>
  <c r="AG879" i="2" s="1"/>
  <c r="AD915" i="2"/>
  <c r="AC915" i="2"/>
  <c r="AE915" i="2" s="1"/>
  <c r="AG915" i="2" s="1"/>
  <c r="AD947" i="2"/>
  <c r="AC947" i="2"/>
  <c r="AD987" i="2"/>
  <c r="AC987" i="2"/>
  <c r="AF987" i="2" s="1"/>
  <c r="AD7" i="2"/>
  <c r="AC7" i="2"/>
  <c r="AF7" i="2" s="1"/>
  <c r="AD28" i="2"/>
  <c r="AC28" i="2"/>
  <c r="AE28" i="2" s="1"/>
  <c r="AG28" i="2" s="1"/>
  <c r="AD50" i="2"/>
  <c r="AC50" i="2"/>
  <c r="AE50" i="2" s="1"/>
  <c r="AG50" i="2" s="1"/>
  <c r="AD71" i="2"/>
  <c r="AC71" i="2"/>
  <c r="AE71" i="2" s="1"/>
  <c r="AG71" i="2" s="1"/>
  <c r="AD92" i="2"/>
  <c r="AC92" i="2"/>
  <c r="AE92" i="2" s="1"/>
  <c r="AG92" i="2" s="1"/>
  <c r="AD114" i="2"/>
  <c r="AC114" i="2"/>
  <c r="AE114" i="2" s="1"/>
  <c r="AG114" i="2" s="1"/>
  <c r="AD135" i="2"/>
  <c r="AC135" i="2"/>
  <c r="AF135" i="2" s="1"/>
  <c r="AD156" i="2"/>
  <c r="AC156" i="2"/>
  <c r="AE156" i="2" s="1"/>
  <c r="AG156" i="2" s="1"/>
  <c r="AD178" i="2"/>
  <c r="AC178" i="2"/>
  <c r="AF178" i="2" s="1"/>
  <c r="AD199" i="2"/>
  <c r="AC199" i="2"/>
  <c r="AD220" i="2"/>
  <c r="AC220" i="2"/>
  <c r="AE220" i="2" s="1"/>
  <c r="AG220" i="2" s="1"/>
  <c r="AD242" i="2"/>
  <c r="AC242" i="2"/>
  <c r="AE242" i="2" s="1"/>
  <c r="AG242" i="2" s="1"/>
  <c r="AD263" i="2"/>
  <c r="AC263" i="2"/>
  <c r="AF263" i="2" s="1"/>
  <c r="AD284" i="2"/>
  <c r="AC284" i="2"/>
  <c r="AE284" i="2" s="1"/>
  <c r="AG284" i="2" s="1"/>
  <c r="AD306" i="2"/>
  <c r="AC306" i="2"/>
  <c r="AE306" i="2" s="1"/>
  <c r="AG306" i="2" s="1"/>
  <c r="AD327" i="2"/>
  <c r="AC327" i="2"/>
  <c r="AE327" i="2" s="1"/>
  <c r="AG327" i="2" s="1"/>
  <c r="AD348" i="2"/>
  <c r="AC348" i="2"/>
  <c r="AE348" i="2" s="1"/>
  <c r="AG348" i="2" s="1"/>
  <c r="AD370" i="2"/>
  <c r="AC370" i="2"/>
  <c r="AE370" i="2" s="1"/>
  <c r="AG370" i="2" s="1"/>
  <c r="AD391" i="2"/>
  <c r="AC391" i="2"/>
  <c r="AE391" i="2" s="1"/>
  <c r="AG391" i="2" s="1"/>
  <c r="AD412" i="2"/>
  <c r="AC412" i="2"/>
  <c r="AD434" i="2"/>
  <c r="AC434" i="2"/>
  <c r="AE434" i="2" s="1"/>
  <c r="AG434" i="2" s="1"/>
  <c r="AD455" i="2"/>
  <c r="AC455" i="2"/>
  <c r="AE455" i="2" s="1"/>
  <c r="AG455" i="2" s="1"/>
  <c r="AD476" i="2"/>
  <c r="AC476" i="2"/>
  <c r="AF476" i="2" s="1"/>
  <c r="AD498" i="2"/>
  <c r="AC498" i="2"/>
  <c r="AE498" i="2" s="1"/>
  <c r="AG498" i="2" s="1"/>
  <c r="AD518" i="2"/>
  <c r="AC518" i="2"/>
  <c r="AE518" i="2" s="1"/>
  <c r="AG518" i="2" s="1"/>
  <c r="AD538" i="2"/>
  <c r="AC538" i="2"/>
  <c r="AE538" i="2" s="1"/>
  <c r="AG538" i="2" s="1"/>
  <c r="AD558" i="2"/>
  <c r="AC558" i="2"/>
  <c r="AE558" i="2" s="1"/>
  <c r="AG558" i="2" s="1"/>
  <c r="AD590" i="2"/>
  <c r="AC590" i="2"/>
  <c r="AE590" i="2" s="1"/>
  <c r="AG590" i="2" s="1"/>
  <c r="AD626" i="2"/>
  <c r="AC626" i="2"/>
  <c r="AE626" i="2" s="1"/>
  <c r="AG626" i="2" s="1"/>
  <c r="AD670" i="2"/>
  <c r="AC670" i="2"/>
  <c r="AD706" i="2"/>
  <c r="AC706" i="2"/>
  <c r="AE706" i="2" s="1"/>
  <c r="AG706" i="2" s="1"/>
  <c r="AD746" i="2"/>
  <c r="AC746" i="2"/>
  <c r="AE746" i="2" s="1"/>
  <c r="AG746" i="2" s="1"/>
  <c r="AD782" i="2"/>
  <c r="AC782" i="2"/>
  <c r="AF782" i="2" s="1"/>
  <c r="AD822" i="2"/>
  <c r="AC822" i="2"/>
  <c r="AE822" i="2" s="1"/>
  <c r="AG822" i="2" s="1"/>
  <c r="AD858" i="2"/>
  <c r="AC858" i="2"/>
  <c r="AE858" i="2" s="1"/>
  <c r="AG858" i="2" s="1"/>
  <c r="AD898" i="2"/>
  <c r="AC898" i="2"/>
  <c r="AD942" i="2"/>
  <c r="AC942" i="2"/>
  <c r="AE942" i="2" s="1"/>
  <c r="AG942" i="2" s="1"/>
  <c r="AD990" i="2"/>
  <c r="AC990" i="2"/>
  <c r="AE990" i="2" s="1"/>
  <c r="AG990" i="2" s="1"/>
  <c r="AD843" i="2"/>
  <c r="AC843" i="2"/>
  <c r="AE843" i="2" s="1"/>
  <c r="AG843" i="2" s="1"/>
  <c r="AD895" i="2"/>
  <c r="AC895" i="2"/>
  <c r="AD955" i="2"/>
  <c r="AC955" i="2"/>
  <c r="AE955" i="2" s="1"/>
  <c r="AG955" i="2" s="1"/>
  <c r="AD8" i="2"/>
  <c r="AC8" i="2"/>
  <c r="AE8" i="2" s="1"/>
  <c r="AG8" i="2" s="1"/>
  <c r="AD30" i="2"/>
  <c r="AC30" i="2"/>
  <c r="AE30" i="2" s="1"/>
  <c r="AG30" i="2" s="1"/>
  <c r="AD51" i="2"/>
  <c r="AC51" i="2"/>
  <c r="AE51" i="2" s="1"/>
  <c r="AG51" i="2" s="1"/>
  <c r="AD72" i="2"/>
  <c r="AC72" i="2"/>
  <c r="AE72" i="2" s="1"/>
  <c r="AG72" i="2" s="1"/>
  <c r="AD94" i="2"/>
  <c r="AC94" i="2"/>
  <c r="AE94" i="2" s="1"/>
  <c r="AG94" i="2" s="1"/>
  <c r="AD115" i="2"/>
  <c r="AC115" i="2"/>
  <c r="AF115" i="2" s="1"/>
  <c r="AD136" i="2"/>
  <c r="AC136" i="2"/>
  <c r="AE136" i="2" s="1"/>
  <c r="AG136" i="2" s="1"/>
  <c r="AD158" i="2"/>
  <c r="AC158" i="2"/>
  <c r="AE158" i="2" s="1"/>
  <c r="AG158" i="2" s="1"/>
  <c r="AD179" i="2"/>
  <c r="AC179" i="2"/>
  <c r="AD200" i="2"/>
  <c r="AC200" i="2"/>
  <c r="AE200" i="2" s="1"/>
  <c r="AG200" i="2" s="1"/>
  <c r="AD222" i="2"/>
  <c r="AC222" i="2"/>
  <c r="AE222" i="2" s="1"/>
  <c r="AG222" i="2" s="1"/>
  <c r="AD243" i="2"/>
  <c r="AC243" i="2"/>
  <c r="AE243" i="2" s="1"/>
  <c r="AG243" i="2" s="1"/>
  <c r="AD264" i="2"/>
  <c r="AC264" i="2"/>
  <c r="AD286" i="2"/>
  <c r="AC286" i="2"/>
  <c r="AE286" i="2" s="1"/>
  <c r="AG286" i="2" s="1"/>
  <c r="AD307" i="2"/>
  <c r="AC307" i="2"/>
  <c r="AE307" i="2" s="1"/>
  <c r="AG307" i="2" s="1"/>
  <c r="AD328" i="2"/>
  <c r="AC328" i="2"/>
  <c r="AE328" i="2" s="1"/>
  <c r="AG328" i="2" s="1"/>
  <c r="AD350" i="2"/>
  <c r="AC350" i="2"/>
  <c r="AE350" i="2" s="1"/>
  <c r="AG350" i="2" s="1"/>
  <c r="AC371" i="2"/>
  <c r="AE371" i="2" s="1"/>
  <c r="AG371" i="2" s="1"/>
  <c r="AD371" i="2"/>
  <c r="AD392" i="2"/>
  <c r="AC392" i="2"/>
  <c r="AE392" i="2" s="1"/>
  <c r="AG392" i="2" s="1"/>
  <c r="AD414" i="2"/>
  <c r="AC414" i="2"/>
  <c r="AE414" i="2" s="1"/>
  <c r="AG414" i="2" s="1"/>
  <c r="AC435" i="2"/>
  <c r="AE435" i="2" s="1"/>
  <c r="AG435" i="2" s="1"/>
  <c r="AD435" i="2"/>
  <c r="AD456" i="2"/>
  <c r="AC456" i="2"/>
  <c r="AE456" i="2" s="1"/>
  <c r="AG456" i="2" s="1"/>
  <c r="AD478" i="2"/>
  <c r="AC478" i="2"/>
  <c r="AE478" i="2" s="1"/>
  <c r="AG478" i="2" s="1"/>
  <c r="AC499" i="2"/>
  <c r="AE499" i="2" s="1"/>
  <c r="AG499" i="2" s="1"/>
  <c r="AD499" i="2"/>
  <c r="AD519" i="2"/>
  <c r="AC519" i="2"/>
  <c r="AD535" i="2"/>
  <c r="AC535" i="2"/>
  <c r="AF535" i="2" s="1"/>
  <c r="AD551" i="2"/>
  <c r="AC551" i="2"/>
  <c r="AE551" i="2" s="1"/>
  <c r="AG551" i="2" s="1"/>
  <c r="AD567" i="2"/>
  <c r="AC567" i="2"/>
  <c r="AE567" i="2" s="1"/>
  <c r="AG567" i="2" s="1"/>
  <c r="AD583" i="2"/>
  <c r="AC583" i="2"/>
  <c r="AE583" i="2" s="1"/>
  <c r="AG583" i="2" s="1"/>
  <c r="AD599" i="2"/>
  <c r="AC599" i="2"/>
  <c r="AF599" i="2" s="1"/>
  <c r="AD615" i="2"/>
  <c r="AC615" i="2"/>
  <c r="AC631" i="2"/>
  <c r="AE631" i="2" s="1"/>
  <c r="AG631" i="2" s="1"/>
  <c r="AD631" i="2"/>
  <c r="AD647" i="2"/>
  <c r="AC647" i="2"/>
  <c r="AD663" i="2"/>
  <c r="AC663" i="2"/>
  <c r="AE663" i="2" s="1"/>
  <c r="AG663" i="2" s="1"/>
  <c r="AD679" i="2"/>
  <c r="AC679" i="2"/>
  <c r="AE679" i="2" s="1"/>
  <c r="AG679" i="2" s="1"/>
  <c r="AD695" i="2"/>
  <c r="AC695" i="2"/>
  <c r="AE695" i="2" s="1"/>
  <c r="AG695" i="2" s="1"/>
  <c r="AD711" i="2"/>
  <c r="AC711" i="2"/>
  <c r="AE711" i="2" s="1"/>
  <c r="AG711" i="2" s="1"/>
  <c r="AD727" i="2"/>
  <c r="AC727" i="2"/>
  <c r="AE727" i="2" s="1"/>
  <c r="AG727" i="2" s="1"/>
  <c r="AD743" i="2"/>
  <c r="AC743" i="2"/>
  <c r="AF743" i="2" s="1"/>
  <c r="AD759" i="2"/>
  <c r="AC759" i="2"/>
  <c r="AE759" i="2" s="1"/>
  <c r="AG759" i="2" s="1"/>
  <c r="AD775" i="2"/>
  <c r="AC775" i="2"/>
  <c r="AE775" i="2" s="1"/>
  <c r="AG775" i="2" s="1"/>
  <c r="AD791" i="2"/>
  <c r="AC791" i="2"/>
  <c r="AE791" i="2" s="1"/>
  <c r="AG791" i="2" s="1"/>
  <c r="AD819" i="2"/>
  <c r="AC819" i="2"/>
  <c r="AE819" i="2" s="1"/>
  <c r="AG819" i="2" s="1"/>
  <c r="AD871" i="2"/>
  <c r="AC871" i="2"/>
  <c r="AE871" i="2" s="1"/>
  <c r="AG871" i="2" s="1"/>
  <c r="AD935" i="2"/>
  <c r="AC935" i="2"/>
  <c r="AE935" i="2" s="1"/>
  <c r="AG935" i="2" s="1"/>
  <c r="AD513" i="2"/>
  <c r="AC513" i="2"/>
  <c r="AE513" i="2" s="1"/>
  <c r="AG513" i="2" s="1"/>
  <c r="AD497" i="2"/>
  <c r="AC497" i="2"/>
  <c r="AE497" i="2" s="1"/>
  <c r="AG497" i="2" s="1"/>
  <c r="AD481" i="2"/>
  <c r="AC481" i="2"/>
  <c r="AE481" i="2" s="1"/>
  <c r="AG481" i="2" s="1"/>
  <c r="AD465" i="2"/>
  <c r="AC465" i="2"/>
  <c r="AE465" i="2" s="1"/>
  <c r="AG465" i="2" s="1"/>
  <c r="AD449" i="2"/>
  <c r="AC449" i="2"/>
  <c r="AE449" i="2" s="1"/>
  <c r="AG449" i="2" s="1"/>
  <c r="AD433" i="2"/>
  <c r="AC433" i="2"/>
  <c r="AF433" i="2" s="1"/>
  <c r="AD417" i="2"/>
  <c r="AC417" i="2"/>
  <c r="AE417" i="2" s="1"/>
  <c r="AG417" i="2" s="1"/>
  <c r="AD401" i="2"/>
  <c r="AC401" i="2"/>
  <c r="AE401" i="2" s="1"/>
  <c r="AG401" i="2" s="1"/>
  <c r="AD385" i="2"/>
  <c r="AC385" i="2"/>
  <c r="AE385" i="2" s="1"/>
  <c r="AG385" i="2" s="1"/>
  <c r="AD369" i="2"/>
  <c r="AC369" i="2"/>
  <c r="AF369" i="2" s="1"/>
  <c r="AD353" i="2"/>
  <c r="AC353" i="2"/>
  <c r="AE353" i="2" s="1"/>
  <c r="AG353" i="2" s="1"/>
  <c r="AD337" i="2"/>
  <c r="AC337" i="2"/>
  <c r="AF337" i="2" s="1"/>
  <c r="AD321" i="2"/>
  <c r="AC321" i="2"/>
  <c r="AE321" i="2" s="1"/>
  <c r="AG321" i="2" s="1"/>
  <c r="AD305" i="2"/>
  <c r="AC305" i="2"/>
  <c r="AE305" i="2" s="1"/>
  <c r="AG305" i="2" s="1"/>
  <c r="AC289" i="2"/>
  <c r="AE289" i="2" s="1"/>
  <c r="AG289" i="2" s="1"/>
  <c r="AD289" i="2"/>
  <c r="AC273" i="2"/>
  <c r="AE273" i="2" s="1"/>
  <c r="AG273" i="2" s="1"/>
  <c r="AD273" i="2"/>
  <c r="AC257" i="2"/>
  <c r="AE257" i="2" s="1"/>
  <c r="AG257" i="2" s="1"/>
  <c r="AD257" i="2"/>
  <c r="AC241" i="2"/>
  <c r="AE241" i="2" s="1"/>
  <c r="AG241" i="2" s="1"/>
  <c r="AD241" i="2"/>
  <c r="AC225" i="2"/>
  <c r="AE225" i="2" s="1"/>
  <c r="AG225" i="2" s="1"/>
  <c r="AD225" i="2"/>
  <c r="AC209" i="2"/>
  <c r="AE209" i="2" s="1"/>
  <c r="AG209" i="2" s="1"/>
  <c r="AD209" i="2"/>
  <c r="AC193" i="2"/>
  <c r="AE193" i="2" s="1"/>
  <c r="AG193" i="2" s="1"/>
  <c r="AD193" i="2"/>
  <c r="AC177" i="2"/>
  <c r="AE177" i="2" s="1"/>
  <c r="AG177" i="2" s="1"/>
  <c r="AD177" i="2"/>
  <c r="AC161" i="2"/>
  <c r="AE161" i="2" s="1"/>
  <c r="AG161" i="2" s="1"/>
  <c r="AD161" i="2"/>
  <c r="AC145" i="2"/>
  <c r="AE145" i="2" s="1"/>
  <c r="AG145" i="2" s="1"/>
  <c r="AD145" i="2"/>
  <c r="AC129" i="2"/>
  <c r="AE129" i="2" s="1"/>
  <c r="AG129" i="2" s="1"/>
  <c r="AD129" i="2"/>
  <c r="AC113" i="2"/>
  <c r="AF113" i="2" s="1"/>
  <c r="AD113" i="2"/>
  <c r="AC97" i="2"/>
  <c r="AE97" i="2" s="1"/>
  <c r="AG97" i="2" s="1"/>
  <c r="AD97" i="2"/>
  <c r="AC81" i="2"/>
  <c r="AE81" i="2" s="1"/>
  <c r="AG81" i="2" s="1"/>
  <c r="AD81" i="2"/>
  <c r="AC65" i="2"/>
  <c r="AE65" i="2" s="1"/>
  <c r="AG65" i="2" s="1"/>
  <c r="AD65" i="2"/>
  <c r="AC49" i="2"/>
  <c r="AE49" i="2" s="1"/>
  <c r="AG49" i="2" s="1"/>
  <c r="AD49" i="2"/>
  <c r="AC33" i="2"/>
  <c r="AE33" i="2" s="1"/>
  <c r="AG33" i="2" s="1"/>
  <c r="AD33" i="2"/>
  <c r="AC17" i="2"/>
  <c r="AE17" i="2" s="1"/>
  <c r="AG17" i="2" s="1"/>
  <c r="AD17" i="2"/>
  <c r="AD16" i="2"/>
  <c r="AC16" i="2"/>
  <c r="AE16" i="2" s="1"/>
  <c r="AG16" i="2" s="1"/>
  <c r="AD38" i="2"/>
  <c r="AC38" i="2"/>
  <c r="AD123" i="2"/>
  <c r="AC123" i="2"/>
  <c r="AE123" i="2" s="1"/>
  <c r="AG123" i="2" s="1"/>
  <c r="AD166" i="2"/>
  <c r="AC166" i="2"/>
  <c r="AE166" i="2" s="1"/>
  <c r="AG166" i="2" s="1"/>
  <c r="AD187" i="2"/>
  <c r="AC187" i="2"/>
  <c r="AD251" i="2"/>
  <c r="AC251" i="2"/>
  <c r="AE251" i="2" s="1"/>
  <c r="AG251" i="2" s="1"/>
  <c r="AD315" i="2"/>
  <c r="AC315" i="2"/>
  <c r="AE315" i="2" s="1"/>
  <c r="AG315" i="2" s="1"/>
  <c r="AD379" i="2"/>
  <c r="AC379" i="2"/>
  <c r="AE379" i="2" s="1"/>
  <c r="AG379" i="2" s="1"/>
  <c r="AD422" i="2"/>
  <c r="AC422" i="2"/>
  <c r="AE422" i="2" s="1"/>
  <c r="AG422" i="2" s="1"/>
  <c r="AD464" i="2"/>
  <c r="AC464" i="2"/>
  <c r="AE464" i="2" s="1"/>
  <c r="AG464" i="2" s="1"/>
  <c r="AD525" i="2"/>
  <c r="AC525" i="2"/>
  <c r="AE525" i="2" s="1"/>
  <c r="AG525" i="2" s="1"/>
  <c r="AD589" i="2"/>
  <c r="AC589" i="2"/>
  <c r="AE589" i="2" s="1"/>
  <c r="AG589" i="2" s="1"/>
  <c r="AC637" i="2"/>
  <c r="AF637" i="2" s="1"/>
  <c r="AD637" i="2"/>
  <c r="AC685" i="2"/>
  <c r="AE685" i="2" s="1"/>
  <c r="AG685" i="2" s="1"/>
  <c r="AD685" i="2"/>
  <c r="AC733" i="2"/>
  <c r="AE733" i="2" s="1"/>
  <c r="AG733" i="2" s="1"/>
  <c r="AD733" i="2"/>
  <c r="AC797" i="2"/>
  <c r="AE797" i="2" s="1"/>
  <c r="AG797" i="2" s="1"/>
  <c r="AD797" i="2"/>
  <c r="AC829" i="2"/>
  <c r="AE829" i="2" s="1"/>
  <c r="AG829" i="2" s="1"/>
  <c r="AD829" i="2"/>
  <c r="AC877" i="2"/>
  <c r="AE877" i="2" s="1"/>
  <c r="AG877" i="2" s="1"/>
  <c r="AD877" i="2"/>
  <c r="AC925" i="2"/>
  <c r="AE925" i="2" s="1"/>
  <c r="AG925" i="2" s="1"/>
  <c r="AD925" i="2"/>
  <c r="AC973" i="2"/>
  <c r="AE973" i="2" s="1"/>
  <c r="AG973" i="2" s="1"/>
  <c r="AD973" i="2"/>
  <c r="AD614" i="2"/>
  <c r="AC614" i="2"/>
  <c r="AE614" i="2" s="1"/>
  <c r="AG614" i="2" s="1"/>
  <c r="AD666" i="2"/>
  <c r="AC666" i="2"/>
  <c r="AE666" i="2" s="1"/>
  <c r="AG666" i="2" s="1"/>
  <c r="AD750" i="2"/>
  <c r="AC750" i="2"/>
  <c r="AE750" i="2" s="1"/>
  <c r="AG750" i="2" s="1"/>
  <c r="AD806" i="2"/>
  <c r="AC806" i="2"/>
  <c r="AE806" i="2" s="1"/>
  <c r="AG806" i="2" s="1"/>
  <c r="AD862" i="2"/>
  <c r="AC862" i="2"/>
  <c r="AD914" i="2"/>
  <c r="AC914" i="2"/>
  <c r="AE914" i="2" s="1"/>
  <c r="AG914" i="2" s="1"/>
  <c r="AD986" i="2"/>
  <c r="AC986" i="2"/>
  <c r="AE986" i="2" s="1"/>
  <c r="AG986" i="2" s="1"/>
  <c r="AD863" i="2"/>
  <c r="AC863" i="2"/>
  <c r="AE863" i="2" s="1"/>
  <c r="AG863" i="2" s="1"/>
  <c r="AC39" i="2"/>
  <c r="AE39" i="2" s="1"/>
  <c r="AG39" i="2" s="1"/>
  <c r="AD39" i="2"/>
  <c r="AD124" i="2"/>
  <c r="AC124" i="2"/>
  <c r="AE124" i="2" s="1"/>
  <c r="AG124" i="2" s="1"/>
  <c r="AC167" i="2"/>
  <c r="AE167" i="2" s="1"/>
  <c r="AG167" i="2" s="1"/>
  <c r="AD167" i="2"/>
  <c r="AC231" i="2"/>
  <c r="AE231" i="2" s="1"/>
  <c r="AG231" i="2" s="1"/>
  <c r="AD231" i="2"/>
  <c r="AD295" i="2"/>
  <c r="AC295" i="2"/>
  <c r="AE295" i="2" s="1"/>
  <c r="AG295" i="2" s="1"/>
  <c r="AD359" i="2"/>
  <c r="AC359" i="2"/>
  <c r="AE359" i="2" s="1"/>
  <c r="AG359" i="2" s="1"/>
  <c r="AD444" i="2"/>
  <c r="AC444" i="2"/>
  <c r="AE444" i="2" s="1"/>
  <c r="AG444" i="2" s="1"/>
  <c r="AD508" i="2"/>
  <c r="AC508" i="2"/>
  <c r="AE508" i="2" s="1"/>
  <c r="AG508" i="2" s="1"/>
  <c r="AD574" i="2"/>
  <c r="AC574" i="2"/>
  <c r="AE574" i="2" s="1"/>
  <c r="AG574" i="2" s="1"/>
  <c r="AD650" i="2"/>
  <c r="AC650" i="2"/>
  <c r="AE650" i="2" s="1"/>
  <c r="AG650" i="2" s="1"/>
  <c r="AD726" i="2"/>
  <c r="AC726" i="2"/>
  <c r="AE726" i="2" s="1"/>
  <c r="AG726" i="2" s="1"/>
  <c r="AD842" i="2"/>
  <c r="AC842" i="2"/>
  <c r="AE842" i="2" s="1"/>
  <c r="AG842" i="2" s="1"/>
  <c r="AD966" i="2"/>
  <c r="AC966" i="2"/>
  <c r="AE966" i="2" s="1"/>
  <c r="AG966" i="2" s="1"/>
  <c r="AD979" i="2"/>
  <c r="AC979" i="2"/>
  <c r="AE979" i="2" s="1"/>
  <c r="AG979" i="2" s="1"/>
  <c r="AD19" i="2"/>
  <c r="AC19" i="2"/>
  <c r="AE19" i="2" s="1"/>
  <c r="AG19" i="2" s="1"/>
  <c r="AD83" i="2"/>
  <c r="AC83" i="2"/>
  <c r="AE83" i="2" s="1"/>
  <c r="AG83" i="2" s="1"/>
  <c r="AD104" i="2"/>
  <c r="AC104" i="2"/>
  <c r="AD147" i="2"/>
  <c r="AC147" i="2"/>
  <c r="AE147" i="2" s="1"/>
  <c r="AG147" i="2" s="1"/>
  <c r="AD211" i="2"/>
  <c r="AC211" i="2"/>
  <c r="AE211" i="2" s="1"/>
  <c r="AG211" i="2" s="1"/>
  <c r="AD275" i="2"/>
  <c r="AC275" i="2"/>
  <c r="AE275" i="2" s="1"/>
  <c r="AG275" i="2" s="1"/>
  <c r="AD339" i="2"/>
  <c r="AC339" i="2"/>
  <c r="AE339" i="2" s="1"/>
  <c r="AG339" i="2" s="1"/>
  <c r="AD360" i="2"/>
  <c r="AC360" i="2"/>
  <c r="AD424" i="2"/>
  <c r="AC424" i="2"/>
  <c r="AE424" i="2" s="1"/>
  <c r="AG424" i="2" s="1"/>
  <c r="AD488" i="2"/>
  <c r="AC488" i="2"/>
  <c r="AE488" i="2" s="1"/>
  <c r="AG488" i="2" s="1"/>
  <c r="AD559" i="2"/>
  <c r="AC559" i="2"/>
  <c r="AE559" i="2" s="1"/>
  <c r="AG559" i="2" s="1"/>
  <c r="AD607" i="2"/>
  <c r="AC607" i="2"/>
  <c r="AE607" i="2" s="1"/>
  <c r="AG607" i="2" s="1"/>
  <c r="AD639" i="2"/>
  <c r="AC639" i="2"/>
  <c r="AE639" i="2" s="1"/>
  <c r="AG639" i="2" s="1"/>
  <c r="AD687" i="2"/>
  <c r="AC687" i="2"/>
  <c r="AE687" i="2" s="1"/>
  <c r="AG687" i="2" s="1"/>
  <c r="AD735" i="2"/>
  <c r="AC735" i="2"/>
  <c r="AF735" i="2" s="1"/>
  <c r="AD751" i="2"/>
  <c r="AC751" i="2"/>
  <c r="AD807" i="2"/>
  <c r="AC807" i="2"/>
  <c r="AE807" i="2" s="1"/>
  <c r="AG807" i="2" s="1"/>
  <c r="AD971" i="2"/>
  <c r="AC971" i="2"/>
  <c r="AE971" i="2" s="1"/>
  <c r="AG971" i="2" s="1"/>
  <c r="AD489" i="2"/>
  <c r="AC489" i="2"/>
  <c r="AE489" i="2" s="1"/>
  <c r="AG489" i="2" s="1"/>
  <c r="AD425" i="2"/>
  <c r="AC425" i="2"/>
  <c r="AD377" i="2"/>
  <c r="AC377" i="2"/>
  <c r="AE377" i="2" s="1"/>
  <c r="AG377" i="2" s="1"/>
  <c r="AD361" i="2"/>
  <c r="AC361" i="2"/>
  <c r="AD313" i="2"/>
  <c r="AC313" i="2"/>
  <c r="AE313" i="2" s="1"/>
  <c r="AG313" i="2" s="1"/>
  <c r="AD265" i="2"/>
  <c r="AC265" i="2"/>
  <c r="AE265" i="2" s="1"/>
  <c r="AG265" i="2" s="1"/>
  <c r="AD233" i="2"/>
  <c r="AC233" i="2"/>
  <c r="AE233" i="2" s="1"/>
  <c r="AG233" i="2" s="1"/>
  <c r="AD169" i="2"/>
  <c r="AC169" i="2"/>
  <c r="AE169" i="2" s="1"/>
  <c r="AG169" i="2" s="1"/>
  <c r="AD137" i="2"/>
  <c r="AC137" i="2"/>
  <c r="AD105" i="2"/>
  <c r="AC105" i="2"/>
  <c r="AE105" i="2" s="1"/>
  <c r="AG105" i="2" s="1"/>
  <c r="AD89" i="2"/>
  <c r="AC89" i="2"/>
  <c r="AF89" i="2" s="1"/>
  <c r="AD57" i="2"/>
  <c r="AC57" i="2"/>
  <c r="AF57" i="2" s="1"/>
  <c r="AD9" i="2"/>
  <c r="AC9" i="2"/>
  <c r="AD22" i="2"/>
  <c r="AC22" i="2"/>
  <c r="AE22" i="2" s="1"/>
  <c r="AG22" i="2" s="1"/>
  <c r="AD107" i="2"/>
  <c r="AC107" i="2"/>
  <c r="AE107" i="2" s="1"/>
  <c r="AG107" i="2" s="1"/>
  <c r="AD171" i="2"/>
  <c r="AC171" i="2"/>
  <c r="AE171" i="2" s="1"/>
  <c r="AG171" i="2" s="1"/>
  <c r="AD214" i="2"/>
  <c r="AC214" i="2"/>
  <c r="AD256" i="2"/>
  <c r="AC256" i="2"/>
  <c r="AE256" i="2" s="1"/>
  <c r="AG256" i="2" s="1"/>
  <c r="AD320" i="2"/>
  <c r="AC320" i="2"/>
  <c r="AE320" i="2" s="1"/>
  <c r="AG320" i="2" s="1"/>
  <c r="AD384" i="2"/>
  <c r="AC384" i="2"/>
  <c r="AE384" i="2" s="1"/>
  <c r="AG384" i="2" s="1"/>
  <c r="AD448" i="2"/>
  <c r="AC448" i="2"/>
  <c r="AE448" i="2" s="1"/>
  <c r="AG448" i="2" s="1"/>
  <c r="AD512" i="2"/>
  <c r="AC512" i="2"/>
  <c r="AE512" i="2" s="1"/>
  <c r="AG512" i="2" s="1"/>
  <c r="AD561" i="2"/>
  <c r="AC561" i="2"/>
  <c r="AE561" i="2" s="1"/>
  <c r="AG561" i="2" s="1"/>
  <c r="AD593" i="2"/>
  <c r="AC593" i="2"/>
  <c r="AE593" i="2" s="1"/>
  <c r="AG593" i="2" s="1"/>
  <c r="AC625" i="2"/>
  <c r="AF625" i="2" s="1"/>
  <c r="AD625" i="2"/>
  <c r="AC673" i="2"/>
  <c r="AD673" i="2"/>
  <c r="AC689" i="2"/>
  <c r="AE689" i="2" s="1"/>
  <c r="AG689" i="2" s="1"/>
  <c r="AD689" i="2"/>
  <c r="AC737" i="2"/>
  <c r="AE737" i="2" s="1"/>
  <c r="AG737" i="2" s="1"/>
  <c r="AD737" i="2"/>
  <c r="AC785" i="2"/>
  <c r="AE785" i="2" s="1"/>
  <c r="AG785" i="2" s="1"/>
  <c r="AD785" i="2"/>
  <c r="AC817" i="2"/>
  <c r="AF817" i="2" s="1"/>
  <c r="AD817" i="2"/>
  <c r="AC865" i="2"/>
  <c r="AE865" i="2" s="1"/>
  <c r="AG865" i="2" s="1"/>
  <c r="AD865" i="2"/>
  <c r="AC929" i="2"/>
  <c r="AE929" i="2" s="1"/>
  <c r="AG929" i="2" s="1"/>
  <c r="AD929" i="2"/>
  <c r="AD961" i="2"/>
  <c r="AC961" i="2"/>
  <c r="AE961" i="2" s="1"/>
  <c r="AG961" i="2" s="1"/>
  <c r="AD562" i="2"/>
  <c r="AC562" i="2"/>
  <c r="AE562" i="2" s="1"/>
  <c r="AG562" i="2" s="1"/>
  <c r="AD594" i="2"/>
  <c r="AC594" i="2"/>
  <c r="AD674" i="2"/>
  <c r="AC674" i="2"/>
  <c r="AE674" i="2" s="1"/>
  <c r="AG674" i="2" s="1"/>
  <c r="AD786" i="2"/>
  <c r="AC786" i="2"/>
  <c r="AE786" i="2" s="1"/>
  <c r="AG786" i="2" s="1"/>
  <c r="AD894" i="2"/>
  <c r="AC894" i="2"/>
  <c r="AE894" i="2" s="1"/>
  <c r="AG894" i="2" s="1"/>
  <c r="AD918" i="2"/>
  <c r="AC918" i="2"/>
  <c r="AD994" i="2"/>
  <c r="AC994" i="2"/>
  <c r="AF994" i="2" s="1"/>
  <c r="AD939" i="2"/>
  <c r="AC939" i="2"/>
  <c r="AE939" i="2" s="1"/>
  <c r="AG939" i="2" s="1"/>
  <c r="AD23" i="2"/>
  <c r="AC23" i="2"/>
  <c r="AE23" i="2" s="1"/>
  <c r="AG23" i="2" s="1"/>
  <c r="AD66" i="2"/>
  <c r="AC66" i="2"/>
  <c r="AE66" i="2" s="1"/>
  <c r="AG66" i="2" s="1"/>
  <c r="AD108" i="2"/>
  <c r="AC108" i="2"/>
  <c r="AE108" i="2" s="1"/>
  <c r="AG108" i="2" s="1"/>
  <c r="AD151" i="2"/>
  <c r="AC151" i="2"/>
  <c r="AF151" i="2" s="1"/>
  <c r="AD215" i="2"/>
  <c r="AC215" i="2"/>
  <c r="AE215" i="2" s="1"/>
  <c r="AG215" i="2" s="1"/>
  <c r="AD258" i="2"/>
  <c r="AC258" i="2"/>
  <c r="AE258" i="2" s="1"/>
  <c r="AG258" i="2" s="1"/>
  <c r="AD322" i="2"/>
  <c r="AC322" i="2"/>
  <c r="AE322" i="2" s="1"/>
  <c r="AG322" i="2" s="1"/>
  <c r="AD386" i="2"/>
  <c r="AC386" i="2"/>
  <c r="AE386" i="2" s="1"/>
  <c r="AG386" i="2" s="1"/>
  <c r="AD492" i="2"/>
  <c r="AC492" i="2"/>
  <c r="AE492" i="2" s="1"/>
  <c r="AG492" i="2" s="1"/>
  <c r="AD514" i="2"/>
  <c r="AC514" i="2"/>
  <c r="AE514" i="2" s="1"/>
  <c r="AG514" i="2" s="1"/>
  <c r="AD738" i="2"/>
  <c r="AC738" i="2"/>
  <c r="AE738" i="2" s="1"/>
  <c r="AG738" i="2" s="1"/>
  <c r="AD11" i="2"/>
  <c r="AC11" i="2"/>
  <c r="AF11" i="2" s="1"/>
  <c r="AD32" i="2"/>
  <c r="AC32" i="2"/>
  <c r="AE32" i="2" s="1"/>
  <c r="AG32" i="2" s="1"/>
  <c r="AD54" i="2"/>
  <c r="AC54" i="2"/>
  <c r="AE54" i="2" s="1"/>
  <c r="AG54" i="2" s="1"/>
  <c r="AD75" i="2"/>
  <c r="AC75" i="2"/>
  <c r="AE75" i="2" s="1"/>
  <c r="AG75" i="2" s="1"/>
  <c r="AD96" i="2"/>
  <c r="AC96" i="2"/>
  <c r="AF96" i="2" s="1"/>
  <c r="AD118" i="2"/>
  <c r="AC118" i="2"/>
  <c r="AE118" i="2" s="1"/>
  <c r="AG118" i="2" s="1"/>
  <c r="AD139" i="2"/>
  <c r="AC139" i="2"/>
  <c r="AF139" i="2" s="1"/>
  <c r="AD160" i="2"/>
  <c r="AC160" i="2"/>
  <c r="AE160" i="2" s="1"/>
  <c r="AG160" i="2" s="1"/>
  <c r="AD182" i="2"/>
  <c r="AC182" i="2"/>
  <c r="AE182" i="2" s="1"/>
  <c r="AG182" i="2" s="1"/>
  <c r="AD203" i="2"/>
  <c r="AC203" i="2"/>
  <c r="AE203" i="2" s="1"/>
  <c r="AG203" i="2" s="1"/>
  <c r="AD224" i="2"/>
  <c r="AC224" i="2"/>
  <c r="AE224" i="2" s="1"/>
  <c r="AG224" i="2" s="1"/>
  <c r="AD246" i="2"/>
  <c r="AC246" i="2"/>
  <c r="AE246" i="2" s="1"/>
  <c r="AG246" i="2" s="1"/>
  <c r="AD267" i="2"/>
  <c r="AC267" i="2"/>
  <c r="AE267" i="2" s="1"/>
  <c r="AG267" i="2" s="1"/>
  <c r="AD288" i="2"/>
  <c r="AC288" i="2"/>
  <c r="AE288" i="2" s="1"/>
  <c r="AG288" i="2" s="1"/>
  <c r="AD310" i="2"/>
  <c r="AC310" i="2"/>
  <c r="AE310" i="2" s="1"/>
  <c r="AG310" i="2" s="1"/>
  <c r="AD331" i="2"/>
  <c r="AC331" i="2"/>
  <c r="AE331" i="2" s="1"/>
  <c r="AG331" i="2" s="1"/>
  <c r="AD352" i="2"/>
  <c r="AC352" i="2"/>
  <c r="AE352" i="2" s="1"/>
  <c r="AG352" i="2" s="1"/>
  <c r="AD374" i="2"/>
  <c r="AC374" i="2"/>
  <c r="AE374" i="2" s="1"/>
  <c r="AG374" i="2" s="1"/>
  <c r="AD395" i="2"/>
  <c r="AC395" i="2"/>
  <c r="AF395" i="2" s="1"/>
  <c r="AD416" i="2"/>
  <c r="AC416" i="2"/>
  <c r="AE416" i="2" s="1"/>
  <c r="AG416" i="2" s="1"/>
  <c r="AD438" i="2"/>
  <c r="AC438" i="2"/>
  <c r="AF438" i="2" s="1"/>
  <c r="AD459" i="2"/>
  <c r="AC459" i="2"/>
  <c r="AE459" i="2" s="1"/>
  <c r="AG459" i="2" s="1"/>
  <c r="AD480" i="2"/>
  <c r="AC480" i="2"/>
  <c r="AE480" i="2" s="1"/>
  <c r="AG480" i="2" s="1"/>
  <c r="AD502" i="2"/>
  <c r="AC502" i="2"/>
  <c r="AE502" i="2" s="1"/>
  <c r="AG502" i="2" s="1"/>
  <c r="AD521" i="2"/>
  <c r="AC521" i="2"/>
  <c r="AF521" i="2" s="1"/>
  <c r="AD537" i="2"/>
  <c r="AC537" i="2"/>
  <c r="AE537" i="2" s="1"/>
  <c r="AG537" i="2" s="1"/>
  <c r="AD553" i="2"/>
  <c r="AC553" i="2"/>
  <c r="AF553" i="2" s="1"/>
  <c r="AD569" i="2"/>
  <c r="AC569" i="2"/>
  <c r="AE569" i="2" s="1"/>
  <c r="AG569" i="2" s="1"/>
  <c r="AD585" i="2"/>
  <c r="AC585" i="2"/>
  <c r="AE585" i="2" s="1"/>
  <c r="AG585" i="2" s="1"/>
  <c r="AC601" i="2"/>
  <c r="AE601" i="2" s="1"/>
  <c r="AG601" i="2" s="1"/>
  <c r="AD601" i="2"/>
  <c r="AD617" i="2"/>
  <c r="AC617" i="2"/>
  <c r="AE617" i="2" s="1"/>
  <c r="AG617" i="2" s="1"/>
  <c r="AD633" i="2"/>
  <c r="AC633" i="2"/>
  <c r="AE633" i="2" s="1"/>
  <c r="AG633" i="2" s="1"/>
  <c r="AD649" i="2"/>
  <c r="AC649" i="2"/>
  <c r="AE649" i="2" s="1"/>
  <c r="AG649" i="2" s="1"/>
  <c r="AD665" i="2"/>
  <c r="AC665" i="2"/>
  <c r="AE665" i="2" s="1"/>
  <c r="AG665" i="2" s="1"/>
  <c r="AD681" i="2"/>
  <c r="AC681" i="2"/>
  <c r="AE681" i="2" s="1"/>
  <c r="AG681" i="2" s="1"/>
  <c r="AD697" i="2"/>
  <c r="AC697" i="2"/>
  <c r="AE697" i="2" s="1"/>
  <c r="AG697" i="2" s="1"/>
  <c r="AD713" i="2"/>
  <c r="AC713" i="2"/>
  <c r="AE713" i="2" s="1"/>
  <c r="AG713" i="2" s="1"/>
  <c r="AD729" i="2"/>
  <c r="AC729" i="2"/>
  <c r="AE729" i="2" s="1"/>
  <c r="AG729" i="2" s="1"/>
  <c r="AD745" i="2"/>
  <c r="AC745" i="2"/>
  <c r="AE745" i="2" s="1"/>
  <c r="AG745" i="2" s="1"/>
  <c r="AD761" i="2"/>
  <c r="AC761" i="2"/>
  <c r="AE761" i="2" s="1"/>
  <c r="AG761" i="2" s="1"/>
  <c r="AD777" i="2"/>
  <c r="AC777" i="2"/>
  <c r="AE777" i="2" s="1"/>
  <c r="AG777" i="2" s="1"/>
  <c r="AD793" i="2"/>
  <c r="AC793" i="2"/>
  <c r="AE793" i="2" s="1"/>
  <c r="AG793" i="2" s="1"/>
  <c r="AD809" i="2"/>
  <c r="AC809" i="2"/>
  <c r="AE809" i="2" s="1"/>
  <c r="AG809" i="2" s="1"/>
  <c r="AD825" i="2"/>
  <c r="AC825" i="2"/>
  <c r="AE825" i="2" s="1"/>
  <c r="AG825" i="2" s="1"/>
  <c r="AD841" i="2"/>
  <c r="AC841" i="2"/>
  <c r="AE841" i="2" s="1"/>
  <c r="AG841" i="2" s="1"/>
  <c r="AD857" i="2"/>
  <c r="AC857" i="2"/>
  <c r="AE857" i="2" s="1"/>
  <c r="AG857" i="2" s="1"/>
  <c r="AD873" i="2"/>
  <c r="AC873" i="2"/>
  <c r="AF873" i="2" s="1"/>
  <c r="AD889" i="2"/>
  <c r="AC889" i="2"/>
  <c r="AE889" i="2" s="1"/>
  <c r="AG889" i="2" s="1"/>
  <c r="AD905" i="2"/>
  <c r="AC905" i="2"/>
  <c r="AE905" i="2" s="1"/>
  <c r="AG905" i="2" s="1"/>
  <c r="AD921" i="2"/>
  <c r="AC921" i="2"/>
  <c r="AE921" i="2" s="1"/>
  <c r="AG921" i="2" s="1"/>
  <c r="AD937" i="2"/>
  <c r="AC937" i="2"/>
  <c r="AE937" i="2" s="1"/>
  <c r="AG937" i="2" s="1"/>
  <c r="AD953" i="2"/>
  <c r="AC953" i="2"/>
  <c r="AE953" i="2" s="1"/>
  <c r="AG953" i="2" s="1"/>
  <c r="AD969" i="2"/>
  <c r="AC969" i="2"/>
  <c r="AE969" i="2" s="1"/>
  <c r="AG969" i="2" s="1"/>
  <c r="AD985" i="2"/>
  <c r="AC985" i="2"/>
  <c r="AE985" i="2" s="1"/>
  <c r="AG985" i="2" s="1"/>
  <c r="AD534" i="2"/>
  <c r="AC534" i="2"/>
  <c r="AE534" i="2" s="1"/>
  <c r="AG534" i="2" s="1"/>
  <c r="AD578" i="2"/>
  <c r="AC578" i="2"/>
  <c r="AE578" i="2" s="1"/>
  <c r="AG578" i="2" s="1"/>
  <c r="AD606" i="2"/>
  <c r="AC606" i="2"/>
  <c r="AF606" i="2" s="1"/>
  <c r="AD634" i="2"/>
  <c r="AC634" i="2"/>
  <c r="AE634" i="2" s="1"/>
  <c r="AG634" i="2" s="1"/>
  <c r="AD662" i="2"/>
  <c r="AC662" i="2"/>
  <c r="AE662" i="2" s="1"/>
  <c r="AG662" i="2" s="1"/>
  <c r="AD690" i="2"/>
  <c r="AC690" i="2"/>
  <c r="AE690" i="2" s="1"/>
  <c r="AG690" i="2" s="1"/>
  <c r="AD718" i="2"/>
  <c r="AC718" i="2"/>
  <c r="AE718" i="2" s="1"/>
  <c r="AG718" i="2" s="1"/>
  <c r="AD742" i="2"/>
  <c r="AC742" i="2"/>
  <c r="AE742" i="2" s="1"/>
  <c r="AG742" i="2" s="1"/>
  <c r="AD770" i="2"/>
  <c r="AC770" i="2"/>
  <c r="AE770" i="2" s="1"/>
  <c r="AG770" i="2" s="1"/>
  <c r="AD798" i="2"/>
  <c r="AC798" i="2"/>
  <c r="AE798" i="2" s="1"/>
  <c r="AG798" i="2" s="1"/>
  <c r="AD826" i="2"/>
  <c r="AC826" i="2"/>
  <c r="AE826" i="2" s="1"/>
  <c r="AG826" i="2" s="1"/>
  <c r="AD854" i="2"/>
  <c r="AC854" i="2"/>
  <c r="AE854" i="2" s="1"/>
  <c r="AG854" i="2" s="1"/>
  <c r="AD882" i="2"/>
  <c r="AC882" i="2"/>
  <c r="AF882" i="2" s="1"/>
  <c r="AD906" i="2"/>
  <c r="AC906" i="2"/>
  <c r="AE906" i="2" s="1"/>
  <c r="AG906" i="2" s="1"/>
  <c r="AD930" i="2"/>
  <c r="AC930" i="2"/>
  <c r="AE930" i="2" s="1"/>
  <c r="AG930" i="2" s="1"/>
  <c r="AD954" i="2"/>
  <c r="AC954" i="2"/>
  <c r="AE954" i="2" s="1"/>
  <c r="AG954" i="2" s="1"/>
  <c r="AD982" i="2"/>
  <c r="AC982" i="2"/>
  <c r="AF982" i="2" s="1"/>
  <c r="AD795" i="2"/>
  <c r="AC795" i="2"/>
  <c r="AE795" i="2" s="1"/>
  <c r="AG795" i="2" s="1"/>
  <c r="AD851" i="2"/>
  <c r="AC851" i="2"/>
  <c r="AE851" i="2" s="1"/>
  <c r="AG851" i="2" s="1"/>
  <c r="AD891" i="2"/>
  <c r="AC891" i="2"/>
  <c r="AE891" i="2" s="1"/>
  <c r="AG891" i="2" s="1"/>
  <c r="AD919" i="2"/>
  <c r="AC919" i="2"/>
  <c r="AF919" i="2" s="1"/>
  <c r="AD959" i="2"/>
  <c r="AC959" i="2"/>
  <c r="AE959" i="2" s="1"/>
  <c r="AG959" i="2" s="1"/>
  <c r="AD991" i="2"/>
  <c r="AC991" i="2"/>
  <c r="AE991" i="2" s="1"/>
  <c r="AG991" i="2" s="1"/>
  <c r="AD12" i="2"/>
  <c r="AC12" i="2"/>
  <c r="AE12" i="2" s="1"/>
  <c r="AG12" i="2" s="1"/>
  <c r="AC34" i="2"/>
  <c r="AE34" i="2" s="1"/>
  <c r="AG34" i="2" s="1"/>
  <c r="AD34" i="2"/>
  <c r="AC55" i="2"/>
  <c r="AE55" i="2" s="1"/>
  <c r="AG55" i="2" s="1"/>
  <c r="AD55" i="2"/>
  <c r="AD76" i="2"/>
  <c r="AC76" i="2"/>
  <c r="AE76" i="2" s="1"/>
  <c r="AG76" i="2" s="1"/>
  <c r="AC98" i="2"/>
  <c r="AF98" i="2" s="1"/>
  <c r="AD98" i="2"/>
  <c r="AC119" i="2"/>
  <c r="AD119" i="2"/>
  <c r="AD140" i="2"/>
  <c r="AC140" i="2"/>
  <c r="AE140" i="2" s="1"/>
  <c r="AG140" i="2" s="1"/>
  <c r="AC162" i="2"/>
  <c r="AE162" i="2" s="1"/>
  <c r="AG162" i="2" s="1"/>
  <c r="AD162" i="2"/>
  <c r="AC183" i="2"/>
  <c r="AE183" i="2" s="1"/>
  <c r="AG183" i="2" s="1"/>
  <c r="AD183" i="2"/>
  <c r="AD204" i="2"/>
  <c r="AC204" i="2"/>
  <c r="AC226" i="2"/>
  <c r="AF226" i="2" s="1"/>
  <c r="AD226" i="2"/>
  <c r="AC247" i="2"/>
  <c r="AE247" i="2" s="1"/>
  <c r="AG247" i="2" s="1"/>
  <c r="AD247" i="2"/>
  <c r="AD268" i="2"/>
  <c r="AC268" i="2"/>
  <c r="AE268" i="2" s="1"/>
  <c r="AG268" i="2" s="1"/>
  <c r="AD290" i="2"/>
  <c r="AC290" i="2"/>
  <c r="AE290" i="2" s="1"/>
  <c r="AG290" i="2" s="1"/>
  <c r="AD311" i="2"/>
  <c r="AC311" i="2"/>
  <c r="AE311" i="2" s="1"/>
  <c r="AG311" i="2" s="1"/>
  <c r="AD332" i="2"/>
  <c r="AC332" i="2"/>
  <c r="AD354" i="2"/>
  <c r="AC354" i="2"/>
  <c r="AE354" i="2" s="1"/>
  <c r="AG354" i="2" s="1"/>
  <c r="AD375" i="2"/>
  <c r="AC375" i="2"/>
  <c r="AE375" i="2" s="1"/>
  <c r="AG375" i="2" s="1"/>
  <c r="AD396" i="2"/>
  <c r="AC396" i="2"/>
  <c r="AE396" i="2" s="1"/>
  <c r="AG396" i="2" s="1"/>
  <c r="AD418" i="2"/>
  <c r="AC418" i="2"/>
  <c r="AE418" i="2" s="1"/>
  <c r="AG418" i="2" s="1"/>
  <c r="AD439" i="2"/>
  <c r="AC439" i="2"/>
  <c r="AE439" i="2" s="1"/>
  <c r="AG439" i="2" s="1"/>
  <c r="AD460" i="2"/>
  <c r="AC460" i="2"/>
  <c r="AE460" i="2" s="1"/>
  <c r="AG460" i="2" s="1"/>
  <c r="AD482" i="2"/>
  <c r="AC482" i="2"/>
  <c r="AE482" i="2" s="1"/>
  <c r="AG482" i="2" s="1"/>
  <c r="AD503" i="2"/>
  <c r="AC503" i="2"/>
  <c r="AD522" i="2"/>
  <c r="AC522" i="2"/>
  <c r="AE522" i="2" s="1"/>
  <c r="AG522" i="2" s="1"/>
  <c r="AD542" i="2"/>
  <c r="AC542" i="2"/>
  <c r="AD566" i="2"/>
  <c r="AC566" i="2"/>
  <c r="AE566" i="2" s="1"/>
  <c r="AG566" i="2" s="1"/>
  <c r="AD598" i="2"/>
  <c r="AC598" i="2"/>
  <c r="AE598" i="2" s="1"/>
  <c r="AG598" i="2" s="1"/>
  <c r="AD638" i="2"/>
  <c r="AC638" i="2"/>
  <c r="AE638" i="2" s="1"/>
  <c r="AG638" i="2" s="1"/>
  <c r="AD678" i="2"/>
  <c r="AC678" i="2"/>
  <c r="AE678" i="2" s="1"/>
  <c r="AG678" i="2" s="1"/>
  <c r="AD714" i="2"/>
  <c r="AC714" i="2"/>
  <c r="AF714" i="2" s="1"/>
  <c r="AD758" i="2"/>
  <c r="AC758" i="2"/>
  <c r="AE758" i="2" s="1"/>
  <c r="AG758" i="2" s="1"/>
  <c r="AD794" i="2"/>
  <c r="AC794" i="2"/>
  <c r="AE794" i="2" s="1"/>
  <c r="AG794" i="2" s="1"/>
  <c r="AD830" i="2"/>
  <c r="AC830" i="2"/>
  <c r="AD866" i="2"/>
  <c r="AC866" i="2"/>
  <c r="AE866" i="2" s="1"/>
  <c r="AG866" i="2" s="1"/>
  <c r="AD910" i="2"/>
  <c r="AC910" i="2"/>
  <c r="AE910" i="2" s="1"/>
  <c r="AG910" i="2" s="1"/>
  <c r="AD958" i="2"/>
  <c r="AC958" i="2"/>
  <c r="AE958" i="2" s="1"/>
  <c r="AG958" i="2" s="1"/>
  <c r="AD799" i="2"/>
  <c r="AC799" i="2"/>
  <c r="AD855" i="2"/>
  <c r="AC855" i="2"/>
  <c r="AF855" i="2" s="1"/>
  <c r="AD911" i="2"/>
  <c r="AC911" i="2"/>
  <c r="AD967" i="2"/>
  <c r="AC967" i="2"/>
  <c r="AE967" i="2" s="1"/>
  <c r="AG967" i="2" s="1"/>
  <c r="AD14" i="2"/>
  <c r="AC14" i="2"/>
  <c r="AF14" i="2" s="1"/>
  <c r="AD35" i="2"/>
  <c r="AC35" i="2"/>
  <c r="AE35" i="2" s="1"/>
  <c r="AG35" i="2" s="1"/>
  <c r="AD56" i="2"/>
  <c r="AC56" i="2"/>
  <c r="AE56" i="2" s="1"/>
  <c r="AG56" i="2" s="1"/>
  <c r="AD78" i="2"/>
  <c r="AC78" i="2"/>
  <c r="AE78" i="2" s="1"/>
  <c r="AG78" i="2" s="1"/>
  <c r="AD99" i="2"/>
  <c r="AC99" i="2"/>
  <c r="AE99" i="2" s="1"/>
  <c r="AG99" i="2" s="1"/>
  <c r="AD120" i="2"/>
  <c r="AC120" i="2"/>
  <c r="AF120" i="2" s="1"/>
  <c r="AD142" i="2"/>
  <c r="AC142" i="2"/>
  <c r="AE142" i="2" s="1"/>
  <c r="AG142" i="2" s="1"/>
  <c r="AD163" i="2"/>
  <c r="AC163" i="2"/>
  <c r="AE163" i="2" s="1"/>
  <c r="AG163" i="2" s="1"/>
  <c r="AD184" i="2"/>
  <c r="AC184" i="2"/>
  <c r="AE184" i="2" s="1"/>
  <c r="AG184" i="2" s="1"/>
  <c r="AD206" i="2"/>
  <c r="AC206" i="2"/>
  <c r="AE206" i="2" s="1"/>
  <c r="AG206" i="2" s="1"/>
  <c r="AD227" i="2"/>
  <c r="AC227" i="2"/>
  <c r="AE227" i="2" s="1"/>
  <c r="AG227" i="2" s="1"/>
  <c r="AD248" i="2"/>
  <c r="AC248" i="2"/>
  <c r="AE248" i="2" s="1"/>
  <c r="AG248" i="2" s="1"/>
  <c r="AD270" i="2"/>
  <c r="AC270" i="2"/>
  <c r="AE270" i="2" s="1"/>
  <c r="AG270" i="2" s="1"/>
  <c r="AD291" i="2"/>
  <c r="AC291" i="2"/>
  <c r="AE291" i="2" s="1"/>
  <c r="AG291" i="2" s="1"/>
  <c r="AD312" i="2"/>
  <c r="AC312" i="2"/>
  <c r="AF312" i="2" s="1"/>
  <c r="AD334" i="2"/>
  <c r="AC334" i="2"/>
  <c r="AE334" i="2" s="1"/>
  <c r="AG334" i="2" s="1"/>
  <c r="AC355" i="2"/>
  <c r="AF355" i="2" s="1"/>
  <c r="AD355" i="2"/>
  <c r="AD376" i="2"/>
  <c r="AC376" i="2"/>
  <c r="AE376" i="2" s="1"/>
  <c r="AG376" i="2" s="1"/>
  <c r="AD398" i="2"/>
  <c r="AC398" i="2"/>
  <c r="AF398" i="2" s="1"/>
  <c r="AC419" i="2"/>
  <c r="AF419" i="2" s="1"/>
  <c r="AD419" i="2"/>
  <c r="AD440" i="2"/>
  <c r="AC440" i="2"/>
  <c r="AF440" i="2" s="1"/>
  <c r="AD462" i="2"/>
  <c r="AC462" i="2"/>
  <c r="AF462" i="2" s="1"/>
  <c r="AC483" i="2"/>
  <c r="AE483" i="2" s="1"/>
  <c r="AG483" i="2" s="1"/>
  <c r="AD483" i="2"/>
  <c r="AD504" i="2"/>
  <c r="AC504" i="2"/>
  <c r="AE504" i="2" s="1"/>
  <c r="AG504" i="2" s="1"/>
  <c r="AD523" i="2"/>
  <c r="AC523" i="2"/>
  <c r="AE523" i="2" s="1"/>
  <c r="AG523" i="2" s="1"/>
  <c r="AD539" i="2"/>
  <c r="AC539" i="2"/>
  <c r="AF539" i="2" s="1"/>
  <c r="AD555" i="2"/>
  <c r="AC555" i="2"/>
  <c r="AE555" i="2" s="1"/>
  <c r="AG555" i="2" s="1"/>
  <c r="AD571" i="2"/>
  <c r="AC571" i="2"/>
  <c r="AE571" i="2" s="1"/>
  <c r="AG571" i="2" s="1"/>
  <c r="AD587" i="2"/>
  <c r="AC587" i="2"/>
  <c r="AE587" i="2" s="1"/>
  <c r="AG587" i="2" s="1"/>
  <c r="AD603" i="2"/>
  <c r="AC603" i="2"/>
  <c r="AF603" i="2" s="1"/>
  <c r="AD619" i="2"/>
  <c r="AC619" i="2"/>
  <c r="AE619" i="2" s="1"/>
  <c r="AG619" i="2" s="1"/>
  <c r="AD635" i="2"/>
  <c r="AC635" i="2"/>
  <c r="AF635" i="2" s="1"/>
  <c r="AD651" i="2"/>
  <c r="AC651" i="2"/>
  <c r="AE651" i="2" s="1"/>
  <c r="AG651" i="2" s="1"/>
  <c r="AD667" i="2"/>
  <c r="AC667" i="2"/>
  <c r="AF667" i="2" s="1"/>
  <c r="AD683" i="2"/>
  <c r="AC683" i="2"/>
  <c r="AF683" i="2" s="1"/>
  <c r="AD699" i="2"/>
  <c r="AC699" i="2"/>
  <c r="AE699" i="2" s="1"/>
  <c r="AG699" i="2" s="1"/>
  <c r="AD715" i="2"/>
  <c r="AC715" i="2"/>
  <c r="AE715" i="2" s="1"/>
  <c r="AG715" i="2" s="1"/>
  <c r="AD731" i="2"/>
  <c r="AC731" i="2"/>
  <c r="AE731" i="2" s="1"/>
  <c r="AG731" i="2" s="1"/>
  <c r="AD747" i="2"/>
  <c r="AC747" i="2"/>
  <c r="AF747" i="2" s="1"/>
  <c r="AD763" i="2"/>
  <c r="AC763" i="2"/>
  <c r="AF763" i="2" s="1"/>
  <c r="AD779" i="2"/>
  <c r="AC779" i="2"/>
  <c r="AF779" i="2" s="1"/>
  <c r="AD803" i="2"/>
  <c r="AC803" i="2"/>
  <c r="AE803" i="2" s="1"/>
  <c r="AG803" i="2" s="1"/>
  <c r="AD831" i="2"/>
  <c r="AC831" i="2"/>
  <c r="AE831" i="2" s="1"/>
  <c r="AG831" i="2" s="1"/>
  <c r="AD887" i="2"/>
  <c r="AC887" i="2"/>
  <c r="AE887" i="2" s="1"/>
  <c r="AG887" i="2" s="1"/>
  <c r="AD951" i="2"/>
  <c r="AC951" i="2"/>
  <c r="AF951" i="2" s="1"/>
  <c r="AD509" i="2"/>
  <c r="AC509" i="2"/>
  <c r="AE509" i="2" s="1"/>
  <c r="AG509" i="2" s="1"/>
  <c r="AD493" i="2"/>
  <c r="AC493" i="2"/>
  <c r="AE493" i="2" s="1"/>
  <c r="AG493" i="2" s="1"/>
  <c r="AD477" i="2"/>
  <c r="AC477" i="2"/>
  <c r="AE477" i="2" s="1"/>
  <c r="AG477" i="2" s="1"/>
  <c r="AD461" i="2"/>
  <c r="AC461" i="2"/>
  <c r="AE461" i="2" s="1"/>
  <c r="AG461" i="2" s="1"/>
  <c r="AD445" i="2"/>
  <c r="AC445" i="2"/>
  <c r="AE445" i="2" s="1"/>
  <c r="AG445" i="2" s="1"/>
  <c r="AD429" i="2"/>
  <c r="AC429" i="2"/>
  <c r="AF429" i="2" s="1"/>
  <c r="AD413" i="2"/>
  <c r="AC413" i="2"/>
  <c r="AF413" i="2" s="1"/>
  <c r="AD397" i="2"/>
  <c r="AC397" i="2"/>
  <c r="AE397" i="2" s="1"/>
  <c r="AG397" i="2" s="1"/>
  <c r="AD381" i="2"/>
  <c r="AC381" i="2"/>
  <c r="AE381" i="2" s="1"/>
  <c r="AG381" i="2" s="1"/>
  <c r="AD365" i="2"/>
  <c r="AC365" i="2"/>
  <c r="AF365" i="2" s="1"/>
  <c r="AD349" i="2"/>
  <c r="AC349" i="2"/>
  <c r="AE349" i="2" s="1"/>
  <c r="AG349" i="2" s="1"/>
  <c r="AC333" i="2"/>
  <c r="AF333" i="2" s="1"/>
  <c r="AD333" i="2"/>
  <c r="AC317" i="2"/>
  <c r="AE317" i="2" s="1"/>
  <c r="AG317" i="2" s="1"/>
  <c r="AD317" i="2"/>
  <c r="AD301" i="2"/>
  <c r="AC301" i="2"/>
  <c r="AE301" i="2" s="1"/>
  <c r="AG301" i="2" s="1"/>
  <c r="AC285" i="2"/>
  <c r="AF285" i="2" s="1"/>
  <c r="AD285" i="2"/>
  <c r="AC269" i="2"/>
  <c r="AE269" i="2" s="1"/>
  <c r="AG269" i="2" s="1"/>
  <c r="AD269" i="2"/>
  <c r="AC253" i="2"/>
  <c r="AF253" i="2" s="1"/>
  <c r="AD253" i="2"/>
  <c r="AC237" i="2"/>
  <c r="AE237" i="2" s="1"/>
  <c r="AG237" i="2" s="1"/>
  <c r="AD237" i="2"/>
  <c r="AC221" i="2"/>
  <c r="AE221" i="2" s="1"/>
  <c r="AG221" i="2" s="1"/>
  <c r="AD221" i="2"/>
  <c r="AC205" i="2"/>
  <c r="AF205" i="2" s="1"/>
  <c r="AD205" i="2"/>
  <c r="AC189" i="2"/>
  <c r="AF189" i="2" s="1"/>
  <c r="AD189" i="2"/>
  <c r="AC173" i="2"/>
  <c r="AE173" i="2" s="1"/>
  <c r="AG173" i="2" s="1"/>
  <c r="AD173" i="2"/>
  <c r="AC157" i="2"/>
  <c r="AE157" i="2" s="1"/>
  <c r="AG157" i="2" s="1"/>
  <c r="AD157" i="2"/>
  <c r="AC141" i="2"/>
  <c r="AF141" i="2" s="1"/>
  <c r="AD141" i="2"/>
  <c r="AC125" i="2"/>
  <c r="AE125" i="2" s="1"/>
  <c r="AG125" i="2" s="1"/>
  <c r="AD125" i="2"/>
  <c r="AC109" i="2"/>
  <c r="AF109" i="2" s="1"/>
  <c r="AD109" i="2"/>
  <c r="AC93" i="2"/>
  <c r="AE93" i="2" s="1"/>
  <c r="AG93" i="2" s="1"/>
  <c r="AD93" i="2"/>
  <c r="AC77" i="2"/>
  <c r="AF77" i="2" s="1"/>
  <c r="AD77" i="2"/>
  <c r="AC61" i="2"/>
  <c r="AF61" i="2" s="1"/>
  <c r="AD61" i="2"/>
  <c r="AC45" i="2"/>
  <c r="AE45" i="2" s="1"/>
  <c r="AG45" i="2" s="1"/>
  <c r="AD45" i="2"/>
  <c r="AC29" i="2"/>
  <c r="AE29" i="2" s="1"/>
  <c r="AG29" i="2" s="1"/>
  <c r="AD29" i="2"/>
  <c r="AC13" i="2"/>
  <c r="AE13" i="2" s="1"/>
  <c r="AG13" i="2" s="1"/>
  <c r="AD13" i="2"/>
  <c r="AF616" i="2" l="1"/>
  <c r="AF904" i="2"/>
  <c r="AF608" i="2"/>
  <c r="AE604" i="2"/>
  <c r="AG604" i="2" s="1"/>
  <c r="AE490" i="2"/>
  <c r="AG490" i="2" s="1"/>
  <c r="AF920" i="2"/>
  <c r="AE884" i="2"/>
  <c r="AG884" i="2" s="1"/>
  <c r="AF576" i="2"/>
  <c r="AF191" i="2"/>
  <c r="AE896" i="2"/>
  <c r="AG896" i="2" s="1"/>
  <c r="AF223" i="2"/>
  <c r="AH93" i="3"/>
  <c r="AF52" i="2"/>
  <c r="AE111" i="2"/>
  <c r="AG111" i="2" s="1"/>
  <c r="AF636" i="2"/>
  <c r="AF426" i="2"/>
  <c r="AF170" i="2"/>
  <c r="AE552" i="2"/>
  <c r="AG552" i="2" s="1"/>
  <c r="AF620" i="2"/>
  <c r="AF250" i="2"/>
  <c r="AF207" i="2"/>
  <c r="AN282" i="3"/>
  <c r="AN315" i="3"/>
  <c r="AN223" i="3"/>
  <c r="AN98" i="3"/>
  <c r="AN35" i="3"/>
  <c r="AN242" i="3"/>
  <c r="AN267" i="3"/>
  <c r="AN149" i="3"/>
  <c r="AN17" i="3"/>
  <c r="AN302" i="3"/>
  <c r="AN96" i="3"/>
  <c r="AN85" i="3"/>
  <c r="AN84" i="3"/>
  <c r="AN275" i="3"/>
  <c r="AN101" i="3"/>
  <c r="AN126" i="3"/>
  <c r="AN307" i="3"/>
  <c r="AN80" i="3"/>
  <c r="AN145" i="3"/>
  <c r="AN38" i="3"/>
  <c r="AN105" i="3"/>
  <c r="AN7" i="3"/>
  <c r="AN123" i="3"/>
  <c r="AN180" i="3"/>
  <c r="AN128" i="3"/>
  <c r="AN27" i="3"/>
  <c r="AN142" i="3"/>
  <c r="AN278" i="3"/>
  <c r="AN154" i="3"/>
  <c r="AN113" i="3"/>
  <c r="AN28" i="3"/>
  <c r="AN296" i="3"/>
  <c r="AN162" i="3"/>
  <c r="AN270" i="3"/>
  <c r="AN108" i="3"/>
  <c r="AN314" i="3"/>
  <c r="AN76" i="3"/>
  <c r="AN316" i="3"/>
  <c r="AN232" i="3"/>
  <c r="AN24" i="3"/>
  <c r="AN245" i="3"/>
  <c r="AN132" i="3"/>
  <c r="AN3" i="3"/>
  <c r="AN303" i="3"/>
  <c r="AN13" i="3"/>
  <c r="AN64" i="3"/>
  <c r="AN60" i="3"/>
  <c r="AN244" i="3"/>
  <c r="AN47" i="3"/>
  <c r="AN163" i="3"/>
  <c r="AN71" i="3"/>
  <c r="AN44" i="3"/>
  <c r="AN39" i="3"/>
  <c r="AN86" i="3"/>
  <c r="AN156" i="3"/>
  <c r="AN21" i="3"/>
  <c r="AN115" i="3"/>
  <c r="AN241" i="3"/>
  <c r="AN184" i="3"/>
  <c r="AN111" i="3"/>
  <c r="AN318" i="3"/>
  <c r="AN332" i="3"/>
  <c r="AN269" i="3"/>
  <c r="AN169" i="3"/>
  <c r="AG71" i="3"/>
  <c r="AL71" i="3" s="1"/>
  <c r="AF720" i="2"/>
  <c r="AN170" i="3"/>
  <c r="AN238" i="3"/>
  <c r="AN224" i="3"/>
  <c r="AN165" i="3"/>
  <c r="AN75" i="3"/>
  <c r="AN136" i="3"/>
  <c r="AN16" i="3"/>
  <c r="AN192" i="3"/>
  <c r="AN139" i="3"/>
  <c r="AN78" i="3"/>
  <c r="AN9" i="3"/>
  <c r="AN187" i="3"/>
  <c r="AN121" i="3"/>
  <c r="AN324" i="3"/>
  <c r="AN5" i="3"/>
  <c r="AN36" i="3"/>
  <c r="AN194" i="3"/>
  <c r="AN127" i="3"/>
  <c r="AN15" i="3"/>
  <c r="AN248" i="3"/>
  <c r="AN112" i="3"/>
  <c r="AN164" i="3"/>
  <c r="AN151" i="3"/>
  <c r="AN14" i="3"/>
  <c r="AN235" i="3"/>
  <c r="AN155" i="3"/>
  <c r="AN216" i="3"/>
  <c r="AN73" i="3"/>
  <c r="AN72" i="3"/>
  <c r="AN100" i="3"/>
  <c r="AN313" i="3"/>
  <c r="AN74" i="3"/>
  <c r="AN43" i="3"/>
  <c r="AN114" i="3"/>
  <c r="AN329" i="3"/>
  <c r="AN143" i="3"/>
  <c r="AN68" i="3"/>
  <c r="AN283" i="3"/>
  <c r="AN20" i="3"/>
  <c r="AN225" i="3"/>
  <c r="AN92" i="3"/>
  <c r="AN254" i="3"/>
  <c r="AN301" i="3"/>
  <c r="AN258" i="3"/>
  <c r="AN61" i="3"/>
  <c r="AN288" i="3"/>
  <c r="AN118" i="3"/>
  <c r="AN134" i="3"/>
  <c r="AN309" i="3"/>
  <c r="AN19" i="3"/>
  <c r="AN262" i="3"/>
  <c r="AN175" i="3"/>
  <c r="AN4" i="3"/>
  <c r="AN202" i="3"/>
  <c r="AN63" i="3"/>
  <c r="AN199" i="3"/>
  <c r="AN31" i="3"/>
  <c r="AN252" i="3"/>
  <c r="AN104" i="3"/>
  <c r="AE15" i="2"/>
  <c r="AG15" i="2" s="1"/>
  <c r="AN186" i="3"/>
  <c r="AG126" i="3"/>
  <c r="AL126" i="3" s="1"/>
  <c r="AG115" i="3"/>
  <c r="AL115" i="3" s="1"/>
  <c r="AN26" i="3"/>
  <c r="AN88" i="3"/>
  <c r="AN144" i="3"/>
  <c r="AN167" i="3"/>
  <c r="AN32" i="3"/>
  <c r="AG24" i="3"/>
  <c r="AL24" i="3" s="1"/>
  <c r="AG105" i="3"/>
  <c r="AL105" i="3" s="1"/>
  <c r="AN106" i="3"/>
  <c r="AN323" i="3"/>
  <c r="AN294" i="3"/>
  <c r="AN57" i="3"/>
  <c r="AN285" i="3"/>
  <c r="AN230" i="3"/>
  <c r="AN210" i="3"/>
  <c r="AG38" i="3"/>
  <c r="AL38" i="3" s="1"/>
  <c r="AG270" i="3"/>
  <c r="AL270" i="3" s="1"/>
  <c r="AN119" i="3"/>
  <c r="AN207" i="3"/>
  <c r="AN91" i="3"/>
  <c r="AN138" i="3"/>
  <c r="AN77" i="3"/>
  <c r="AN2" i="3"/>
  <c r="AN93" i="3"/>
  <c r="AN171" i="3"/>
  <c r="AN177" i="3"/>
  <c r="AN256" i="3"/>
  <c r="AN196" i="3"/>
  <c r="AN129" i="3"/>
  <c r="AN54" i="3"/>
  <c r="AN226" i="3"/>
  <c r="AN222" i="3"/>
  <c r="AN70" i="3"/>
  <c r="AN40" i="3"/>
  <c r="AN195" i="3"/>
  <c r="AN200" i="3"/>
  <c r="AN204" i="3"/>
  <c r="AN62" i="3"/>
  <c r="AN261" i="3"/>
  <c r="AN279" i="3"/>
  <c r="AN211" i="3"/>
  <c r="AN325" i="3"/>
  <c r="AN23" i="3"/>
  <c r="AN291" i="3"/>
  <c r="AN141" i="3"/>
  <c r="AN183" i="3"/>
  <c r="AN174" i="3"/>
  <c r="AN289" i="3"/>
  <c r="AN37" i="3"/>
  <c r="AN160" i="3"/>
  <c r="AN188" i="3"/>
  <c r="AN158" i="3"/>
  <c r="AN208" i="3"/>
  <c r="AN46" i="3"/>
  <c r="AN221" i="3"/>
  <c r="AN18" i="3"/>
  <c r="AN276" i="3"/>
  <c r="AN140" i="3"/>
  <c r="AN299" i="3"/>
  <c r="AN168" i="3"/>
  <c r="AN191" i="3"/>
  <c r="AN51" i="3"/>
  <c r="AN147" i="3"/>
  <c r="AN263" i="3"/>
  <c r="AN259" i="3"/>
  <c r="AN311" i="3"/>
  <c r="AN213" i="3"/>
  <c r="AN117" i="3"/>
  <c r="AN148" i="3"/>
  <c r="AN178" i="3"/>
  <c r="AN159" i="3"/>
  <c r="AN89" i="3"/>
  <c r="AN150" i="3"/>
  <c r="AN181" i="3"/>
  <c r="AN255" i="3"/>
  <c r="AN297" i="3"/>
  <c r="AN201" i="3"/>
  <c r="AN172" i="3"/>
  <c r="AN45" i="3"/>
  <c r="AN293" i="3"/>
  <c r="AN131" i="3"/>
  <c r="AN67" i="3"/>
  <c r="AN69" i="3"/>
  <c r="AN94" i="3"/>
  <c r="AN49" i="3"/>
  <c r="AN253" i="3"/>
  <c r="AN331" i="3"/>
  <c r="AN197" i="3"/>
  <c r="AN330" i="3"/>
  <c r="AN52" i="3"/>
  <c r="AN48" i="3"/>
  <c r="AN268" i="3"/>
  <c r="AN205" i="3"/>
  <c r="AN81" i="3"/>
  <c r="AN243" i="3"/>
  <c r="AN292" i="3"/>
  <c r="AG6" i="3"/>
  <c r="AL6" i="3" s="1"/>
  <c r="AN6" i="3"/>
  <c r="AN152" i="3"/>
  <c r="AN42" i="3"/>
  <c r="AN273" i="3"/>
  <c r="AF182" i="3"/>
  <c r="AH182" i="3"/>
  <c r="AF137" i="3"/>
  <c r="AH137" i="3"/>
  <c r="AF53" i="3"/>
  <c r="AH53" i="3"/>
  <c r="AF133" i="3"/>
  <c r="AH133" i="3"/>
  <c r="AF218" i="3"/>
  <c r="AH218" i="3"/>
  <c r="AF310" i="3"/>
  <c r="AH310" i="3"/>
  <c r="AF198" i="3"/>
  <c r="AH198" i="3"/>
  <c r="AF66" i="3"/>
  <c r="AH66" i="3"/>
  <c r="AF50" i="3"/>
  <c r="AH50" i="3"/>
  <c r="AF99" i="3"/>
  <c r="AH99" i="3"/>
  <c r="AF157" i="3"/>
  <c r="AH157" i="3"/>
  <c r="AF79" i="3"/>
  <c r="AH79" i="3"/>
  <c r="AF304" i="3"/>
  <c r="AH304" i="3"/>
  <c r="AF120" i="3"/>
  <c r="AG120" i="3" s="1"/>
  <c r="AL120" i="3" s="1"/>
  <c r="AH120" i="3"/>
  <c r="AF153" i="3"/>
  <c r="AH153" i="3"/>
  <c r="AF239" i="3"/>
  <c r="AH239" i="3"/>
  <c r="AF203" i="3"/>
  <c r="AH203" i="3"/>
  <c r="AF290" i="3"/>
  <c r="AG290" i="3" s="1"/>
  <c r="AL290" i="3" s="1"/>
  <c r="AH290" i="3"/>
  <c r="AF65" i="3"/>
  <c r="AH65" i="3"/>
  <c r="AF274" i="3"/>
  <c r="AH274" i="3"/>
  <c r="AF56" i="3"/>
  <c r="AH56" i="3"/>
  <c r="AF110" i="3"/>
  <c r="AH110" i="3"/>
  <c r="AF12" i="3"/>
  <c r="AH12" i="3"/>
  <c r="AF97" i="3"/>
  <c r="AH97" i="3"/>
  <c r="AF135" i="3"/>
  <c r="AH135" i="3"/>
  <c r="AF95" i="3"/>
  <c r="AH95" i="3"/>
  <c r="AF83" i="3"/>
  <c r="AH83" i="3"/>
  <c r="AF161" i="3"/>
  <c r="AH161" i="3"/>
  <c r="AF87" i="3"/>
  <c r="AH87" i="3"/>
  <c r="AF109" i="3"/>
  <c r="AG109" i="3" s="1"/>
  <c r="AL109" i="3" s="1"/>
  <c r="AH109" i="3"/>
  <c r="AF295" i="3"/>
  <c r="AH295" i="3"/>
  <c r="AF107" i="3"/>
  <c r="AH107" i="3"/>
  <c r="AF25" i="3"/>
  <c r="AH25" i="3"/>
  <c r="AF240" i="3"/>
  <c r="AH240" i="3"/>
  <c r="AF231" i="3"/>
  <c r="AH231" i="3"/>
  <c r="AF166" i="3"/>
  <c r="AH166" i="3"/>
  <c r="AF190" i="3"/>
  <c r="AH190" i="3"/>
  <c r="AG133" i="3"/>
  <c r="AL133" i="3" s="1"/>
  <c r="AG2" i="3"/>
  <c r="AL2" i="3" s="1"/>
  <c r="AE36" i="2"/>
  <c r="AG36" i="2" s="1"/>
  <c r="AE122" i="2"/>
  <c r="AG122" i="2" s="1"/>
  <c r="AF143" i="2"/>
  <c r="AF10" i="2"/>
  <c r="AF736" i="2"/>
  <c r="AF799" i="2"/>
  <c r="AE799" i="2"/>
  <c r="AG799" i="2" s="1"/>
  <c r="AF542" i="2"/>
  <c r="AE542" i="2"/>
  <c r="AG542" i="2" s="1"/>
  <c r="AF332" i="2"/>
  <c r="AE332" i="2"/>
  <c r="AG332" i="2" s="1"/>
  <c r="AF918" i="2"/>
  <c r="AE918" i="2"/>
  <c r="AG918" i="2" s="1"/>
  <c r="AF9" i="2"/>
  <c r="AE9" i="2"/>
  <c r="AG9" i="2" s="1"/>
  <c r="AF137" i="2"/>
  <c r="AE137" i="2"/>
  <c r="AG137" i="2" s="1"/>
  <c r="AF119" i="2"/>
  <c r="AE119" i="2"/>
  <c r="AG119" i="2" s="1"/>
  <c r="AF949" i="2"/>
  <c r="AE949" i="2"/>
  <c r="AG949" i="2" s="1"/>
  <c r="AF917" i="2"/>
  <c r="AE917" i="2"/>
  <c r="AG917" i="2" s="1"/>
  <c r="AF821" i="2"/>
  <c r="AE821" i="2"/>
  <c r="AG821" i="2" s="1"/>
  <c r="AF757" i="2"/>
  <c r="AE757" i="2"/>
  <c r="AG757" i="2" s="1"/>
  <c r="AF897" i="2"/>
  <c r="AE897" i="2"/>
  <c r="AG897" i="2" s="1"/>
  <c r="AF801" i="2"/>
  <c r="AE801" i="2"/>
  <c r="AG801" i="2" s="1"/>
  <c r="AF765" i="2"/>
  <c r="AE765" i="2"/>
  <c r="AG765" i="2" s="1"/>
  <c r="AF717" i="2"/>
  <c r="AE717" i="2"/>
  <c r="AG717" i="2" s="1"/>
  <c r="AE77" i="2"/>
  <c r="AG77" i="2" s="1"/>
  <c r="AE109" i="2"/>
  <c r="AG109" i="2" s="1"/>
  <c r="AE141" i="2"/>
  <c r="AG141" i="2" s="1"/>
  <c r="AE205" i="2"/>
  <c r="AG205" i="2" s="1"/>
  <c r="AE333" i="2"/>
  <c r="AG333" i="2" s="1"/>
  <c r="AE365" i="2"/>
  <c r="AG365" i="2" s="1"/>
  <c r="AE429" i="2"/>
  <c r="AG429" i="2" s="1"/>
  <c r="AE951" i="2"/>
  <c r="AG951" i="2" s="1"/>
  <c r="AE779" i="2"/>
  <c r="AG779" i="2" s="1"/>
  <c r="AE747" i="2"/>
  <c r="AG747" i="2" s="1"/>
  <c r="AE683" i="2"/>
  <c r="AG683" i="2" s="1"/>
  <c r="AE440" i="2"/>
  <c r="AG440" i="2" s="1"/>
  <c r="AE398" i="2"/>
  <c r="AG398" i="2" s="1"/>
  <c r="AE355" i="2"/>
  <c r="AG355" i="2" s="1"/>
  <c r="AE312" i="2"/>
  <c r="AG312" i="2" s="1"/>
  <c r="AF227" i="2"/>
  <c r="AE14" i="2"/>
  <c r="AG14" i="2" s="1"/>
  <c r="AF466" i="2"/>
  <c r="AF252" i="2"/>
  <c r="AF124" i="2"/>
  <c r="AF959" i="2"/>
  <c r="AF954" i="2"/>
  <c r="AF854" i="2"/>
  <c r="AF742" i="2"/>
  <c r="AF690" i="2"/>
  <c r="AF889" i="2"/>
  <c r="AF825" i="2"/>
  <c r="AF761" i="2"/>
  <c r="AF729" i="2"/>
  <c r="AF633" i="2"/>
  <c r="AF537" i="2"/>
  <c r="AF502" i="2"/>
  <c r="AF459" i="2"/>
  <c r="AF33" i="2"/>
  <c r="AE113" i="2"/>
  <c r="AG113" i="2" s="1"/>
  <c r="AE337" i="2"/>
  <c r="AG337" i="2" s="1"/>
  <c r="AE743" i="2"/>
  <c r="AG743" i="2" s="1"/>
  <c r="AE599" i="2"/>
  <c r="AG599" i="2" s="1"/>
  <c r="AF456" i="2"/>
  <c r="AF286" i="2"/>
  <c r="AE782" i="2"/>
  <c r="AG782" i="2" s="1"/>
  <c r="AE263" i="2"/>
  <c r="AG263" i="2" s="1"/>
  <c r="AE135" i="2"/>
  <c r="AG135" i="2" s="1"/>
  <c r="AF92" i="2"/>
  <c r="AE994" i="2"/>
  <c r="AG994" i="2" s="1"/>
  <c r="AE838" i="2"/>
  <c r="AG838" i="2" s="1"/>
  <c r="AF689" i="2"/>
  <c r="AE625" i="2"/>
  <c r="AG625" i="2" s="1"/>
  <c r="AE586" i="2"/>
  <c r="AG586" i="2" s="1"/>
  <c r="AF797" i="2"/>
  <c r="AE85" i="2"/>
  <c r="AG85" i="2" s="1"/>
  <c r="AE547" i="2"/>
  <c r="AG547" i="2" s="1"/>
  <c r="AE216" i="2"/>
  <c r="AG216" i="2" s="1"/>
  <c r="AF850" i="2"/>
  <c r="AF343" i="2"/>
  <c r="AE151" i="2"/>
  <c r="AG151" i="2" s="1"/>
  <c r="AE963" i="2"/>
  <c r="AG963" i="2" s="1"/>
  <c r="AF144" i="2"/>
  <c r="AE581" i="2"/>
  <c r="AG581" i="2" s="1"/>
  <c r="AF390" i="2"/>
  <c r="AE240" i="2"/>
  <c r="AG240" i="2" s="1"/>
  <c r="AE25" i="2"/>
  <c r="AG25" i="2" s="1"/>
  <c r="AE441" i="2"/>
  <c r="AG441" i="2" s="1"/>
  <c r="AE903" i="2"/>
  <c r="AG903" i="2" s="1"/>
  <c r="AE735" i="2"/>
  <c r="AG735" i="2" s="1"/>
  <c r="AF467" i="2"/>
  <c r="AE855" i="2"/>
  <c r="AG855" i="2" s="1"/>
  <c r="AE98" i="2"/>
  <c r="AG98" i="2" s="1"/>
  <c r="AF425" i="2"/>
  <c r="AE425" i="2"/>
  <c r="AG425" i="2" s="1"/>
  <c r="AF360" i="2"/>
  <c r="AE360" i="2"/>
  <c r="AG360" i="2" s="1"/>
  <c r="AF615" i="2"/>
  <c r="AE615" i="2"/>
  <c r="AG615" i="2" s="1"/>
  <c r="AF519" i="2"/>
  <c r="AE519" i="2"/>
  <c r="AG519" i="2" s="1"/>
  <c r="AF264" i="2"/>
  <c r="AE264" i="2"/>
  <c r="AG264" i="2" s="1"/>
  <c r="AF179" i="2"/>
  <c r="AE179" i="2"/>
  <c r="AG179" i="2" s="1"/>
  <c r="AF895" i="2"/>
  <c r="AE895" i="2"/>
  <c r="AG895" i="2" s="1"/>
  <c r="AF898" i="2"/>
  <c r="AE898" i="2"/>
  <c r="AG898" i="2" s="1"/>
  <c r="AF670" i="2"/>
  <c r="AE670" i="2"/>
  <c r="AG670" i="2" s="1"/>
  <c r="AF412" i="2"/>
  <c r="AE412" i="2"/>
  <c r="AG412" i="2" s="1"/>
  <c r="AF199" i="2"/>
  <c r="AE199" i="2"/>
  <c r="AG199" i="2" s="1"/>
  <c r="AF974" i="2"/>
  <c r="AE974" i="2"/>
  <c r="AG974" i="2" s="1"/>
  <c r="AF654" i="2"/>
  <c r="AE654" i="2"/>
  <c r="AG654" i="2" s="1"/>
  <c r="AF517" i="2"/>
  <c r="AE517" i="2"/>
  <c r="AG517" i="2" s="1"/>
  <c r="AF432" i="2"/>
  <c r="AE432" i="2"/>
  <c r="AG432" i="2" s="1"/>
  <c r="AF134" i="2"/>
  <c r="AE134" i="2"/>
  <c r="AG134" i="2" s="1"/>
  <c r="AF6" i="2"/>
  <c r="AE6" i="2"/>
  <c r="AG6" i="2" s="1"/>
  <c r="AF907" i="2"/>
  <c r="AE907" i="2"/>
  <c r="AG907" i="2" s="1"/>
  <c r="AF754" i="2"/>
  <c r="AE754" i="2"/>
  <c r="AG754" i="2" s="1"/>
  <c r="AF702" i="2"/>
  <c r="AE702" i="2"/>
  <c r="AG702" i="2" s="1"/>
  <c r="AF427" i="2"/>
  <c r="AE427" i="2"/>
  <c r="AG427" i="2" s="1"/>
  <c r="AF86" i="2"/>
  <c r="AE86" i="2"/>
  <c r="AG86" i="2" s="1"/>
  <c r="AF41" i="2"/>
  <c r="AE41" i="2"/>
  <c r="AG41" i="2" s="1"/>
  <c r="AF329" i="2"/>
  <c r="AE329" i="2"/>
  <c r="AG329" i="2" s="1"/>
  <c r="AF393" i="2"/>
  <c r="AE393" i="2"/>
  <c r="AG393" i="2" s="1"/>
  <c r="AF623" i="2"/>
  <c r="AE623" i="2"/>
  <c r="AG623" i="2" s="1"/>
  <c r="AE867" i="2"/>
  <c r="AG867" i="2" s="1"/>
  <c r="AE878" i="2"/>
  <c r="AG878" i="2" s="1"/>
  <c r="AE526" i="2"/>
  <c r="AG526" i="2" s="1"/>
  <c r="AE402" i="2"/>
  <c r="AG402" i="2" s="1"/>
  <c r="AE316" i="2"/>
  <c r="AG316" i="2" s="1"/>
  <c r="AE103" i="2"/>
  <c r="AG103" i="2" s="1"/>
  <c r="AE919" i="2"/>
  <c r="AG919" i="2" s="1"/>
  <c r="AE982" i="2"/>
  <c r="AG982" i="2" s="1"/>
  <c r="AE882" i="2"/>
  <c r="AG882" i="2" s="1"/>
  <c r="AE606" i="2"/>
  <c r="AG606" i="2" s="1"/>
  <c r="AE873" i="2"/>
  <c r="AG873" i="2" s="1"/>
  <c r="AE553" i="2"/>
  <c r="AG553" i="2" s="1"/>
  <c r="AE521" i="2"/>
  <c r="AG521" i="2" s="1"/>
  <c r="AE438" i="2"/>
  <c r="AG438" i="2" s="1"/>
  <c r="AE395" i="2"/>
  <c r="AG395" i="2" s="1"/>
  <c r="AE139" i="2"/>
  <c r="AG139" i="2" s="1"/>
  <c r="AE96" i="2"/>
  <c r="AG96" i="2" s="1"/>
  <c r="AE11" i="2"/>
  <c r="AG11" i="2" s="1"/>
  <c r="AE115" i="2"/>
  <c r="AG115" i="2" s="1"/>
  <c r="AE178" i="2"/>
  <c r="AG178" i="2" s="1"/>
  <c r="AE7" i="2"/>
  <c r="AG7" i="2" s="1"/>
  <c r="AE730" i="2"/>
  <c r="AG730" i="2" s="1"/>
  <c r="AE913" i="2"/>
  <c r="AG913" i="2" s="1"/>
  <c r="AE817" i="2"/>
  <c r="AG817" i="2" s="1"/>
  <c r="AE64" i="2"/>
  <c r="AG64" i="2" s="1"/>
  <c r="AE909" i="2"/>
  <c r="AG909" i="2" s="1"/>
  <c r="AF95" i="2"/>
  <c r="AE95" i="2"/>
  <c r="AG95" i="2" s="1"/>
  <c r="AF928" i="2"/>
  <c r="AE928" i="2"/>
  <c r="AG928" i="2" s="1"/>
  <c r="AE149" i="2"/>
  <c r="AG149" i="2" s="1"/>
  <c r="AE341" i="2"/>
  <c r="AG341" i="2" s="1"/>
  <c r="AE643" i="2"/>
  <c r="AG643" i="2" s="1"/>
  <c r="AF595" i="2"/>
  <c r="AE472" i="2"/>
  <c r="AG472" i="2" s="1"/>
  <c r="AE387" i="2"/>
  <c r="AG387" i="2" s="1"/>
  <c r="AF943" i="2"/>
  <c r="AE978" i="2"/>
  <c r="AG978" i="2" s="1"/>
  <c r="AF471" i="2"/>
  <c r="AF605" i="2"/>
  <c r="AE272" i="2"/>
  <c r="AG272" i="2" s="1"/>
  <c r="AE102" i="2"/>
  <c r="AG102" i="2" s="1"/>
  <c r="AF219" i="2"/>
  <c r="AE89" i="2"/>
  <c r="AG89" i="2" s="1"/>
  <c r="AE185" i="2"/>
  <c r="AG185" i="2" s="1"/>
  <c r="AE543" i="2"/>
  <c r="AG543" i="2" s="1"/>
  <c r="AE226" i="2"/>
  <c r="AG226" i="2" s="1"/>
  <c r="AF361" i="2"/>
  <c r="AE361" i="2"/>
  <c r="AG361" i="2" s="1"/>
  <c r="AF751" i="2"/>
  <c r="AE751" i="2"/>
  <c r="AG751" i="2" s="1"/>
  <c r="AF38" i="2"/>
  <c r="AE38" i="2"/>
  <c r="AG38" i="2" s="1"/>
  <c r="AF647" i="2"/>
  <c r="AE647" i="2"/>
  <c r="AG647" i="2" s="1"/>
  <c r="AF673" i="2"/>
  <c r="AE673" i="2"/>
  <c r="AG673" i="2" s="1"/>
  <c r="AF933" i="2"/>
  <c r="AE933" i="2"/>
  <c r="AG933" i="2" s="1"/>
  <c r="AF773" i="2"/>
  <c r="AE773" i="2"/>
  <c r="AG773" i="2" s="1"/>
  <c r="AF769" i="2"/>
  <c r="AE769" i="2"/>
  <c r="AG769" i="2" s="1"/>
  <c r="AF609" i="2"/>
  <c r="AE609" i="2"/>
  <c r="AG609" i="2" s="1"/>
  <c r="AE61" i="2"/>
  <c r="AG61" i="2" s="1"/>
  <c r="AE189" i="2"/>
  <c r="AG189" i="2" s="1"/>
  <c r="AE253" i="2"/>
  <c r="AG253" i="2" s="1"/>
  <c r="AE285" i="2"/>
  <c r="AG285" i="2" s="1"/>
  <c r="AE413" i="2"/>
  <c r="AG413" i="2" s="1"/>
  <c r="AE763" i="2"/>
  <c r="AG763" i="2" s="1"/>
  <c r="AE667" i="2"/>
  <c r="AG667" i="2" s="1"/>
  <c r="AE635" i="2"/>
  <c r="AG635" i="2" s="1"/>
  <c r="AE603" i="2"/>
  <c r="AG603" i="2" s="1"/>
  <c r="AE539" i="2"/>
  <c r="AG539" i="2" s="1"/>
  <c r="AE462" i="2"/>
  <c r="AG462" i="2" s="1"/>
  <c r="AE419" i="2"/>
  <c r="AG419" i="2" s="1"/>
  <c r="AE120" i="2"/>
  <c r="AG120" i="2" s="1"/>
  <c r="AE369" i="2"/>
  <c r="AG369" i="2" s="1"/>
  <c r="AE535" i="2"/>
  <c r="AG535" i="2" s="1"/>
  <c r="AE476" i="2"/>
  <c r="AG476" i="2" s="1"/>
  <c r="AE637" i="2"/>
  <c r="AG637" i="2" s="1"/>
  <c r="AE80" i="2"/>
  <c r="AG80" i="2" s="1"/>
  <c r="AF180" i="2"/>
  <c r="AE180" i="2"/>
  <c r="AG180" i="2" s="1"/>
  <c r="AE53" i="2"/>
  <c r="AG53" i="2" s="1"/>
  <c r="AE213" i="2"/>
  <c r="AG213" i="2" s="1"/>
  <c r="AE405" i="2"/>
  <c r="AG405" i="2" s="1"/>
  <c r="AE501" i="2"/>
  <c r="AG501" i="2" s="1"/>
  <c r="AF859" i="2"/>
  <c r="AE771" i="2"/>
  <c r="AG771" i="2" s="1"/>
  <c r="AE579" i="2"/>
  <c r="AG579" i="2" s="1"/>
  <c r="AF451" i="2"/>
  <c r="AF934" i="2"/>
  <c r="AF514" i="2"/>
  <c r="AE450" i="2"/>
  <c r="AG450" i="2" s="1"/>
  <c r="AF258" i="2"/>
  <c r="AE194" i="2"/>
  <c r="AG194" i="2" s="1"/>
  <c r="AF938" i="2"/>
  <c r="AF989" i="2"/>
  <c r="AE573" i="2"/>
  <c r="AG573" i="2" s="1"/>
  <c r="AF486" i="2"/>
  <c r="AE155" i="2"/>
  <c r="AG155" i="2" s="1"/>
  <c r="AE57" i="2"/>
  <c r="AG57" i="2" s="1"/>
  <c r="AE296" i="2"/>
  <c r="AG296" i="2" s="1"/>
  <c r="AE714" i="2"/>
  <c r="AG714" i="2" s="1"/>
  <c r="AE987" i="2"/>
  <c r="AG987" i="2" s="1"/>
  <c r="AF911" i="2"/>
  <c r="AE911" i="2"/>
  <c r="AG911" i="2" s="1"/>
  <c r="AF830" i="2"/>
  <c r="AE830" i="2"/>
  <c r="AG830" i="2" s="1"/>
  <c r="AF503" i="2"/>
  <c r="AE503" i="2"/>
  <c r="AG503" i="2" s="1"/>
  <c r="AF204" i="2"/>
  <c r="AE204" i="2"/>
  <c r="AG204" i="2" s="1"/>
  <c r="AF594" i="2"/>
  <c r="AE594" i="2"/>
  <c r="AG594" i="2" s="1"/>
  <c r="AF214" i="2"/>
  <c r="AE214" i="2"/>
  <c r="AG214" i="2" s="1"/>
  <c r="AF104" i="2"/>
  <c r="AE104" i="2"/>
  <c r="AG104" i="2" s="1"/>
  <c r="AF862" i="2"/>
  <c r="AE862" i="2"/>
  <c r="AG862" i="2" s="1"/>
  <c r="AF187" i="2"/>
  <c r="AE187" i="2"/>
  <c r="AG187" i="2" s="1"/>
  <c r="AF947" i="2"/>
  <c r="AE947" i="2"/>
  <c r="AG947" i="2" s="1"/>
  <c r="AF902" i="2"/>
  <c r="AE902" i="2"/>
  <c r="AG902" i="2" s="1"/>
  <c r="AF846" i="2"/>
  <c r="AE846" i="2"/>
  <c r="AG846" i="2" s="1"/>
  <c r="AF790" i="2"/>
  <c r="AE790" i="2"/>
  <c r="AG790" i="2" s="1"/>
  <c r="AF682" i="2"/>
  <c r="AE682" i="2"/>
  <c r="AG682" i="2" s="1"/>
  <c r="AF570" i="2"/>
  <c r="AE570" i="2"/>
  <c r="AG570" i="2" s="1"/>
  <c r="AF975" i="2"/>
  <c r="AE975" i="2"/>
  <c r="AG975" i="2" s="1"/>
  <c r="AF342" i="2"/>
  <c r="AE342" i="2"/>
  <c r="AG342" i="2" s="1"/>
  <c r="AF201" i="2"/>
  <c r="AE201" i="2"/>
  <c r="AG201" i="2" s="1"/>
  <c r="AF457" i="2"/>
  <c r="AE457" i="2"/>
  <c r="AG457" i="2" s="1"/>
  <c r="AF554" i="2"/>
  <c r="AE554" i="2"/>
  <c r="AG554" i="2" s="1"/>
  <c r="AF193" i="2"/>
  <c r="AF321" i="2"/>
  <c r="AE433" i="2"/>
  <c r="AG433" i="2" s="1"/>
  <c r="AF481" i="2"/>
  <c r="AF759" i="2"/>
  <c r="AF936" i="2"/>
  <c r="AE936" i="2"/>
  <c r="AG936" i="2" s="1"/>
  <c r="AE430" i="2"/>
  <c r="AG430" i="2" s="1"/>
  <c r="AE890" i="2"/>
  <c r="AG890" i="2" s="1"/>
  <c r="AF774" i="2"/>
  <c r="AE658" i="2"/>
  <c r="AG658" i="2" s="1"/>
  <c r="AF428" i="2"/>
  <c r="AE364" i="2"/>
  <c r="AG364" i="2" s="1"/>
  <c r="AF666" i="2"/>
  <c r="AF557" i="2"/>
  <c r="AE208" i="2"/>
  <c r="AG208" i="2" s="1"/>
  <c r="AF304" i="2"/>
  <c r="AT6" i="2" l="1"/>
  <c r="AT3" i="2"/>
  <c r="AU2" i="2"/>
  <c r="AU3" i="2" s="1"/>
  <c r="AT2" i="2"/>
  <c r="AN295" i="3"/>
  <c r="AN166" i="3"/>
  <c r="AN240" i="3"/>
  <c r="AG107" i="3"/>
  <c r="AL107" i="3" s="1"/>
  <c r="AN107" i="3"/>
  <c r="AN109" i="3"/>
  <c r="AN161" i="3"/>
  <c r="AG295" i="3"/>
  <c r="AL295" i="3" s="1"/>
  <c r="AN95" i="3"/>
  <c r="AN97" i="3"/>
  <c r="AN110" i="3"/>
  <c r="AN274" i="3"/>
  <c r="AN290" i="3"/>
  <c r="AN239" i="3"/>
  <c r="AN120" i="3"/>
  <c r="AN79" i="3"/>
  <c r="AN99" i="3"/>
  <c r="AN66" i="3"/>
  <c r="AN310" i="3"/>
  <c r="AN133" i="3"/>
  <c r="AN137" i="3"/>
  <c r="AN190" i="3"/>
  <c r="AN231" i="3"/>
  <c r="AN25" i="3"/>
  <c r="AN87" i="3"/>
  <c r="AN83" i="3"/>
  <c r="AG135" i="3"/>
  <c r="AL135" i="3" s="1"/>
  <c r="AN135" i="3"/>
  <c r="AN12" i="3"/>
  <c r="AN56" i="3"/>
  <c r="AN65" i="3"/>
  <c r="AN203" i="3"/>
  <c r="AN153" i="3"/>
  <c r="AN304" i="3"/>
  <c r="AN157" i="3"/>
  <c r="AN50" i="3"/>
  <c r="AN198" i="3"/>
  <c r="AG218" i="3"/>
  <c r="AL218" i="3" s="1"/>
  <c r="AN218" i="3"/>
  <c r="AN53" i="3"/>
  <c r="AN182" i="3"/>
  <c r="AO3" i="2"/>
  <c r="AM3" i="2" s="1"/>
  <c r="AO2" i="2"/>
  <c r="AO14" i="2"/>
  <c r="AM14" i="2" s="1"/>
  <c r="AO25" i="2"/>
  <c r="AM25" i="2" s="1"/>
  <c r="AO9" i="2"/>
  <c r="AM9" i="2" s="1"/>
  <c r="AO20" i="2"/>
  <c r="AM20" i="2" s="1"/>
  <c r="AO4" i="2"/>
  <c r="AM4" i="2" s="1"/>
  <c r="AO15" i="2"/>
  <c r="AM15" i="2" s="1"/>
  <c r="AO26" i="2"/>
  <c r="AM26" i="2" s="1"/>
  <c r="AO10" i="2"/>
  <c r="AM10" i="2" s="1"/>
  <c r="AO21" i="2"/>
  <c r="AO5" i="2"/>
  <c r="AM5" i="2" s="1"/>
  <c r="AO16" i="2"/>
  <c r="AM16" i="2" s="1"/>
  <c r="AO27" i="2"/>
  <c r="AM27" i="2" s="1"/>
  <c r="AO11" i="2"/>
  <c r="AM11" i="2" s="1"/>
  <c r="AO22" i="2"/>
  <c r="AM22" i="2" s="1"/>
  <c r="AO6" i="2"/>
  <c r="AM6" i="2" s="1"/>
  <c r="AO17" i="2"/>
  <c r="AM17" i="2" s="1"/>
  <c r="AO28" i="2"/>
  <c r="AM28" i="2" s="1"/>
  <c r="AO12" i="2"/>
  <c r="AM12" i="2" s="1"/>
  <c r="AO23" i="2"/>
  <c r="AM23" i="2" s="1"/>
  <c r="AO7" i="2"/>
  <c r="AM7" i="2" s="1"/>
  <c r="AO18" i="2"/>
  <c r="AM18" i="2" s="1"/>
  <c r="AO29" i="2"/>
  <c r="AM29" i="2" s="1"/>
  <c r="AO13" i="2"/>
  <c r="AM13" i="2" s="1"/>
  <c r="AO24" i="2"/>
  <c r="AM24" i="2" s="1"/>
  <c r="AO8" i="2"/>
  <c r="AM8" i="2" s="1"/>
  <c r="AO19" i="2"/>
  <c r="AM19" i="2" s="1"/>
  <c r="AG141" i="3" l="1"/>
  <c r="AL141" i="3" s="1"/>
  <c r="AH4" i="2"/>
  <c r="AI4" i="2" s="1"/>
  <c r="AH3" i="2"/>
  <c r="AI3" i="2" s="1"/>
  <c r="AG83" i="3"/>
  <c r="AL83" i="3" s="1"/>
  <c r="AH2" i="2"/>
  <c r="AI2" i="2" s="1"/>
  <c r="AG110" i="3"/>
  <c r="AL110" i="3" s="1"/>
  <c r="AG166" i="3"/>
  <c r="AL166" i="3" s="1"/>
  <c r="AG153" i="3"/>
  <c r="AL153" i="3" s="1"/>
  <c r="AH5" i="2"/>
  <c r="AI5" i="2" s="1"/>
  <c r="AT4" i="2"/>
  <c r="AO2" i="3"/>
  <c r="AM2" i="2"/>
  <c r="AG267" i="3"/>
  <c r="AL267" i="3" s="1"/>
  <c r="AG11" i="3"/>
  <c r="AL11" i="3" s="1"/>
  <c r="AG277" i="3"/>
  <c r="AL277" i="3" s="1"/>
  <c r="AG266" i="3"/>
  <c r="AL266" i="3" s="1"/>
  <c r="AG254" i="3"/>
  <c r="AL254" i="3" s="1"/>
  <c r="AG332" i="3"/>
  <c r="AL332" i="3" s="1"/>
  <c r="AG221" i="3"/>
  <c r="AL221" i="3" s="1"/>
  <c r="AG98" i="3"/>
  <c r="AL98" i="3" s="1"/>
  <c r="AG41" i="3"/>
  <c r="AL41" i="3" s="1"/>
  <c r="AG326" i="3"/>
  <c r="AL326" i="3" s="1"/>
  <c r="AG286" i="3"/>
  <c r="AL286" i="3" s="1"/>
  <c r="AG252" i="3"/>
  <c r="AL252" i="3" s="1"/>
  <c r="AG293" i="3"/>
  <c r="AL293" i="3" s="1"/>
  <c r="AG241" i="3"/>
  <c r="AL241" i="3" s="1"/>
  <c r="AG21" i="3"/>
  <c r="AL21" i="3" s="1"/>
  <c r="AG261" i="3"/>
  <c r="AL261" i="3" s="1"/>
  <c r="AG72" i="3"/>
  <c r="AL72" i="3" s="1"/>
  <c r="AG170" i="3"/>
  <c r="AL170" i="3" s="1"/>
  <c r="AG137" i="3"/>
  <c r="AL137" i="3" s="1"/>
  <c r="AG37" i="3"/>
  <c r="AL37" i="3" s="1"/>
  <c r="AG99" i="3"/>
  <c r="AL99" i="3" s="1"/>
  <c r="AG90" i="3"/>
  <c r="AL90" i="3" s="1"/>
  <c r="AG28" i="3"/>
  <c r="AL28" i="3" s="1"/>
  <c r="AG275" i="3"/>
  <c r="AL275" i="3" s="1"/>
  <c r="AG297" i="3"/>
  <c r="AL297" i="3" s="1"/>
  <c r="AG264" i="3"/>
  <c r="AL264" i="3" s="1"/>
  <c r="AG176" i="3"/>
  <c r="AL176" i="3" s="1"/>
  <c r="AG259" i="3"/>
  <c r="AL259" i="3" s="1"/>
  <c r="AG55" i="3"/>
  <c r="AL55" i="3" s="1"/>
  <c r="AG31" i="3"/>
  <c r="AL31" i="3" s="1"/>
  <c r="AG63" i="3"/>
  <c r="AL63" i="3" s="1"/>
  <c r="AG46" i="3"/>
  <c r="AL46" i="3" s="1"/>
  <c r="AG228" i="3"/>
  <c r="AL228" i="3" s="1"/>
  <c r="AG212" i="3"/>
  <c r="AL212" i="3" s="1"/>
  <c r="AG22" i="3"/>
  <c r="AL22" i="3" s="1"/>
  <c r="AG213" i="3"/>
  <c r="AL213" i="3" s="1"/>
  <c r="AG183" i="3"/>
  <c r="AL183" i="3" s="1"/>
  <c r="AG184" i="3"/>
  <c r="AL184" i="3" s="1"/>
  <c r="AG316" i="3"/>
  <c r="AL316" i="3" s="1"/>
  <c r="AG117" i="3"/>
  <c r="AL117" i="3" s="1"/>
  <c r="AG73" i="3"/>
  <c r="AL73" i="3" s="1"/>
  <c r="AG169" i="3"/>
  <c r="AL169" i="3" s="1"/>
  <c r="AG301" i="3"/>
  <c r="AL301" i="3" s="1"/>
  <c r="AG309" i="3"/>
  <c r="AL309" i="3" s="1"/>
  <c r="AG118" i="3"/>
  <c r="AL118" i="3" s="1"/>
  <c r="AG84" i="3"/>
  <c r="AL84" i="3" s="1"/>
  <c r="AG223" i="3"/>
  <c r="AL223" i="3" s="1"/>
  <c r="AG132" i="3"/>
  <c r="AL132" i="3" s="1"/>
  <c r="AG226" i="3"/>
  <c r="AL226" i="3" s="1"/>
  <c r="AG91" i="3"/>
  <c r="AL91" i="3" s="1"/>
  <c r="AG182" i="3"/>
  <c r="AL182" i="3" s="1"/>
  <c r="AG331" i="3"/>
  <c r="AL331" i="3" s="1"/>
  <c r="AG239" i="3"/>
  <c r="AL239" i="3" s="1"/>
  <c r="AG152" i="3"/>
  <c r="AL152" i="3" s="1"/>
  <c r="AG42" i="3"/>
  <c r="AL42" i="3" s="1"/>
  <c r="AG319" i="3"/>
  <c r="AL319" i="3" s="1"/>
  <c r="AG272" i="3"/>
  <c r="AL272" i="3" s="1"/>
  <c r="AG320" i="3"/>
  <c r="AL320" i="3" s="1"/>
  <c r="AG39" i="3"/>
  <c r="AL39" i="3" s="1"/>
  <c r="AG85" i="3"/>
  <c r="AL85" i="3" s="1"/>
  <c r="AG147" i="3"/>
  <c r="AL147" i="3" s="1"/>
  <c r="AG199" i="3"/>
  <c r="AL199" i="3" s="1"/>
  <c r="AG314" i="3"/>
  <c r="AL314" i="3" s="1"/>
  <c r="AG14" i="3"/>
  <c r="AL14" i="3" s="1"/>
  <c r="AG172" i="3"/>
  <c r="AL172" i="3" s="1"/>
  <c r="AG258" i="3"/>
  <c r="AL258" i="3" s="1"/>
  <c r="AG127" i="3"/>
  <c r="AL127" i="3" s="1"/>
  <c r="AG187" i="3"/>
  <c r="AL187" i="3" s="1"/>
  <c r="AG122" i="3"/>
  <c r="AL122" i="3" s="1"/>
  <c r="AG59" i="3"/>
  <c r="AL59" i="3" s="1"/>
  <c r="AG328" i="3"/>
  <c r="AL328" i="3" s="1"/>
  <c r="AG333" i="3"/>
  <c r="AL333" i="3" s="1"/>
  <c r="AG163" i="3"/>
  <c r="AL163" i="3" s="1"/>
  <c r="AG40" i="3"/>
  <c r="AL40" i="3" s="1"/>
  <c r="AG35" i="3"/>
  <c r="AL35" i="3" s="1"/>
  <c r="AG249" i="3"/>
  <c r="AL249" i="3" s="1"/>
  <c r="AG251" i="3"/>
  <c r="AL251" i="3" s="1"/>
  <c r="AG181" i="3"/>
  <c r="AL181" i="3" s="1"/>
  <c r="AG45" i="3"/>
  <c r="AL45" i="3" s="1"/>
  <c r="AG61" i="3"/>
  <c r="AL61" i="3" s="1"/>
  <c r="AG194" i="3"/>
  <c r="AL194" i="3" s="1"/>
  <c r="AG119" i="3"/>
  <c r="AL119" i="3" s="1"/>
  <c r="AG51" i="3"/>
  <c r="AL51" i="3" s="1"/>
  <c r="AG161" i="3"/>
  <c r="AL161" i="3" s="1"/>
  <c r="AG271" i="3"/>
  <c r="AL271" i="3" s="1"/>
  <c r="AG102" i="3"/>
  <c r="AL102" i="3" s="1"/>
  <c r="AG217" i="3"/>
  <c r="AL217" i="3" s="1"/>
  <c r="AG214" i="3"/>
  <c r="AL214" i="3" s="1"/>
  <c r="AG174" i="3"/>
  <c r="AL174" i="3" s="1"/>
  <c r="AG142" i="3"/>
  <c r="AL142" i="3" s="1"/>
  <c r="AG123" i="3"/>
  <c r="AL123" i="3" s="1"/>
  <c r="AG144" i="3"/>
  <c r="AL144" i="3" s="1"/>
  <c r="AG206" i="3"/>
  <c r="AL206" i="3" s="1"/>
  <c r="AG143" i="3"/>
  <c r="AL143" i="3" s="1"/>
  <c r="AG202" i="3"/>
  <c r="AL202" i="3" s="1"/>
  <c r="AG64" i="3"/>
  <c r="AL64" i="3" s="1"/>
  <c r="AG77" i="3"/>
  <c r="AL77" i="3" s="1"/>
  <c r="AG324" i="3"/>
  <c r="AL324" i="3" s="1"/>
  <c r="AG188" i="3"/>
  <c r="AL188" i="3" s="1"/>
  <c r="AG30" i="3"/>
  <c r="AL30" i="3" s="1"/>
  <c r="AG329" i="3"/>
  <c r="AL329" i="3" s="1"/>
  <c r="AG283" i="3"/>
  <c r="AL283" i="3" s="1"/>
  <c r="AG69" i="3"/>
  <c r="AL69" i="3" s="1"/>
  <c r="AG44" i="3"/>
  <c r="AL44" i="3" s="1"/>
  <c r="AG180" i="3"/>
  <c r="AL180" i="3" s="1"/>
  <c r="AG7" i="3"/>
  <c r="AL7" i="3" s="1"/>
  <c r="AG211" i="3"/>
  <c r="AL211" i="3" s="1"/>
  <c r="AG179" i="3"/>
  <c r="AL179" i="3" s="1"/>
  <c r="AG108" i="3"/>
  <c r="AL108" i="3" s="1"/>
  <c r="AG5" i="3"/>
  <c r="AL5" i="3" s="1"/>
  <c r="AG121" i="3"/>
  <c r="AL121" i="3" s="1"/>
  <c r="AG289" i="3"/>
  <c r="AL289" i="3" s="1"/>
  <c r="AG159" i="3"/>
  <c r="AL159" i="3" s="1"/>
  <c r="AG25" i="3"/>
  <c r="AL25" i="3" s="1"/>
  <c r="AG190" i="3"/>
  <c r="AL190" i="3" s="1"/>
  <c r="AG281" i="3"/>
  <c r="AL281" i="3" s="1"/>
  <c r="AG171" i="3"/>
  <c r="AL171" i="3" s="1"/>
  <c r="AG162" i="3"/>
  <c r="AL162" i="3" s="1"/>
  <c r="AG60" i="3"/>
  <c r="AL60" i="3" s="1"/>
  <c r="AG235" i="3"/>
  <c r="AL235" i="3" s="1"/>
  <c r="AG201" i="3"/>
  <c r="AL201" i="3" s="1"/>
  <c r="AG306" i="3"/>
  <c r="AL306" i="3" s="1"/>
  <c r="AG250" i="3"/>
  <c r="AL250" i="3" s="1"/>
  <c r="AG227" i="3"/>
  <c r="AL227" i="3" s="1"/>
  <c r="AG93" i="3"/>
  <c r="AL93" i="3" s="1"/>
  <c r="AG128" i="3"/>
  <c r="AL128" i="3" s="1"/>
  <c r="AG131" i="3"/>
  <c r="AL131" i="3" s="1"/>
  <c r="AG302" i="3"/>
  <c r="AL302" i="3" s="1"/>
  <c r="AG125" i="3"/>
  <c r="AL125" i="3" s="1"/>
  <c r="AG150" i="3"/>
  <c r="AL150" i="3" s="1"/>
  <c r="AG112" i="3"/>
  <c r="AL112" i="3" s="1"/>
  <c r="AG322" i="3"/>
  <c r="AL322" i="3" s="1"/>
  <c r="AG74" i="3"/>
  <c r="AL74" i="3" s="1"/>
  <c r="AG140" i="3"/>
  <c r="AL140" i="3" s="1"/>
  <c r="AG88" i="3"/>
  <c r="AL88" i="3" s="1"/>
  <c r="AG17" i="3"/>
  <c r="AL17" i="3" s="1"/>
  <c r="AG82" i="3"/>
  <c r="AL82" i="3" s="1"/>
  <c r="AG76" i="3"/>
  <c r="AL76" i="3" s="1"/>
  <c r="AG151" i="3"/>
  <c r="AL151" i="3" s="1"/>
  <c r="AG129" i="3"/>
  <c r="AL129" i="3" s="1"/>
  <c r="AG66" i="3"/>
  <c r="AL66" i="3" s="1"/>
  <c r="AG191" i="3"/>
  <c r="AL191" i="3" s="1"/>
  <c r="AG97" i="3"/>
  <c r="AL97" i="3" s="1"/>
  <c r="AG95" i="3"/>
  <c r="AL95" i="3" s="1"/>
  <c r="AG53" i="3"/>
  <c r="AL53" i="3" s="1"/>
  <c r="AG195" i="3"/>
  <c r="AL195" i="3" s="1"/>
  <c r="AG279" i="3"/>
  <c r="AL279" i="3" s="1"/>
  <c r="AG315" i="3"/>
  <c r="AL315" i="3" s="1"/>
  <c r="AG78" i="3"/>
  <c r="AL78" i="3" s="1"/>
  <c r="AG308" i="3"/>
  <c r="AL308" i="3" s="1"/>
  <c r="AG230" i="3"/>
  <c r="AL230" i="3" s="1"/>
  <c r="AG296" i="3"/>
  <c r="AL296" i="3" s="1"/>
  <c r="AG178" i="3"/>
  <c r="AL178" i="3" s="1"/>
  <c r="AG19" i="3"/>
  <c r="AL19" i="3" s="1"/>
  <c r="AG240" i="3"/>
  <c r="AL240" i="3" s="1"/>
  <c r="AG274" i="3"/>
  <c r="AL274" i="3" s="1"/>
  <c r="AG70" i="3"/>
  <c r="AL70" i="3" s="1"/>
  <c r="AG167" i="3"/>
  <c r="AL167" i="3" s="1"/>
  <c r="AG224" i="3"/>
  <c r="AL224" i="3" s="1"/>
  <c r="AG54" i="3"/>
  <c r="AL54" i="3" s="1"/>
  <c r="AG145" i="3"/>
  <c r="AL145" i="3" s="1"/>
  <c r="AG244" i="3"/>
  <c r="AL244" i="3" s="1"/>
  <c r="AG298" i="3"/>
  <c r="AL298" i="3" s="1"/>
  <c r="AG156" i="3"/>
  <c r="AL156" i="3" s="1"/>
  <c r="AG155" i="3"/>
  <c r="AL155" i="3" s="1"/>
  <c r="AG138" i="3"/>
  <c r="AL138" i="3" s="1"/>
  <c r="AG68" i="3"/>
  <c r="AL68" i="3" s="1"/>
  <c r="AG20" i="3"/>
  <c r="AL20" i="3" s="1"/>
  <c r="AG303" i="3"/>
  <c r="AL303" i="3" s="1"/>
  <c r="AG81" i="3"/>
  <c r="AL81" i="3" s="1"/>
  <c r="AG197" i="3"/>
  <c r="AL197" i="3" s="1"/>
  <c r="AG198" i="3"/>
  <c r="AL198" i="3" s="1"/>
  <c r="AG157" i="3"/>
  <c r="AL157" i="3" s="1"/>
  <c r="AG65" i="3"/>
  <c r="AL65" i="3" s="1"/>
  <c r="AG280" i="3"/>
  <c r="AL280" i="3" s="1"/>
  <c r="AG134" i="3"/>
  <c r="AL134" i="3" s="1"/>
  <c r="AG186" i="3"/>
  <c r="AL186" i="3" s="1"/>
  <c r="AG26" i="3"/>
  <c r="AL26" i="3" s="1"/>
  <c r="AG207" i="3"/>
  <c r="AL207" i="3" s="1"/>
  <c r="AG236" i="3"/>
  <c r="AL236" i="3" s="1"/>
  <c r="AG27" i="3"/>
  <c r="AL27" i="3" s="1"/>
  <c r="AG311" i="3"/>
  <c r="AL311" i="3" s="1"/>
  <c r="AG262" i="3"/>
  <c r="AL262" i="3" s="1"/>
  <c r="AG23" i="3"/>
  <c r="AL23" i="3" s="1"/>
  <c r="AG94" i="3"/>
  <c r="AL94" i="3" s="1"/>
  <c r="AG158" i="3"/>
  <c r="AL158" i="3" s="1"/>
  <c r="AG299" i="3"/>
  <c r="AL299" i="3" s="1"/>
  <c r="AG234" i="3"/>
  <c r="AL234" i="3" s="1"/>
  <c r="AG327" i="3"/>
  <c r="AL327" i="3" s="1"/>
  <c r="AG220" i="3"/>
  <c r="AL220" i="3" s="1"/>
  <c r="AG247" i="3"/>
  <c r="AL247" i="3" s="1"/>
  <c r="AG185" i="3"/>
  <c r="AL185" i="3" s="1"/>
  <c r="AG237" i="3"/>
  <c r="AL237" i="3" s="1"/>
  <c r="AG312" i="3"/>
  <c r="AL312" i="3" s="1"/>
  <c r="AG257" i="3"/>
  <c r="AL257" i="3" s="1"/>
  <c r="AG29" i="3"/>
  <c r="AL29" i="3" s="1"/>
  <c r="AG148" i="3"/>
  <c r="AL148" i="3" s="1"/>
  <c r="AG13" i="3"/>
  <c r="AL13" i="3" s="1"/>
  <c r="AG43" i="3"/>
  <c r="AL43" i="3" s="1"/>
  <c r="AG16" i="3"/>
  <c r="AL16" i="3" s="1"/>
  <c r="AG130" i="3"/>
  <c r="AL130" i="3" s="1"/>
  <c r="AG15" i="3"/>
  <c r="AL15" i="3" s="1"/>
  <c r="AG193" i="3"/>
  <c r="AL193" i="3" s="1"/>
  <c r="AG12" i="3"/>
  <c r="AL12" i="3" s="1"/>
  <c r="AG317" i="3"/>
  <c r="AL317" i="3" s="1"/>
  <c r="AG294" i="3"/>
  <c r="AL294" i="3" s="1"/>
  <c r="AG219" i="3"/>
  <c r="AL219" i="3" s="1"/>
  <c r="AG114" i="3"/>
  <c r="AL114" i="3" s="1"/>
  <c r="AG168" i="3"/>
  <c r="AL168" i="3" s="1"/>
  <c r="AG246" i="3"/>
  <c r="AL246" i="3" s="1"/>
  <c r="AG321" i="3"/>
  <c r="AL321" i="3" s="1"/>
  <c r="AG215" i="3"/>
  <c r="AL215" i="3" s="1"/>
  <c r="AG300" i="3"/>
  <c r="AL300" i="3" s="1"/>
  <c r="AG189" i="3"/>
  <c r="AL189" i="3" s="1"/>
  <c r="AG8" i="3"/>
  <c r="AL8" i="3" s="1"/>
  <c r="AG103" i="3"/>
  <c r="AL103" i="3" s="1"/>
  <c r="AG47" i="3"/>
  <c r="AL47" i="3" s="1"/>
  <c r="AG154" i="3"/>
  <c r="AL154" i="3" s="1"/>
  <c r="AG49" i="3"/>
  <c r="AL49" i="3" s="1"/>
  <c r="AG242" i="3"/>
  <c r="AL242" i="3" s="1"/>
  <c r="AG124" i="3"/>
  <c r="AL124" i="3" s="1"/>
  <c r="AG92" i="3"/>
  <c r="AL92" i="3" s="1"/>
  <c r="AG245" i="3"/>
  <c r="AL245" i="3" s="1"/>
  <c r="AG100" i="3"/>
  <c r="AL100" i="3" s="1"/>
  <c r="AG164" i="3"/>
  <c r="AL164" i="3" s="1"/>
  <c r="AG205" i="3"/>
  <c r="AL205" i="3" s="1"/>
  <c r="AG291" i="3"/>
  <c r="AL291" i="3" s="1"/>
  <c r="AG165" i="3"/>
  <c r="AL165" i="3" s="1"/>
  <c r="AG260" i="3"/>
  <c r="AL260" i="3" s="1"/>
  <c r="AG86" i="3"/>
  <c r="AL86" i="3" s="1"/>
  <c r="AG111" i="3"/>
  <c r="AL111" i="3" s="1"/>
  <c r="AG278" i="3"/>
  <c r="AL278" i="3" s="1"/>
  <c r="AG288" i="3"/>
  <c r="AL288" i="3" s="1"/>
  <c r="AG204" i="3"/>
  <c r="AL204" i="3" s="1"/>
  <c r="AG256" i="3"/>
  <c r="AL256" i="3" s="1"/>
  <c r="AG101" i="3"/>
  <c r="AL101" i="3" s="1"/>
  <c r="AG96" i="3"/>
  <c r="AL96" i="3" s="1"/>
  <c r="AG146" i="3"/>
  <c r="AL146" i="3" s="1"/>
  <c r="AG173" i="3"/>
  <c r="AL173" i="3" s="1"/>
  <c r="AG10" i="3"/>
  <c r="AL10" i="3" s="1"/>
  <c r="AG80" i="3"/>
  <c r="AL80" i="3" s="1"/>
  <c r="AG248" i="3"/>
  <c r="AL248" i="3" s="1"/>
  <c r="AG216" i="3"/>
  <c r="AL216" i="3" s="1"/>
  <c r="AG292" i="3"/>
  <c r="AL292" i="3" s="1"/>
  <c r="AG273" i="3"/>
  <c r="AL273" i="3" s="1"/>
  <c r="AG87" i="3"/>
  <c r="AL87" i="3" s="1"/>
  <c r="AG231" i="3"/>
  <c r="AL231" i="3" s="1"/>
  <c r="AG263" i="3"/>
  <c r="AL263" i="3" s="1"/>
  <c r="AG62" i="3"/>
  <c r="AL62" i="3" s="1"/>
  <c r="AG160" i="3"/>
  <c r="AL160" i="3" s="1"/>
  <c r="AG57" i="3"/>
  <c r="AL57" i="3" s="1"/>
  <c r="AG67" i="3"/>
  <c r="AL67" i="3" s="1"/>
  <c r="AG4" i="3"/>
  <c r="AL4" i="3" s="1"/>
  <c r="AG139" i="3"/>
  <c r="AL139" i="3" s="1"/>
  <c r="AG75" i="3"/>
  <c r="AL75" i="3" s="1"/>
  <c r="AG229" i="3"/>
  <c r="AL229" i="3" s="1"/>
  <c r="AG58" i="3"/>
  <c r="AL58" i="3" s="1"/>
  <c r="AG225" i="3"/>
  <c r="AL225" i="3" s="1"/>
  <c r="AG268" i="3"/>
  <c r="AL268" i="3" s="1"/>
  <c r="AG3" i="3"/>
  <c r="AL3" i="3" s="1"/>
  <c r="AG175" i="3"/>
  <c r="AL175" i="3" s="1"/>
  <c r="AG89" i="3"/>
  <c r="AL89" i="3" s="1"/>
  <c r="AG192" i="3"/>
  <c r="AL192" i="3" s="1"/>
  <c r="AG136" i="3"/>
  <c r="AL136" i="3" s="1"/>
  <c r="AG305" i="3"/>
  <c r="AL305" i="3" s="1"/>
  <c r="AG200" i="3"/>
  <c r="AL200" i="3" s="1"/>
  <c r="AG18" i="3"/>
  <c r="AL18" i="3" s="1"/>
  <c r="AG307" i="3"/>
  <c r="AL307" i="3" s="1"/>
  <c r="AG282" i="3"/>
  <c r="AL282" i="3" s="1"/>
  <c r="AG265" i="3"/>
  <c r="AL265" i="3" s="1"/>
  <c r="AG210" i="3"/>
  <c r="AL210" i="3" s="1"/>
  <c r="AG232" i="3"/>
  <c r="AL232" i="3" s="1"/>
  <c r="AG310" i="3"/>
  <c r="AL310" i="3" s="1"/>
  <c r="AG325" i="3"/>
  <c r="AL325" i="3" s="1"/>
  <c r="AG79" i="3"/>
  <c r="AL79" i="3" s="1"/>
  <c r="AG233" i="3"/>
  <c r="AL233" i="3" s="1"/>
  <c r="AG177" i="3"/>
  <c r="AL177" i="3" s="1"/>
  <c r="AG222" i="3"/>
  <c r="AL222" i="3" s="1"/>
  <c r="AG34" i="3"/>
  <c r="AL34" i="3" s="1"/>
  <c r="AG32" i="3"/>
  <c r="AL32" i="3" s="1"/>
  <c r="AG52" i="3"/>
  <c r="AL52" i="3" s="1"/>
  <c r="AG106" i="3"/>
  <c r="AL106" i="3" s="1"/>
  <c r="AG33" i="3"/>
  <c r="AL33" i="3" s="1"/>
  <c r="AG113" i="3"/>
  <c r="AL113" i="3" s="1"/>
  <c r="AG313" i="3"/>
  <c r="AL313" i="3" s="1"/>
  <c r="AG50" i="3"/>
  <c r="AL50" i="3" s="1"/>
  <c r="AG304" i="3"/>
  <c r="AL304" i="3" s="1"/>
  <c r="AG203" i="3"/>
  <c r="AL203" i="3" s="1"/>
  <c r="AG56" i="3"/>
  <c r="AL56" i="3" s="1"/>
  <c r="AM21" i="2"/>
  <c r="AL31" i="2" l="1"/>
  <c r="AG116" i="3"/>
  <c r="AL116" i="3" s="1"/>
  <c r="AG149" i="3"/>
  <c r="AL149" i="3" s="1"/>
  <c r="AG323" i="3"/>
  <c r="AL323" i="3" s="1"/>
  <c r="AM2" i="3" l="1"/>
  <c r="AM4" i="3" s="1"/>
</calcChain>
</file>

<file path=xl/sharedStrings.xml><?xml version="1.0" encoding="utf-8"?>
<sst xmlns="http://purl.oclc.org/ooxml/spreadsheetml/main" count="21185" uniqueCount="1899">
  <si>
    <t>number</t>
  </si>
  <si>
    <t>name</t>
  </si>
  <si>
    <t>ace_pct</t>
  </si>
  <si>
    <t>df_pct</t>
  </si>
  <si>
    <t>df2s_pct</t>
  </si>
  <si>
    <t>ace_df_ratio</t>
  </si>
  <si>
    <t>1st_pct</t>
  </si>
  <si>
    <t>1st_w_pct</t>
  </si>
  <si>
    <t>2nd_w_pct</t>
  </si>
  <si>
    <t>1st_eff</t>
  </si>
  <si>
    <t>svc_w_pct</t>
  </si>
  <si>
    <t>svc_ip_pct</t>
  </si>
  <si>
    <t>brk_svd_pct</t>
  </si>
  <si>
    <t>srv_rating</t>
  </si>
  <si>
    <t>1st_srvr_w_pct</t>
  </si>
  <si>
    <t>2nd_srvr_w_pct</t>
  </si>
  <si>
    <t>srv_rt_w_pct</t>
  </si>
  <si>
    <t>srv_ip_w_pct</t>
  </si>
  <si>
    <t>brk_pts_w_pct</t>
  </si>
  <si>
    <t>rt_rating</t>
  </si>
  <si>
    <t>brk_w_pct</t>
  </si>
  <si>
    <t>rt_svc_ratio</t>
  </si>
  <si>
    <t>pt_dom</t>
  </si>
  <si>
    <t>2nd_srv_ip_pt_dom</t>
  </si>
  <si>
    <t>BP_ovpr_ratio</t>
  </si>
  <si>
    <t>BP_svd_ovpr_ratio</t>
  </si>
  <si>
    <t>BP_conv_ovpr_ratio</t>
  </si>
  <si>
    <t>cluster</t>
  </si>
  <si>
    <t>pc1</t>
  </si>
  <si>
    <t>pc2</t>
  </si>
  <si>
    <t>Aaron Krickstein</t>
  </si>
  <si>
    <t>Adrian Mannarino</t>
  </si>
  <si>
    <t>Adrian Voinea</t>
  </si>
  <si>
    <t>Agustin Calleri</t>
  </si>
  <si>
    <t>Albert Costa</t>
  </si>
  <si>
    <t>Albert Montanes</t>
  </si>
  <si>
    <t>Albert Portas</t>
  </si>
  <si>
    <t>Albert Ramos</t>
  </si>
  <si>
    <t>Alberto Berasategui</t>
  </si>
  <si>
    <t>Alberto Mancini</t>
  </si>
  <si>
    <t>Alberto Martin</t>
  </si>
  <si>
    <t>Alejandro Falla</t>
  </si>
  <si>
    <t>Alex Antonitsch</t>
  </si>
  <si>
    <t>Alex Bogomolov Jr</t>
  </si>
  <si>
    <t>Alex Calatrava</t>
  </si>
  <si>
    <t>Alex Corretja</t>
  </si>
  <si>
    <t>Alex De Minaur</t>
  </si>
  <si>
    <t>Alex Obrien</t>
  </si>
  <si>
    <t>Alex Radulescu</t>
  </si>
  <si>
    <t>Alexander Bublik</t>
  </si>
  <si>
    <t>Alexander Mronz</t>
  </si>
  <si>
    <t>Alexander Popp</t>
  </si>
  <si>
    <t>Alexander Volkov</t>
  </si>
  <si>
    <t>Alexander Waske</t>
  </si>
  <si>
    <t>Alexander Zverev</t>
  </si>
  <si>
    <t>Alexandr Dolgopolov</t>
  </si>
  <si>
    <t>Aljaz Bedene</t>
  </si>
  <si>
    <t>Amer Delic</t>
  </si>
  <si>
    <t>Amos Mansdorf</t>
  </si>
  <si>
    <t>Anders Jarryd</t>
  </si>
  <si>
    <t>Andre Agassi</t>
  </si>
  <si>
    <t>Andre Sa</t>
  </si>
  <si>
    <t>Andrea Gaudenzi</t>
  </si>
  <si>
    <t>Andreas Beck</t>
  </si>
  <si>
    <t>Andreas Haider Maurer</t>
  </si>
  <si>
    <t>Andreas Seppi</t>
  </si>
  <si>
    <t>Andreas Vinciguerra</t>
  </si>
  <si>
    <t>Andrei Cherkasov</t>
  </si>
  <si>
    <t>Andrei Chesnokov</t>
  </si>
  <si>
    <t>Andrei Medvedev</t>
  </si>
  <si>
    <t>Andrei Olhovskiy</t>
  </si>
  <si>
    <t>Andrei Pavel</t>
  </si>
  <si>
    <t>Andrei Stoliarov</t>
  </si>
  <si>
    <t>Andres Gomez</t>
  </si>
  <si>
    <t>Andrew Ilie</t>
  </si>
  <si>
    <t>Andrey Golubev</t>
  </si>
  <si>
    <t>Andrey Kuznetsov</t>
  </si>
  <si>
    <t>Andrey Rublev</t>
  </si>
  <si>
    <t>Andy Murray</t>
  </si>
  <si>
    <t>Andy Roddick</t>
  </si>
  <si>
    <t>Antony Dupuis</t>
  </si>
  <si>
    <t>Arnaud Boetsch</t>
  </si>
  <si>
    <t>Arnaud Clement</t>
  </si>
  <si>
    <t>Arnaud Di Pasquale</t>
  </si>
  <si>
    <t>Attila Savolt</t>
  </si>
  <si>
    <t>Bart Wuyts</t>
  </si>
  <si>
    <t>Benjamin Becker</t>
  </si>
  <si>
    <t>Benoit Paire</t>
  </si>
  <si>
    <t>Bernard Tomic</t>
  </si>
  <si>
    <t>Bernd Karbacher</t>
  </si>
  <si>
    <t>Bjorn Phau</t>
  </si>
  <si>
    <t>Blaz Kavcic</t>
  </si>
  <si>
    <t>Bobby Reynolds</t>
  </si>
  <si>
    <t>Bohdan Ulihrach</t>
  </si>
  <si>
    <t>Boris Becker</t>
  </si>
  <si>
    <t>Boris Pashanski</t>
  </si>
  <si>
    <t>Borna Coric</t>
  </si>
  <si>
    <t>Brad Gilbert</t>
  </si>
  <si>
    <t>Brett Steven</t>
  </si>
  <si>
    <t>Brian Baker</t>
  </si>
  <si>
    <t>Brian Vahaly</t>
  </si>
  <si>
    <t>Bryan Shelton</t>
  </si>
  <si>
    <t>Byron Black</t>
  </si>
  <si>
    <t>Cameron Norrie</t>
  </si>
  <si>
    <t>Carl Uwe Steeb</t>
  </si>
  <si>
    <t>Carlos Berlocq</t>
  </si>
  <si>
    <t>Carlos Costa</t>
  </si>
  <si>
    <t>Carlos Moya</t>
  </si>
  <si>
    <t>Casper Ruud</t>
  </si>
  <si>
    <t>Cecil Mamiit</t>
  </si>
  <si>
    <t>Cedric Pioline</t>
  </si>
  <si>
    <t>Cedrik Marcel Stebe</t>
  </si>
  <si>
    <t>Chris Guccione</t>
  </si>
  <si>
    <t>Chris Pridham</t>
  </si>
  <si>
    <t>Chris Wilkinson</t>
  </si>
  <si>
    <t>Chris Woodruff</t>
  </si>
  <si>
    <t>Christian Bergstrom</t>
  </si>
  <si>
    <t>Christian Garin</t>
  </si>
  <si>
    <t>Christian Ruud</t>
  </si>
  <si>
    <t>Christian Saceanu</t>
  </si>
  <si>
    <t>Christian Vinck</t>
  </si>
  <si>
    <t>Christo Van Rensburg</t>
  </si>
  <si>
    <t>Christophe Rochus</t>
  </si>
  <si>
    <t>Chuck Adams</t>
  </si>
  <si>
    <t>Claudio Mezzadri</t>
  </si>
  <si>
    <t>Cristiano Caratti</t>
  </si>
  <si>
    <t>Cyril Saulnier</t>
  </si>
  <si>
    <t>Damir Dzumhur</t>
  </si>
  <si>
    <t>Danai Udomchoke</t>
  </si>
  <si>
    <t>Daniel Brands</t>
  </si>
  <si>
    <t>Daniel Evans</t>
  </si>
  <si>
    <t>Daniel Gimeno Traver</t>
  </si>
  <si>
    <t>Daniel Nestor</t>
  </si>
  <si>
    <t>Daniel Vacek</t>
  </si>
  <si>
    <t>Daniele Bracciali</t>
  </si>
  <si>
    <t>Daniil Medvedev</t>
  </si>
  <si>
    <t>David Ferrer</t>
  </si>
  <si>
    <t>David Goffin</t>
  </si>
  <si>
    <t>David Nainkin</t>
  </si>
  <si>
    <t>David Nalbandian</t>
  </si>
  <si>
    <t>David Prinosil</t>
  </si>
  <si>
    <t>David Rikl</t>
  </si>
  <si>
    <t>David Sanchez</t>
  </si>
  <si>
    <t>David Wheaton</t>
  </si>
  <si>
    <t>Davide Sanguinetti</t>
  </si>
  <si>
    <t>Denis Gremelmayr</t>
  </si>
  <si>
    <t>Denis Istomin</t>
  </si>
  <si>
    <t>Denis Kudla</t>
  </si>
  <si>
    <t>Denis Shapovalov</t>
  </si>
  <si>
    <t>Dennis Van Scheppingen</t>
  </si>
  <si>
    <t>Derrick Rostagno</t>
  </si>
  <si>
    <t>Dick Norman</t>
  </si>
  <si>
    <t>Diego Nargiso</t>
  </si>
  <si>
    <t>Diego Sebastian Schwartzman</t>
  </si>
  <si>
    <t>Dimitri Poliakov</t>
  </si>
  <si>
    <t>Dinu Pescariu</t>
  </si>
  <si>
    <t>Dmitry Tursunov</t>
  </si>
  <si>
    <t>Dominic Thiem</t>
  </si>
  <si>
    <t>Dominik Hrbaty</t>
  </si>
  <si>
    <t>Donald Young</t>
  </si>
  <si>
    <t>Doug Flach</t>
  </si>
  <si>
    <t>Dudi Sela</t>
  </si>
  <si>
    <t>Dusan Lajovic</t>
  </si>
  <si>
    <t>Dustin Brown</t>
  </si>
  <si>
    <t>Edouard Roger Vasselin</t>
  </si>
  <si>
    <t>Eduardo Schwank</t>
  </si>
  <si>
    <t>Emilio Benfele Alvarez</t>
  </si>
  <si>
    <t>Emilio Sanchez</t>
  </si>
  <si>
    <t>Ernests Gulbis</t>
  </si>
  <si>
    <t>Evgeny Donskoy</t>
  </si>
  <si>
    <t>Evgeny Korolev</t>
  </si>
  <si>
    <t>Fabio Fognini</t>
  </si>
  <si>
    <t>Fabrice Santoro</t>
  </si>
  <si>
    <t>Facundo Bagnis</t>
  </si>
  <si>
    <t>Federico Delbonis</t>
  </si>
  <si>
    <t>Feliciano Lopez</t>
  </si>
  <si>
    <t>Felix Auger Aliassime</t>
  </si>
  <si>
    <t>Felix Mantilla</t>
  </si>
  <si>
    <t>Fernando Gonzalez</t>
  </si>
  <si>
    <t>Fernando Meligeni</t>
  </si>
  <si>
    <t>Fernando Verdasco</t>
  </si>
  <si>
    <t>Fernando Vicente</t>
  </si>
  <si>
    <t>Filip Dewulf</t>
  </si>
  <si>
    <t>Filip Krajinovic</t>
  </si>
  <si>
    <t>Filippo Volandri</t>
  </si>
  <si>
    <t>Flavio Cipolla</t>
  </si>
  <si>
    <t>Flavio Saretta</t>
  </si>
  <si>
    <t>Florent Serra</t>
  </si>
  <si>
    <t>Florian Mayer</t>
  </si>
  <si>
    <t>Frances Tiafoe</t>
  </si>
  <si>
    <t>Francisco Clavet</t>
  </si>
  <si>
    <t>Francisco Roig</t>
  </si>
  <si>
    <t>Franco Davin</t>
  </si>
  <si>
    <t>Franco Squillari</t>
  </si>
  <si>
    <t>Frank Dancevic</t>
  </si>
  <si>
    <t>Frederic Fontang</t>
  </si>
  <si>
    <t>Frederico Gil</t>
  </si>
  <si>
    <t>Frederik Fetterlein</t>
  </si>
  <si>
    <t>Gabriel Markus</t>
  </si>
  <si>
    <t>Gael Monfils</t>
  </si>
  <si>
    <t>Galo Blanco</t>
  </si>
  <si>
    <t>Gary Muller</t>
  </si>
  <si>
    <t>Gastao Elias</t>
  </si>
  <si>
    <t>Gaston Etlis</t>
  </si>
  <si>
    <t>Gaston Gaudio</t>
  </si>
  <si>
    <t>George Bastl</t>
  </si>
  <si>
    <t>Gianluca Pozzi</t>
  </si>
  <si>
    <t>Gilad Bloom</t>
  </si>
  <si>
    <t>Gilbert Schaller</t>
  </si>
  <si>
    <t>Gilles Muller</t>
  </si>
  <si>
    <t>Gilles Simon</t>
  </si>
  <si>
    <t>Go Soeda</t>
  </si>
  <si>
    <t>Goran Ivanisevic</t>
  </si>
  <si>
    <t>Goran Prpic</t>
  </si>
  <si>
    <t>Grant Connell</t>
  </si>
  <si>
    <t>Grant Stafford</t>
  </si>
  <si>
    <t>Greg Rusedski</t>
  </si>
  <si>
    <t>Grega Zemlja</t>
  </si>
  <si>
    <t>Gregory Carraz</t>
  </si>
  <si>
    <t>Grigor Dimitrov</t>
  </si>
  <si>
    <t>Guido Pella</t>
  </si>
  <si>
    <t>Guillaume Raoux</t>
  </si>
  <si>
    <t>Guillermo Canas</t>
  </si>
  <si>
    <t>Guillermo Coria</t>
  </si>
  <si>
    <t>Guillermo Garcia Lopez</t>
  </si>
  <si>
    <t>Guillermo Perez Roldan</t>
  </si>
  <si>
    <t>Gustavo Kuerten</t>
  </si>
  <si>
    <t>Guy Forget</t>
  </si>
  <si>
    <t>Harel Levy</t>
  </si>
  <si>
    <t>Hendrik Dreekmann</t>
  </si>
  <si>
    <t>Henri Laaksonen</t>
  </si>
  <si>
    <t>Henri Leconte</t>
  </si>
  <si>
    <t>Henrik Holm</t>
  </si>
  <si>
    <t>Hernan Gumy</t>
  </si>
  <si>
    <t>Hicham Arazi</t>
  </si>
  <si>
    <t>Horacio De La Pena</t>
  </si>
  <si>
    <t>Horacio Zeballos</t>
  </si>
  <si>
    <t>Horst Skoff</t>
  </si>
  <si>
    <t>Hubert Hurkacz</t>
  </si>
  <si>
    <t>Hyeon Chung</t>
  </si>
  <si>
    <t>Hyung Taik Lee</t>
  </si>
  <si>
    <t>Igor Andreev</t>
  </si>
  <si>
    <t>Igor Kunitsyn</t>
  </si>
  <si>
    <t>Igor Sijsling</t>
  </si>
  <si>
    <t>Illya Marchenko</t>
  </si>
  <si>
    <t>Irakli Labadze</t>
  </si>
  <si>
    <t>Ivan Dodig</t>
  </si>
  <si>
    <t>Ivan Lendl</t>
  </si>
  <si>
    <t>Ivan Ljubicic</t>
  </si>
  <si>
    <t>Ivan Navarro</t>
  </si>
  <si>
    <t>Ivo Heuberger</t>
  </si>
  <si>
    <t>Ivo Karlovic</t>
  </si>
  <si>
    <t>Ivo Minar</t>
  </si>
  <si>
    <t>Jacco Eltingh</t>
  </si>
  <si>
    <t>Jack Sock</t>
  </si>
  <si>
    <t>Jacobo Diaz</t>
  </si>
  <si>
    <t>Jaime Oncins</t>
  </si>
  <si>
    <t>Jaime Yzaga</t>
  </si>
  <si>
    <t>Jakob Hlasek</t>
  </si>
  <si>
    <t>James Blake</t>
  </si>
  <si>
    <t>James Duckworth</t>
  </si>
  <si>
    <t>James Ward</t>
  </si>
  <si>
    <t>Jamie Morgan</t>
  </si>
  <si>
    <t>Jan Apell</t>
  </si>
  <si>
    <t>Jan Hajek</t>
  </si>
  <si>
    <t>Jan Hernych</t>
  </si>
  <si>
    <t>Jan Kroslak</t>
  </si>
  <si>
    <t>Jan Lennard Struff</t>
  </si>
  <si>
    <t>Jan Michael Gambill</t>
  </si>
  <si>
    <t>Jan Siemerink</t>
  </si>
  <si>
    <t>Jan Vacek</t>
  </si>
  <si>
    <t>Janko Tipsarevic</t>
  </si>
  <si>
    <t>Jared Donaldson</t>
  </si>
  <si>
    <t>Jared Palmer</t>
  </si>
  <si>
    <t>Jarkko Nieminen</t>
  </si>
  <si>
    <t>Jason Stoltenberg</t>
  </si>
  <si>
    <t>Jaume Munar</t>
  </si>
  <si>
    <t>Javier Frana</t>
  </si>
  <si>
    <t>Javier Sanchez</t>
  </si>
  <si>
    <t>Jean Philippe Fleurian</t>
  </si>
  <si>
    <t>Jean Rene Lisnard</t>
  </si>
  <si>
    <t>Jeff Morrison</t>
  </si>
  <si>
    <t>Jeff Tarango</t>
  </si>
  <si>
    <t>Jens Knippschild</t>
  </si>
  <si>
    <t>Jeremy Bates</t>
  </si>
  <si>
    <t>Jeremy Chardy</t>
  </si>
  <si>
    <t>Jerome Golmard</t>
  </si>
  <si>
    <t>Jerzy Janowicz</t>
  </si>
  <si>
    <t>Jesse Levine</t>
  </si>
  <si>
    <t>Jim Courier</t>
  </si>
  <si>
    <t>Jim Grabb</t>
  </si>
  <si>
    <t>Jimmy Arias</t>
  </si>
  <si>
    <t>Jimmy Connors</t>
  </si>
  <si>
    <t>Jimmy Wang</t>
  </si>
  <si>
    <t>Jiri Novak</t>
  </si>
  <si>
    <t>Jiri Vanek</t>
  </si>
  <si>
    <t>Jiri Vesely</t>
  </si>
  <si>
    <t>Jo Wilfried Tsonga</t>
  </si>
  <si>
    <t>Joachim Johansson</t>
  </si>
  <si>
    <t>Joao Cunha Silva</t>
  </si>
  <si>
    <t>Joao Sousa</t>
  </si>
  <si>
    <t>Joao Souza</t>
  </si>
  <si>
    <t>Joern Renzenbrink</t>
  </si>
  <si>
    <t>Johan Van Herck</t>
  </si>
  <si>
    <t>John Isner</t>
  </si>
  <si>
    <t>John McEnroe</t>
  </si>
  <si>
    <t>John Millman</t>
  </si>
  <si>
    <t>John Van Lottum</t>
  </si>
  <si>
    <t>Jonas Bjorkman</t>
  </si>
  <si>
    <t>Jonas Svensson</t>
  </si>
  <si>
    <t>Jonathan Stark</t>
  </si>
  <si>
    <t>Jordan Thompson</t>
  </si>
  <si>
    <t>Jordi Arrese</t>
  </si>
  <si>
    <t>Jordi Burillo</t>
  </si>
  <si>
    <t>Jose Acasuso</t>
  </si>
  <si>
    <t>Juan Albert Viloca Puig</t>
  </si>
  <si>
    <t>Juan Antonio Marin</t>
  </si>
  <si>
    <t>Juan Balcells</t>
  </si>
  <si>
    <t>Juan Carlos Ferrero</t>
  </si>
  <si>
    <t>Juan Ignacio Chela</t>
  </si>
  <si>
    <t>Juan Martin Del Potro</t>
  </si>
  <si>
    <t>Juan Monaco</t>
  </si>
  <si>
    <t>Julian Alonso</t>
  </si>
  <si>
    <t>Julien Benneteau</t>
  </si>
  <si>
    <t>Julien Boutter</t>
  </si>
  <si>
    <t>Jurgen Melzer</t>
  </si>
  <si>
    <t>Justin Gimelstob</t>
  </si>
  <si>
    <t>Karel Novacek</t>
  </si>
  <si>
    <t>Karen Khachanov</t>
  </si>
  <si>
    <t>Karim Alami</t>
  </si>
  <si>
    <t>Karol Beck</t>
  </si>
  <si>
    <t>Karol Kucera</t>
  </si>
  <si>
    <t>Karsten Braasch</t>
  </si>
  <si>
    <t>Kei Nishikori</t>
  </si>
  <si>
    <t>Kenneth Carlsen</t>
  </si>
  <si>
    <t>Kenny De Schepper</t>
  </si>
  <si>
    <t>Kevin Anderson</t>
  </si>
  <si>
    <t>Kevin Curren</t>
  </si>
  <si>
    <t>Kevin Kim</t>
  </si>
  <si>
    <t>Kristian Pless</t>
  </si>
  <si>
    <t>Kristof Vliegen</t>
  </si>
  <si>
    <t>Kyle Edmund</t>
  </si>
  <si>
    <t>Lars Burgsmuller</t>
  </si>
  <si>
    <t>Lars Jonsson</t>
  </si>
  <si>
    <t>Laslo Djere</t>
  </si>
  <si>
    <t>Laurence Tieleman</t>
  </si>
  <si>
    <t>Leander Paes</t>
  </si>
  <si>
    <t>Leonardo Mayer</t>
  </si>
  <si>
    <t>Lionel Roux</t>
  </si>
  <si>
    <t>Lleyton Hewitt</t>
  </si>
  <si>
    <t>Lorenzo Sonego</t>
  </si>
  <si>
    <t>Lucas Pouille</t>
  </si>
  <si>
    <t>Luis Herrera</t>
  </si>
  <si>
    <t>Luis Horna</t>
  </si>
  <si>
    <t>Luiz Mattar</t>
  </si>
  <si>
    <t>Lukas Dlouhy</t>
  </si>
  <si>
    <t>Lukas Lacko</t>
  </si>
  <si>
    <t>Lukas Rosol</t>
  </si>
  <si>
    <t>Lukasz Kubot</t>
  </si>
  <si>
    <t>Magnus Gustafsson</t>
  </si>
  <si>
    <t>Magnus Larsson</t>
  </si>
  <si>
    <t>Magnus Norman</t>
  </si>
  <si>
    <t>Malek Jaziri</t>
  </si>
  <si>
    <t>Malivai Washington</t>
  </si>
  <si>
    <t>Marat Safin</t>
  </si>
  <si>
    <t>Marc Gicquel</t>
  </si>
  <si>
    <t>Marc Kevin Goellner</t>
  </si>
  <si>
    <t>Marc Rosset</t>
  </si>
  <si>
    <t>Marcel Granollers</t>
  </si>
  <si>
    <t>Marcelo Filippini</t>
  </si>
  <si>
    <t>Marcelo Rios</t>
  </si>
  <si>
    <t>Marco Cecchinato</t>
  </si>
  <si>
    <t>Marco Chiudinelli</t>
  </si>
  <si>
    <t>Marcos Aurelio Gorriz</t>
  </si>
  <si>
    <t>Marcos Baghdatis</t>
  </si>
  <si>
    <t>Marcos Daniel</t>
  </si>
  <si>
    <t>Marcos Ondruska</t>
  </si>
  <si>
    <t>Mardy Fish</t>
  </si>
  <si>
    <t>Mariano Puerta</t>
  </si>
  <si>
    <t>Mariano Zabaleta</t>
  </si>
  <si>
    <t>Marin Cilic</t>
  </si>
  <si>
    <t>Marinko Matosevic</t>
  </si>
  <si>
    <t>Mario Ancic</t>
  </si>
  <si>
    <t>Marius Copil</t>
  </si>
  <si>
    <t>Mark Knowles</t>
  </si>
  <si>
    <t>Mark Koevermans</t>
  </si>
  <si>
    <t>Mark Petchey</t>
  </si>
  <si>
    <t>Mark Philippoussis</t>
  </si>
  <si>
    <t>Mark Woodforde</t>
  </si>
  <si>
    <t>Markus Hipfl</t>
  </si>
  <si>
    <t>Markus Zoecke</t>
  </si>
  <si>
    <t>Marsel Ilhan</t>
  </si>
  <si>
    <t>Martin Damm</t>
  </si>
  <si>
    <t>Martin Jaite</t>
  </si>
  <si>
    <t>Martin Klizan</t>
  </si>
  <si>
    <t>Martin Sinner</t>
  </si>
  <si>
    <t>Martin Vassallo Arguello</t>
  </si>
  <si>
    <t>Martin Verkerk</t>
  </si>
  <si>
    <t>Marton Fucsovics</t>
  </si>
  <si>
    <t>Mats Wilander</t>
  </si>
  <si>
    <t>Matteo Berrettini</t>
  </si>
  <si>
    <t>Matthew Ebden</t>
  </si>
  <si>
    <t>Matthias Bachinger</t>
  </si>
  <si>
    <t>Mauricio Hadad</t>
  </si>
  <si>
    <t>Max Mirnyi</t>
  </si>
  <si>
    <t>Maximilian Marterer</t>
  </si>
  <si>
    <t>Maximo Gonzalez</t>
  </si>
  <si>
    <t>Michael Berrer</t>
  </si>
  <si>
    <t>Michael Chang</t>
  </si>
  <si>
    <t>Michael Joyce</t>
  </si>
  <si>
    <t>Michael Kohlmann</t>
  </si>
  <si>
    <t>Michael Llodra</t>
  </si>
  <si>
    <t>Michael Russell</t>
  </si>
  <si>
    <t>Michael Stich</t>
  </si>
  <si>
    <t>Michael Tebbutt</t>
  </si>
  <si>
    <t>Michal Przysiezny</t>
  </si>
  <si>
    <t>Michal Tabara</t>
  </si>
  <si>
    <t>Michel Kratochvil</t>
  </si>
  <si>
    <t>Michiel Schapers</t>
  </si>
  <si>
    <t>Mikael Tillstrom</t>
  </si>
  <si>
    <t>Mikhail Kukushkin</t>
  </si>
  <si>
    <t>Mikhail Youzhny</t>
  </si>
  <si>
    <t>Milos Raonic</t>
  </si>
  <si>
    <t>Mischa Zverev</t>
  </si>
  <si>
    <t>Neville Godwin</t>
  </si>
  <si>
    <t>Nick Kyrgios</t>
  </si>
  <si>
    <t>Nicklas Kulti</t>
  </si>
  <si>
    <t>Nicolas Almagro</t>
  </si>
  <si>
    <t>Nicolas Devilder</t>
  </si>
  <si>
    <t>Nicolas Escude</t>
  </si>
  <si>
    <t>Nicolas Jarry</t>
  </si>
  <si>
    <t>Nicolas Kiefer</t>
  </si>
  <si>
    <t>Nicolas Lapentti</t>
  </si>
  <si>
    <t>Nicolas Mahut</t>
  </si>
  <si>
    <t>Nicolas Massu</t>
  </si>
  <si>
    <t>Nicolas Pereira</t>
  </si>
  <si>
    <t>Nikolay Davydenko</t>
  </si>
  <si>
    <t>Nikoloz Basilashvili</t>
  </si>
  <si>
    <t>Noam Okun</t>
  </si>
  <si>
    <t>Novak Djokovic</t>
  </si>
  <si>
    <t>Nuno Marques</t>
  </si>
  <si>
    <t>Oliver Gross</t>
  </si>
  <si>
    <t>Olivier Delaitre</t>
  </si>
  <si>
    <t>Olivier Mutis</t>
  </si>
  <si>
    <t>Olivier Patience</t>
  </si>
  <si>
    <t>Olivier Rochus</t>
  </si>
  <si>
    <t>Omar Camporese</t>
  </si>
  <si>
    <t>Oscar Hernandez</t>
  </si>
  <si>
    <t>Pablo Andujar</t>
  </si>
  <si>
    <t>Pablo Carreno Busta</t>
  </si>
  <si>
    <t>Pablo Cuevas</t>
  </si>
  <si>
    <t>Paolo Lorenzi</t>
  </si>
  <si>
    <t>Paradorn Srichaphan</t>
  </si>
  <si>
    <t>Patrick Baur</t>
  </si>
  <si>
    <t>Patrick McEnroe</t>
  </si>
  <si>
    <t>Patrick Rafter</t>
  </si>
  <si>
    <t>Patrik Kuhnen</t>
  </si>
  <si>
    <t>Paul Capdeville</t>
  </si>
  <si>
    <t>Paul Goldstein</t>
  </si>
  <si>
    <t>Paul Haarhuis</t>
  </si>
  <si>
    <t>Paul Henri Mathieu</t>
  </si>
  <si>
    <t>Pere Riba</t>
  </si>
  <si>
    <t>Pete Sampras</t>
  </si>
  <si>
    <t>Peter Gojowczyk</t>
  </si>
  <si>
    <t>Peter Luczak</t>
  </si>
  <si>
    <t>Peter Wessels</t>
  </si>
  <si>
    <t>Petr Korda</t>
  </si>
  <si>
    <t>Philipp Kohlschreiber</t>
  </si>
  <si>
    <t>Philipp Petzschner</t>
  </si>
  <si>
    <t>Pierre Hugues Herbert</t>
  </si>
  <si>
    <t>Potito Starace</t>
  </si>
  <si>
    <t>Radek Stepanek</t>
  </si>
  <si>
    <t>Radu Albot</t>
  </si>
  <si>
    <t>Raemon Sluiter</t>
  </si>
  <si>
    <t>Rafael Nadal</t>
  </si>
  <si>
    <t>Rainer Schuettler</t>
  </si>
  <si>
    <t>Rajeev Ram</t>
  </si>
  <si>
    <t>Ramon Delgado</t>
  </si>
  <si>
    <t>Reilly Opelka</t>
  </si>
  <si>
    <t>Renzo Furlan</t>
  </si>
  <si>
    <t>Ricardas Berankis</t>
  </si>
  <si>
    <t>Ricardo Mello</t>
  </si>
  <si>
    <t>Richard Fromberg</t>
  </si>
  <si>
    <t>Richard Gasquet</t>
  </si>
  <si>
    <t>Richard Krajicek</t>
  </si>
  <si>
    <t>Richey Reneberg</t>
  </si>
  <si>
    <t>Robbie Weiss</t>
  </si>
  <si>
    <t>Robby Ginepri</t>
  </si>
  <si>
    <t>Robert Kendrick</t>
  </si>
  <si>
    <t>Roberto Bautista Agut</t>
  </si>
  <si>
    <t>Roberto Carballes Baena</t>
  </si>
  <si>
    <t>Roberto Carretero</t>
  </si>
  <si>
    <t>Robin Haase</t>
  </si>
  <si>
    <t>Robin Soderling</t>
  </si>
  <si>
    <t>Rodolphe Gilbert</t>
  </si>
  <si>
    <t>Roger Federer</t>
  </si>
  <si>
    <t>Rogerio Dutra Silva</t>
  </si>
  <si>
    <t>Ronald Agenor</t>
  </si>
  <si>
    <t>Ruben Bemelmans</t>
  </si>
  <si>
    <t>Ruben Ramirez Hidalgo</t>
  </si>
  <si>
    <t>Ryan Harrison</t>
  </si>
  <si>
    <t>Ryan Sweeting</t>
  </si>
  <si>
    <t>Sam Querrey</t>
  </si>
  <si>
    <t>Samuel Groth</t>
  </si>
  <si>
    <t>Sandon Stolle</t>
  </si>
  <si>
    <t>Santiago Giraldo</t>
  </si>
  <si>
    <t>Santiago Ventura</t>
  </si>
  <si>
    <t>Sargis Sargsian</t>
  </si>
  <si>
    <t>Scott Draper</t>
  </si>
  <si>
    <t>Sebastien Grosjean</t>
  </si>
  <si>
    <t>Sebastien Lareau</t>
  </si>
  <si>
    <t>Sergi Bruguera</t>
  </si>
  <si>
    <t>Sergio Roitman</t>
  </si>
  <si>
    <t>Sergiy Stakhovsky</t>
  </si>
  <si>
    <t>Shuzo Matsuoka</t>
  </si>
  <si>
    <t>Simon Greul</t>
  </si>
  <si>
    <t>Simon Youl</t>
  </si>
  <si>
    <t>Simone Bolelli</t>
  </si>
  <si>
    <t>Sjeng Schalken</t>
  </si>
  <si>
    <t>Slava Dosedel</t>
  </si>
  <si>
    <t>Somdev Devvarman</t>
  </si>
  <si>
    <t>Stan Wawrinka</t>
  </si>
  <si>
    <t>Stefan Edberg</t>
  </si>
  <si>
    <t>Stefan Koubek</t>
  </si>
  <si>
    <t>Stefano Pescosolido</t>
  </si>
  <si>
    <t>Stefanos Tsitsipas</t>
  </si>
  <si>
    <t>Stephane Robert</t>
  </si>
  <si>
    <t>Stephane Simian</t>
  </si>
  <si>
    <t>Steve Bryan</t>
  </si>
  <si>
    <t>Steve Campbell</t>
  </si>
  <si>
    <t>Steve Darcis</t>
  </si>
  <si>
    <t>Steve Johnson</t>
  </si>
  <si>
    <t>Taro Daniel</t>
  </si>
  <si>
    <t>Tatsuma Ito</t>
  </si>
  <si>
    <t>Taylor Dent</t>
  </si>
  <si>
    <t>Taylor Harry Fritz</t>
  </si>
  <si>
    <t>Tennys Sandgren</t>
  </si>
  <si>
    <t>Teymuraz Gabashvili</t>
  </si>
  <si>
    <t>Thanasi Kokkinakis</t>
  </si>
  <si>
    <t>Thiago Monteiro</t>
  </si>
  <si>
    <t>Thiemo De Bakker</t>
  </si>
  <si>
    <t>Thierry Ascione</t>
  </si>
  <si>
    <t>Thierry Champion</t>
  </si>
  <si>
    <t>Thomas Enqvist</t>
  </si>
  <si>
    <t>Thomas Fabbiano</t>
  </si>
  <si>
    <t>Thomas Johansson</t>
  </si>
  <si>
    <t>Thomas Muster</t>
  </si>
  <si>
    <t>Thomaz Bellucci</t>
  </si>
  <si>
    <t>Tim Henman</t>
  </si>
  <si>
    <t>Tim Smyczek</t>
  </si>
  <si>
    <t>Tobias Kamke</t>
  </si>
  <si>
    <t>Todd Martin</t>
  </si>
  <si>
    <t>Todd Witsken</t>
  </si>
  <si>
    <t>Todd Woodbridge</t>
  </si>
  <si>
    <t>Tomas Behrend</t>
  </si>
  <si>
    <t>Tomas Berdych</t>
  </si>
  <si>
    <t>Tomas Carbonell</t>
  </si>
  <si>
    <t>Tomas Nydahl</t>
  </si>
  <si>
    <t>Tomas Zib</t>
  </si>
  <si>
    <t>Tommy Haas</t>
  </si>
  <si>
    <t>Tommy Ho</t>
  </si>
  <si>
    <t>Tommy Robredo</t>
  </si>
  <si>
    <t>Ugo Humbert</t>
  </si>
  <si>
    <t>Vasek Pospisil</t>
  </si>
  <si>
    <t>Victor Estrella</t>
  </si>
  <si>
    <t>Victor Hanescu</t>
  </si>
  <si>
    <t>Viktor Troicki</t>
  </si>
  <si>
    <t>Vincent Spadea</t>
  </si>
  <si>
    <t>Vladimir Voltchkov</t>
  </si>
  <si>
    <t>Wally Masur</t>
  </si>
  <si>
    <t>Wayne Arthurs</t>
  </si>
  <si>
    <t>Wayne Black</t>
  </si>
  <si>
    <t>Wayne Ferreira</t>
  </si>
  <si>
    <t>Wayne Odesnik</t>
  </si>
  <si>
    <t>Wesley Moodie</t>
  </si>
  <si>
    <t>Xavier Malisse</t>
  </si>
  <si>
    <t>Yen Hsun Lu</t>
  </si>
  <si>
    <t>Yevgeny Kafelnikov</t>
  </si>
  <si>
    <t>Yoshihito Nishioka</t>
  </si>
  <si>
    <t>Younes El Aynaoui</t>
  </si>
  <si>
    <t>Yuichi Sugita</t>
  </si>
  <si>
    <t>date</t>
  </si>
  <si>
    <t>tournament</t>
  </si>
  <si>
    <t>level</t>
  </si>
  <si>
    <t>bestOf</t>
  </si>
  <si>
    <t>surface</t>
  </si>
  <si>
    <t>indoor</t>
  </si>
  <si>
    <t>speed</t>
  </si>
  <si>
    <t>round</t>
  </si>
  <si>
    <t>winner_name</t>
  </si>
  <si>
    <t>winner_seed</t>
  </si>
  <si>
    <t>winner_country_name</t>
  </si>
  <si>
    <t>winner_country_id</t>
  </si>
  <si>
    <t>winner_rank</t>
  </si>
  <si>
    <t>winner_eloRatingDelta</t>
  </si>
  <si>
    <t>winner_eloRating</t>
  </si>
  <si>
    <t>loser_name</t>
  </si>
  <si>
    <t>loser_seed</t>
  </si>
  <si>
    <t>loser_country_name</t>
  </si>
  <si>
    <t>loser_country_id</t>
  </si>
  <si>
    <t>loser_rank</t>
  </si>
  <si>
    <t>loser_eloRatingDelta</t>
  </si>
  <si>
    <t>loser_eloRating</t>
  </si>
  <si>
    <t>score</t>
  </si>
  <si>
    <t>winner_entry</t>
  </si>
  <si>
    <t>loser_entry</t>
  </si>
  <si>
    <t>outcome</t>
  </si>
  <si>
    <t>US Open</t>
  </si>
  <si>
    <t>G</t>
  </si>
  <si>
    <t>H</t>
  </si>
  <si>
    <t>F</t>
  </si>
  <si>
    <t>United States</t>
  </si>
  <si>
    <t>USA</t>
  </si>
  <si>
    <t>6-3 6-4 5-7 6-4</t>
  </si>
  <si>
    <t>SF</t>
  </si>
  <si>
    <t>Netherlands</t>
  </si>
  <si>
    <t>NED</t>
  </si>
  <si>
    <t>7-6(6) 7-6(4) 6-2</t>
  </si>
  <si>
    <t>QF</t>
  </si>
  <si>
    <t>6-3 6-2 6-4</t>
  </si>
  <si>
    <t>R16</t>
  </si>
  <si>
    <t>Germany</t>
  </si>
  <si>
    <t>GER</t>
  </si>
  <si>
    <t>7-5 6-4 6-7(5) 7-5</t>
  </si>
  <si>
    <t>R32</t>
  </si>
  <si>
    <t>United Kingdom</t>
  </si>
  <si>
    <t>GBR</t>
  </si>
  <si>
    <t>7-6(4) 4-6 7-6(3) 3-6 6-4</t>
  </si>
  <si>
    <t>R64</t>
  </si>
  <si>
    <t>Denmark</t>
  </si>
  <si>
    <t>DEN</t>
  </si>
  <si>
    <t>6-3 7-5 6-4</t>
  </si>
  <si>
    <t>R128</t>
  </si>
  <si>
    <t>Spain</t>
  </si>
  <si>
    <t>ESP</t>
  </si>
  <si>
    <t>6-1 6-4 6-4</t>
  </si>
  <si>
    <t>Long Island</t>
  </si>
  <si>
    <t>B</t>
  </si>
  <si>
    <t>France</t>
  </si>
  <si>
    <t>FRA</t>
  </si>
  <si>
    <t>6-3 6-7(7) 6-4</t>
  </si>
  <si>
    <t>Cincinnati Masters</t>
  </si>
  <si>
    <t>M</t>
  </si>
  <si>
    <t>Australia</t>
  </si>
  <si>
    <t>AUS</t>
  </si>
  <si>
    <t>4-6 6-3 7-6(4)</t>
  </si>
  <si>
    <t>Q</t>
  </si>
  <si>
    <t>Argentina</t>
  </si>
  <si>
    <t>ARG</t>
  </si>
  <si>
    <t>5-7 7-6(6) 6-3</t>
  </si>
  <si>
    <t>Canada Masters</t>
  </si>
  <si>
    <t>7-6(3) 3-6 7-6(5)</t>
  </si>
  <si>
    <t>Korea, Republic of</t>
  </si>
  <si>
    <t>KOR</t>
  </si>
  <si>
    <t>3-6 7-6(5) 6-2</t>
  </si>
  <si>
    <t>South Africa</t>
  </si>
  <si>
    <t>RSA</t>
  </si>
  <si>
    <t>7-6(6) 5-7 6-4</t>
  </si>
  <si>
    <t>Wimbledon</t>
  </si>
  <si>
    <t>Switzerland</t>
  </si>
  <si>
    <t>SUI</t>
  </si>
  <si>
    <t>6-3 6-2 4-6 3-6 6-4</t>
  </si>
  <si>
    <t>LL</t>
  </si>
  <si>
    <t>Martin Lee</t>
  </si>
  <si>
    <t>6-3 7-6(1) 6-3</t>
  </si>
  <si>
    <t>Halle</t>
  </si>
  <si>
    <t>6-3 6-4</t>
  </si>
  <si>
    <t>Russian Federation</t>
  </si>
  <si>
    <t>RUS</t>
  </si>
  <si>
    <t>4-6 6-3 6-4</t>
  </si>
  <si>
    <t>Roland Garros</t>
  </si>
  <si>
    <t>C</t>
  </si>
  <si>
    <t>Italy</t>
  </si>
  <si>
    <t>ITA</t>
  </si>
  <si>
    <t>3-6 6-4 6-2 7-6(3)</t>
  </si>
  <si>
    <t>Dusseldorf</t>
  </si>
  <si>
    <t>T</t>
  </si>
  <si>
    <t>RR</t>
  </si>
  <si>
    <t>Sweden</t>
  </si>
  <si>
    <t>SWE</t>
  </si>
  <si>
    <t>6-2 6-7(3) 7-6(5)</t>
  </si>
  <si>
    <t>7-5 2-6 7-6(5)</t>
  </si>
  <si>
    <t>7-6(3) 2-6 7-6(2)</t>
  </si>
  <si>
    <t>Hamburg Masters</t>
  </si>
  <si>
    <t>Belarus</t>
  </si>
  <si>
    <t>BLR</t>
  </si>
  <si>
    <t>Rome Masters</t>
  </si>
  <si>
    <t>6-4 6-7(3) 6-3</t>
  </si>
  <si>
    <t>Houston</t>
  </si>
  <si>
    <t>7-6(9) 6-3</t>
  </si>
  <si>
    <t>6-1 7-5</t>
  </si>
  <si>
    <t>6-2 7-6(3)</t>
  </si>
  <si>
    <t>6-4 6-2</t>
  </si>
  <si>
    <t>Czech Republic</t>
  </si>
  <si>
    <t>CZE</t>
  </si>
  <si>
    <t>4-6 6-1 7-5</t>
  </si>
  <si>
    <t>Davis Cup WG</t>
  </si>
  <si>
    <t>D</t>
  </si>
  <si>
    <t>4-6 4-6 7-6(4) 7-5 6-4</t>
  </si>
  <si>
    <t>Miami Masters</t>
  </si>
  <si>
    <t>Chile</t>
  </si>
  <si>
    <t>CHI</t>
  </si>
  <si>
    <t>7-6(1) 6-1</t>
  </si>
  <si>
    <t>Finland</t>
  </si>
  <si>
    <t>FIN</t>
  </si>
  <si>
    <t>4-6 6-3 6-2</t>
  </si>
  <si>
    <t>Indian Wells Masters</t>
  </si>
  <si>
    <t>6-2 6-4</t>
  </si>
  <si>
    <t>6-3 3-6 7-5</t>
  </si>
  <si>
    <t>6-4 6-4</t>
  </si>
  <si>
    <t>7-6(5) 6-2</t>
  </si>
  <si>
    <t>Scottsdale</t>
  </si>
  <si>
    <t>7-5 7-5</t>
  </si>
  <si>
    <t>Zimbabwe</t>
  </si>
  <si>
    <t>ZIM</t>
  </si>
  <si>
    <t>6-1 6-2</t>
  </si>
  <si>
    <t>Slovakia</t>
  </si>
  <si>
    <t>SVK</t>
  </si>
  <si>
    <t>6-3 6-7(3) 6-1 7-5</t>
  </si>
  <si>
    <t>Australian Open</t>
  </si>
  <si>
    <t>6-2 6-4 6-7(5) 7-6(8)</t>
  </si>
  <si>
    <t>7-6(5) 5-7 6-4 6-7(6) 6-3</t>
  </si>
  <si>
    <t>6-3 7-5 3-6 6-4</t>
  </si>
  <si>
    <t>6-3 6-3 6-4</t>
  </si>
  <si>
    <t>Adelaide</t>
  </si>
  <si>
    <t>3-6 6-3 6-4</t>
  </si>
  <si>
    <t>Stuttgart Masters</t>
  </si>
  <si>
    <t>4-6 7-6(3) 6-4</t>
  </si>
  <si>
    <t>WC</t>
  </si>
  <si>
    <t>Austria</t>
  </si>
  <si>
    <t>AUT</t>
  </si>
  <si>
    <t>6-3 7-6(5)</t>
  </si>
  <si>
    <t>7-6(4) 6-1 6-1</t>
  </si>
  <si>
    <t>6-3 7-6(5) 6-3</t>
  </si>
  <si>
    <t>6-7(7) 7-6(2) 7-6(2) 7-6(5)</t>
  </si>
  <si>
    <t>6-3 6-2 6-7(5) 6-4</t>
  </si>
  <si>
    <t>6-3 6-2 6-2</t>
  </si>
  <si>
    <t>Brazil</t>
  </si>
  <si>
    <t>BRA</t>
  </si>
  <si>
    <t>7-6(4) 6-4 6-3</t>
  </si>
  <si>
    <t>6-4 7-6(4) 7-6(6)</t>
  </si>
  <si>
    <t>6-3 3-6 6-2</t>
  </si>
  <si>
    <t>7-5 6-3</t>
  </si>
  <si>
    <t>Alexander Peya</t>
  </si>
  <si>
    <t>6-3 6-2</t>
  </si>
  <si>
    <t>Belgium</t>
  </si>
  <si>
    <t>BEL</t>
  </si>
  <si>
    <t>6-4 6-7(3) 7-6(4)</t>
  </si>
  <si>
    <t>Ecuador</t>
  </si>
  <si>
    <t>ECU</t>
  </si>
  <si>
    <t>Los Angeles</t>
  </si>
  <si>
    <t>7-6(4) 6-4</t>
  </si>
  <si>
    <t>7-5 7-6(4)</t>
  </si>
  <si>
    <t>7-6(6) 7-6(2)</t>
  </si>
  <si>
    <t>7-5 6-2</t>
  </si>
  <si>
    <t>7-6(7) 5-7 6-4 6-7(2) 7-5</t>
  </si>
  <si>
    <t>Armenia</t>
  </si>
  <si>
    <t>ARM</t>
  </si>
  <si>
    <t>6-4 6-4 7-5</t>
  </si>
  <si>
    <t>Barry Cowan</t>
  </si>
  <si>
    <t>6-3 6-2 6-7(5) 4-6 6-3</t>
  </si>
  <si>
    <t>6-4 7-6(5) 6-4</t>
  </si>
  <si>
    <t>Queen's Club</t>
  </si>
  <si>
    <t>3-6 6-3 6-2</t>
  </si>
  <si>
    <t>7-6(1) 7-5</t>
  </si>
  <si>
    <t>7-6(4) 6-3 6-2</t>
  </si>
  <si>
    <t>Cedric Kauffmann</t>
  </si>
  <si>
    <t>6-3 4-6 6-2 3-6 8-6</t>
  </si>
  <si>
    <t>6-3 3-6 6-3</t>
  </si>
  <si>
    <t>7-6(0) 7-5</t>
  </si>
  <si>
    <t>4-6 6-3 7-6(1)</t>
  </si>
  <si>
    <t>6-7(3) 6-3 6-4</t>
  </si>
  <si>
    <t>Israel</t>
  </si>
  <si>
    <t>ISR</t>
  </si>
  <si>
    <t>7-5 2-6 6-4</t>
  </si>
  <si>
    <t>7-6(2) 6-3</t>
  </si>
  <si>
    <t>7-6(5) 7-5 6-1</t>
  </si>
  <si>
    <t>7-5 6-4</t>
  </si>
  <si>
    <t>4-6 7-6(4) 6-4</t>
  </si>
  <si>
    <t>6-1 7-6(7)</t>
  </si>
  <si>
    <t>6-3 3-6 6-0</t>
  </si>
  <si>
    <t>3-6 7-6(2) 6-4</t>
  </si>
  <si>
    <t>Memphis</t>
  </si>
  <si>
    <t>A</t>
  </si>
  <si>
    <t>7-6(4) 6-2</t>
  </si>
  <si>
    <t>6-7(2) 6-3 6-4 6-4</t>
  </si>
  <si>
    <t>6-4 4-6 4-6 7-5 6-2</t>
  </si>
  <si>
    <t>7-6(5) 7-6(5) 4-6 7-5</t>
  </si>
  <si>
    <t>7-6(5) 3-6 6-4 7-6(3)</t>
  </si>
  <si>
    <t>Masters Cup</t>
  </si>
  <si>
    <t>6-7(5) 6-3 6-4</t>
  </si>
  <si>
    <t>7-5 6-0</t>
  </si>
  <si>
    <t>7-6(2) 7-5</t>
  </si>
  <si>
    <t>6-4 6-3 6-3</t>
  </si>
  <si>
    <t>7-6(7) 6-4 7-6(5)</t>
  </si>
  <si>
    <t>4-6 7-6(6) 6-4 6-2</t>
  </si>
  <si>
    <t>7-6(4) 6-2 6-4</t>
  </si>
  <si>
    <t>7-6(5) 7-6(3) 6-3</t>
  </si>
  <si>
    <t>6-3 6-1 6-3</t>
  </si>
  <si>
    <t>7-6(3) 7-5 6-4</t>
  </si>
  <si>
    <t>7-6(3) 7-6(3)</t>
  </si>
  <si>
    <t>6-4 3-6 7-6(10)</t>
  </si>
  <si>
    <t>Morocco</t>
  </si>
  <si>
    <t>MAR</t>
  </si>
  <si>
    <t>7-6(3) 6-2</t>
  </si>
  <si>
    <t>5-7 6-2 7-6(4)</t>
  </si>
  <si>
    <t>6-7(10) 7-6(5) 6-4 6-2</t>
  </si>
  <si>
    <t>6-4 6-7(4) 6-4 6-4</t>
  </si>
  <si>
    <t>6-3 6-2 7-5</t>
  </si>
  <si>
    <t>2-6 6-4 6-2 6-2</t>
  </si>
  <si>
    <t>7-6(9) 3-6 6-3 6-4</t>
  </si>
  <si>
    <t>6-4 6-4 6-2</t>
  </si>
  <si>
    <t>Bob Bryan</t>
  </si>
  <si>
    <t>6-1 7-6(2)</t>
  </si>
  <si>
    <t>Arvind Parmar</t>
  </si>
  <si>
    <t>6-7(8) 6-4 6-3</t>
  </si>
  <si>
    <t>4-6 7-5 7-6(4) 4-6 8-6</t>
  </si>
  <si>
    <t>0-6 6-4 6-4</t>
  </si>
  <si>
    <t>6-4 7-6(5)</t>
  </si>
  <si>
    <t>P</t>
  </si>
  <si>
    <t>6-4 6-4 7-6(2)</t>
  </si>
  <si>
    <t>7-6(1) 6-3 6-2</t>
  </si>
  <si>
    <t>6-1 6-7(2) 7-6(5) 7-6(8)</t>
  </si>
  <si>
    <t>6-3 3-6 6-1</t>
  </si>
  <si>
    <t>6-4 7-6(3)</t>
  </si>
  <si>
    <t>6-3 6-3</t>
  </si>
  <si>
    <t>5-7 7-6(3) 6-4</t>
  </si>
  <si>
    <t>6-1 6-4</t>
  </si>
  <si>
    <t>3-6 7-6(4) 7-6(5)</t>
  </si>
  <si>
    <t>Ukraine</t>
  </si>
  <si>
    <t>UKR</t>
  </si>
  <si>
    <t>6-4 6-3</t>
  </si>
  <si>
    <t>W/O</t>
  </si>
  <si>
    <t>6-4 3-6 6-7(0) 7-6(5) 6-1</t>
  </si>
  <si>
    <t>7-5 6-3 6-3</t>
  </si>
  <si>
    <t>6-1 6-2 3-6 6-1</t>
  </si>
  <si>
    <t>6-7(9) 3-6 6-3 7-5 6-3</t>
  </si>
  <si>
    <t>6-3 7-6(6) 6-1</t>
  </si>
  <si>
    <t>6-4 7-5 6-4</t>
  </si>
  <si>
    <t>Tour Finals</t>
  </si>
  <si>
    <t>6-1 7-5 6-4</t>
  </si>
  <si>
    <t>7-6(2) 7-6(5)</t>
  </si>
  <si>
    <t>6-2 6-3</t>
  </si>
  <si>
    <t>6-2 6-2</t>
  </si>
  <si>
    <t>Paris Masters</t>
  </si>
  <si>
    <t>Indianapolis</t>
  </si>
  <si>
    <t>6-4 3-6 RET</t>
  </si>
  <si>
    <t>RET</t>
  </si>
  <si>
    <t>7-6(4) 6-3</t>
  </si>
  <si>
    <t>6-4 7-5</t>
  </si>
  <si>
    <t>7-6(7) 6-3</t>
  </si>
  <si>
    <t>7-6(7) 6-4</t>
  </si>
  <si>
    <t>7-5 7-6(2)</t>
  </si>
  <si>
    <t>7-6(9) 6-4</t>
  </si>
  <si>
    <t>7-6(3) 7-6(1)</t>
  </si>
  <si>
    <t>James Sekulov</t>
  </si>
  <si>
    <t>6-0 6-2</t>
  </si>
  <si>
    <t>4-6 6-3 6-3</t>
  </si>
  <si>
    <t>Canada</t>
  </si>
  <si>
    <t>CAN</t>
  </si>
  <si>
    <t>7-6(5) 6-3</t>
  </si>
  <si>
    <t>Phillip King</t>
  </si>
  <si>
    <t>6-3 6-4 7-5</t>
  </si>
  <si>
    <t>3-6 6-4 6-3 6-4</t>
  </si>
  <si>
    <t>4-6 2-1 RET</t>
  </si>
  <si>
    <t>6-3 6-4 6-2</t>
  </si>
  <si>
    <t>Danny Sapsford</t>
  </si>
  <si>
    <t>6-4 6-2 6-3</t>
  </si>
  <si>
    <t>6-3 6-4 6-4</t>
  </si>
  <si>
    <t>6-7(1) 6-4 7-6(4)</t>
  </si>
  <si>
    <t>4-6 6-4 7-6(4)</t>
  </si>
  <si>
    <t>Croatia</t>
  </si>
  <si>
    <t>CRO</t>
  </si>
  <si>
    <t>6-4 6-7(8) 6-4</t>
  </si>
  <si>
    <t>7-5 1-6 6-4 6-3</t>
  </si>
  <si>
    <t>Costa Rica</t>
  </si>
  <si>
    <t>CRC</t>
  </si>
  <si>
    <t>6-7(5) 6-4 7-5 6-7(9) 6-4</t>
  </si>
  <si>
    <t>7-6(5) 4-6 6-2</t>
  </si>
  <si>
    <t>6-3 6-1</t>
  </si>
  <si>
    <t>3-6 6-2 7-6(2)</t>
  </si>
  <si>
    <t>6-2 7-6(6)</t>
  </si>
  <si>
    <t>6-3 7-6(3)</t>
  </si>
  <si>
    <t>7-6(6) 3-6 6-3</t>
  </si>
  <si>
    <t>Paraguay</t>
  </si>
  <si>
    <t>PAR</t>
  </si>
  <si>
    <t>7-6(2) 6-2</t>
  </si>
  <si>
    <t>San Jose</t>
  </si>
  <si>
    <t>Martin Rodriguez</t>
  </si>
  <si>
    <t>4-6 6-3 7-6(3)</t>
  </si>
  <si>
    <t>6-2 6-1</t>
  </si>
  <si>
    <t>Stockholm</t>
  </si>
  <si>
    <t>7-6(5) 4-6 6-4</t>
  </si>
  <si>
    <t>6-4 7-6(4) 6-3</t>
  </si>
  <si>
    <t>6-7(4) 6-4 6-4</t>
  </si>
  <si>
    <t>7-6(7) 6-1</t>
  </si>
  <si>
    <t>6-7(2) 6-4 7-6(5)</t>
  </si>
  <si>
    <t>4-1 RET</t>
  </si>
  <si>
    <t>Lyon</t>
  </si>
  <si>
    <t>6-4 1-6 6-4</t>
  </si>
  <si>
    <t>Vienna</t>
  </si>
  <si>
    <t>6-3 7-6(3) 6-1</t>
  </si>
  <si>
    <t>6-3 7-6(4)</t>
  </si>
  <si>
    <t>6-0 6-3</t>
  </si>
  <si>
    <t>5-7 6-1 6-3</t>
  </si>
  <si>
    <t>6-2 7-5</t>
  </si>
  <si>
    <t>Basel</t>
  </si>
  <si>
    <t>4-6 7-6(4) 6-3</t>
  </si>
  <si>
    <t>6-7(8) 6-4 2-6 6-4 6-3</t>
  </si>
  <si>
    <t>6-4 6-3 6-2</t>
  </si>
  <si>
    <t>6-2 6-3 6-1</t>
  </si>
  <si>
    <t>7-6(4) 2-6 6-3 6-3</t>
  </si>
  <si>
    <t>6-3 6-3 6-2</t>
  </si>
  <si>
    <t>New Haven</t>
  </si>
  <si>
    <t>India</t>
  </si>
  <si>
    <t>IND</t>
  </si>
  <si>
    <t>6-1 7-6(4)</t>
  </si>
  <si>
    <t>1-6 7-6(2) 6-4</t>
  </si>
  <si>
    <t>7-5 2-6 6-1</t>
  </si>
  <si>
    <t>7-6(3) 6-3</t>
  </si>
  <si>
    <t>6-7(5) 6-1 6-2</t>
  </si>
  <si>
    <t>6-7(2) 7-6(9) 6-4 3-6 6-2</t>
  </si>
  <si>
    <t>6-3 4-6 7-5 6-3</t>
  </si>
  <si>
    <t>7-6(5) 6-4 6-4</t>
  </si>
  <si>
    <t>6-3 7-6(4) 7-6(3)</t>
  </si>
  <si>
    <t>6-4 6-4 7-6(4)</t>
  </si>
  <si>
    <t>7-6(6) 6-3 6-4</t>
  </si>
  <si>
    <t>7-6(8) 6-4</t>
  </si>
  <si>
    <t>7-6(3) 6-4</t>
  </si>
  <si>
    <t>Atlanta</t>
  </si>
  <si>
    <t>6-7(2) 6-3 7-6(4)</t>
  </si>
  <si>
    <t>7-6(6) 6-3</t>
  </si>
  <si>
    <t>7-6(6) 7-6(3)</t>
  </si>
  <si>
    <t>6-3 5-7 7-5</t>
  </si>
  <si>
    <t>6-2 7-6(5)</t>
  </si>
  <si>
    <t>Monte Carlo Masters</t>
  </si>
  <si>
    <t>6-1 6-1</t>
  </si>
  <si>
    <t>0-6 7-6(6) 6-3</t>
  </si>
  <si>
    <t>Philadelphia</t>
  </si>
  <si>
    <t>7-5 7-6(3)</t>
  </si>
  <si>
    <t>4-6 6-3 7-5</t>
  </si>
  <si>
    <t>6-3 2-6 6-2</t>
  </si>
  <si>
    <t>6-3 7-6(2)</t>
  </si>
  <si>
    <t>6-4 6-2 6-7(5) 6-3</t>
  </si>
  <si>
    <t>7-6(9) 6-4 6-4</t>
  </si>
  <si>
    <t>7-5 6-3 6-4</t>
  </si>
  <si>
    <t>6-2 6-1 6-2</t>
  </si>
  <si>
    <t>7-5 6-4 6-2</t>
  </si>
  <si>
    <t>3-6 7-6(1) 2-1 RET</t>
  </si>
  <si>
    <t>6-4 6-1</t>
  </si>
  <si>
    <t>6-3 6-7(4) 6-2</t>
  </si>
  <si>
    <t>6-3 4-6 6-3 6-1</t>
  </si>
  <si>
    <t>6-1 4-6 6-2</t>
  </si>
  <si>
    <t>4-6 7-6(2) 6-4</t>
  </si>
  <si>
    <t>7-6(4) 3-6 6-3</t>
  </si>
  <si>
    <t>Grand Slam Cup</t>
  </si>
  <si>
    <t>L</t>
  </si>
  <si>
    <t>6-2 6-4 7-5</t>
  </si>
  <si>
    <t>3-6 7-6 7-6 6-2</t>
  </si>
  <si>
    <t>7-6 6-4</t>
  </si>
  <si>
    <t>6-4 3-6 6-2</t>
  </si>
  <si>
    <t>6-7(6) 6-1 6-1 6-4</t>
  </si>
  <si>
    <t>6-1 6-2 7-6(5)</t>
  </si>
  <si>
    <t>6-7(4) 7-5 7-6(2) 3-6 7-6(3)</t>
  </si>
  <si>
    <t>7-5 6-4 6-3</t>
  </si>
  <si>
    <t>Todd Larkham</t>
  </si>
  <si>
    <t>7-6(6) 4-6 7-6(5)</t>
  </si>
  <si>
    <t>Joshua Eagle</t>
  </si>
  <si>
    <t>6-3 7-5</t>
  </si>
  <si>
    <t>6-4 6-2 6-4</t>
  </si>
  <si>
    <t>6-2 6-1 7-6(3)</t>
  </si>
  <si>
    <t>6-1 6-7(5) 6-1 6-4</t>
  </si>
  <si>
    <t>6-4 6-3 6-7(8) 6-7(1) 6-4</t>
  </si>
  <si>
    <t>6-1 6-2 6-2</t>
  </si>
  <si>
    <t>7-6(2) 7-5 7-5</t>
  </si>
  <si>
    <t>New Zealand</t>
  </si>
  <si>
    <t>NZL</t>
  </si>
  <si>
    <t>6-2 6-4 2-6 6-4</t>
  </si>
  <si>
    <t>6-3 7-5 6-1</t>
  </si>
  <si>
    <t>4-6 6-4 0-1 RET</t>
  </si>
  <si>
    <t>7-6(5) 6-4</t>
  </si>
  <si>
    <t>3-6 6-2 6-3</t>
  </si>
  <si>
    <t>5-7 7-6(2) 6-4</t>
  </si>
  <si>
    <t>6-2 6-0</t>
  </si>
  <si>
    <t>Romania</t>
  </si>
  <si>
    <t>ROU</t>
  </si>
  <si>
    <t>7-6(5) 7-5</t>
  </si>
  <si>
    <t>5-7 7-6(4) 6-3</t>
  </si>
  <si>
    <t>3-6 7-5 6-3</t>
  </si>
  <si>
    <t>Uruguay</t>
  </si>
  <si>
    <t>URU</t>
  </si>
  <si>
    <t>3-6 5-0 RET</t>
  </si>
  <si>
    <t>6-2 6-3 6-3</t>
  </si>
  <si>
    <t>6-1 7-6(3) 6-3</t>
  </si>
  <si>
    <t>6-3 6-7(5) 6-1 3-6 6-2</t>
  </si>
  <si>
    <t>6-7(4) 6-3 6-4 3-6 6-4</t>
  </si>
  <si>
    <t>6-1 6-0 6-1</t>
  </si>
  <si>
    <t>3-6 6-2 6-3 6-2</t>
  </si>
  <si>
    <t>6-2 6-4 6-2</t>
  </si>
  <si>
    <t>3-6 7-6(5) 7-6(4) 6-7(11) 6-4</t>
  </si>
  <si>
    <t>6-7(6) 7-6(4) 7-5</t>
  </si>
  <si>
    <t>7-6(10) 7-6(4)</t>
  </si>
  <si>
    <t>3-6 6-3 3-6 6-3 6-4</t>
  </si>
  <si>
    <t>7-5 6-2 6-0</t>
  </si>
  <si>
    <t>6-4 2-6 6-3</t>
  </si>
  <si>
    <t>5-7 6-3 7-5</t>
  </si>
  <si>
    <t>6-1 6-4 7-6(3)</t>
  </si>
  <si>
    <t>6-3 6-4 6-7(9) 6-3</t>
  </si>
  <si>
    <t>7-6(5) 5-7 5-7 6-4 7-6(7)</t>
  </si>
  <si>
    <t>6-3 1-6 6-3 4-6 6-4</t>
  </si>
  <si>
    <t>Jimy Szymanski</t>
  </si>
  <si>
    <t>Venezuela, Bolivarian Republic of</t>
  </si>
  <si>
    <t>VEN</t>
  </si>
  <si>
    <t>6-2 6-2 6-1</t>
  </si>
  <si>
    <t>7-6(3) 7-5</t>
  </si>
  <si>
    <t>Donald Johnson</t>
  </si>
  <si>
    <t>7-6(3) 6-7(8) 6-2</t>
  </si>
  <si>
    <t>6-7(5) 7-5 7-6(4)</t>
  </si>
  <si>
    <t>7-5 7-6(3) 6-4</t>
  </si>
  <si>
    <t>6-4 6-1 6-7(5) 7-6(3)</t>
  </si>
  <si>
    <t>7-6(4) 6-4 6-4</t>
  </si>
  <si>
    <t>4-6 6-4 6-3 6-3</t>
  </si>
  <si>
    <t>7-6(4) 6-0 6-2</t>
  </si>
  <si>
    <t>6-7(4) 4-6 6-4 6-4 6-4</t>
  </si>
  <si>
    <t>6-4 7-5 6-2</t>
  </si>
  <si>
    <t>3-6 6-4 7-5 4-6 6-2</t>
  </si>
  <si>
    <t>6-3 6-4 6-7(2) 2-6 6-3</t>
  </si>
  <si>
    <t>6-1 7-5 7-6(5)</t>
  </si>
  <si>
    <t>7-6(5) 2-6 6-3</t>
  </si>
  <si>
    <t>Tokyo</t>
  </si>
  <si>
    <t>5-7 6-4 6-1</t>
  </si>
  <si>
    <t>Hong Kong</t>
  </si>
  <si>
    <t>6-4 3-6 6-4</t>
  </si>
  <si>
    <t>6-3 4-6 7-6(2)</t>
  </si>
  <si>
    <t>6-7(2) 7-6(3) 6-3</t>
  </si>
  <si>
    <t>6-3 7-6(1)</t>
  </si>
  <si>
    <t>6-1 3-6 6-1</t>
  </si>
  <si>
    <t>2-6 6-4 6-4</t>
  </si>
  <si>
    <t>7-5 6-7(5) 6-1</t>
  </si>
  <si>
    <t>Rotterdam</t>
  </si>
  <si>
    <t>6-7(6) 6-4 6-4</t>
  </si>
  <si>
    <t>6-1 3-6 7-5</t>
  </si>
  <si>
    <t>6-4 7-6(2)</t>
  </si>
  <si>
    <t>6-4 7-6(7)</t>
  </si>
  <si>
    <t>7-6(7) 7-6(1)</t>
  </si>
  <si>
    <t>Portugal</t>
  </si>
  <si>
    <t>POR</t>
  </si>
  <si>
    <t>6-1 6-3</t>
  </si>
  <si>
    <t>6-4 7-6(9) 7-6(3)</t>
  </si>
  <si>
    <t>3-6 6-3 6-4 6-4</t>
  </si>
  <si>
    <t>7-5 6-3 6-2</t>
  </si>
  <si>
    <t>6-1 7-6</t>
  </si>
  <si>
    <t>6-2 6-4 7-6(4)</t>
  </si>
  <si>
    <t>3-6 6-4 6-3 6-7(5) 6-4</t>
  </si>
  <si>
    <t>7-6(1) 4-6 6-3</t>
  </si>
  <si>
    <t>6-4 3-6 6-3</t>
  </si>
  <si>
    <t>Essen Masters</t>
  </si>
  <si>
    <t>7-6(6) 6-2</t>
  </si>
  <si>
    <t>7-6(2) 5-7 6-3</t>
  </si>
  <si>
    <t>7-6(2) 6-4</t>
  </si>
  <si>
    <t>Maxime Huard</t>
  </si>
  <si>
    <t>2-6 7-6(4) 6-3</t>
  </si>
  <si>
    <t>6-3 6-4 3-6 6-3</t>
  </si>
  <si>
    <t>6-4 6-3 4-6 7-5</t>
  </si>
  <si>
    <t>7-5 4-6 6-4 7-5</t>
  </si>
  <si>
    <t>7-6(3) 6-4 6-0</t>
  </si>
  <si>
    <t>7-6(4) 6-3 6-4</t>
  </si>
  <si>
    <t>6-7(5) 7-5 7-5 6-3</t>
  </si>
  <si>
    <t>Peru</t>
  </si>
  <si>
    <t>PER</t>
  </si>
  <si>
    <t>6-1 6-4 6-3</t>
  </si>
  <si>
    <t>6-0 6-3 6-4</t>
  </si>
  <si>
    <t>4-6 6-4 6-1</t>
  </si>
  <si>
    <t>6-7(5) 7-6(3) 6-1</t>
  </si>
  <si>
    <t>6-7(2) 6-4 7-6(4)</t>
  </si>
  <si>
    <t>3-6 6-3 7-6(3)</t>
  </si>
  <si>
    <t>Colombia</t>
  </si>
  <si>
    <t>COL</t>
  </si>
  <si>
    <t>6-3 4-6 6-4</t>
  </si>
  <si>
    <t>6-7(5) 6-2 6-4 6-2</t>
  </si>
  <si>
    <t>7-6(7) 4-6 6-3 4-6 6-3</t>
  </si>
  <si>
    <t>Japan</t>
  </si>
  <si>
    <t>JPN</t>
  </si>
  <si>
    <t>6-7(5) 6-3 6-4 6-2</t>
  </si>
  <si>
    <t>6-4 6-3 7-5</t>
  </si>
  <si>
    <t>4-6 6-4 6-1 6-2</t>
  </si>
  <si>
    <t>6-2 6-3 7-6(3)</t>
  </si>
  <si>
    <t>7-6(4) 6-7(2) 6-4 6-1</t>
  </si>
  <si>
    <t>7-6(3) 7-6(6)</t>
  </si>
  <si>
    <t>6-7(4) 6-2 13-11</t>
  </si>
  <si>
    <t>7-6(3) 4-6 6-7(4) 6-2 6-4</t>
  </si>
  <si>
    <t>6-4 2-6 6-4</t>
  </si>
  <si>
    <t>6-2 3-6 6-2</t>
  </si>
  <si>
    <t>4-6 1-1 RET</t>
  </si>
  <si>
    <t>Barcelona</t>
  </si>
  <si>
    <t>1-6 6-2 6-3</t>
  </si>
  <si>
    <t>6-3 1-6 6-3</t>
  </si>
  <si>
    <t>7-6(3) 6-3 6-0</t>
  </si>
  <si>
    <t>3-6 6-2 7-6(3)</t>
  </si>
  <si>
    <t>4-6 6-0 6-1</t>
  </si>
  <si>
    <t>6-1 6-7(5) 6-4</t>
  </si>
  <si>
    <t>7-5 6-3 7-5</t>
  </si>
  <si>
    <t>6-4 6-7(8) 6-1</t>
  </si>
  <si>
    <t>4-6 6-4 7-5</t>
  </si>
  <si>
    <t>4-6 7-6(6) 6-4</t>
  </si>
  <si>
    <t>7-5 3-6 6-3</t>
  </si>
  <si>
    <t>Grant Doyle</t>
  </si>
  <si>
    <t>6-1 6-0</t>
  </si>
  <si>
    <t>4-6 6-1 7-6(6) 6-4</t>
  </si>
  <si>
    <t>6-7(6) 6-3 6-4 6-4</t>
  </si>
  <si>
    <t>6-7(4) 6-7(3) 6-3 6-4 6-3</t>
  </si>
  <si>
    <t>4-6 6-7(4) 7-5 6-4 6-4</t>
  </si>
  <si>
    <t>6-1 6-2 6-4</t>
  </si>
  <si>
    <t>6-2 6-0 6-1</t>
  </si>
  <si>
    <t>6-3 6-2 6-0</t>
  </si>
  <si>
    <t>7-6 4-6 7-6 6-4</t>
  </si>
  <si>
    <t>5-7 6-3 6-4 6-7 10-8</t>
  </si>
  <si>
    <t>4-6 6-3 7-5 6-4</t>
  </si>
  <si>
    <t>4-6 7-6(5) 6-3</t>
  </si>
  <si>
    <t>Antwerp</t>
  </si>
  <si>
    <t>7-6(6) 7-5</t>
  </si>
  <si>
    <t>4-6 6-2 6-4</t>
  </si>
  <si>
    <t>Stockholm Masters</t>
  </si>
  <si>
    <t>7-6(6) 6-1</t>
  </si>
  <si>
    <t>6-3 RET</t>
  </si>
  <si>
    <t>6-7(3) 6-4 6-2 7-6(3)</t>
  </si>
  <si>
    <t>3-6 6-3 4-6 7-6(4) 7-5</t>
  </si>
  <si>
    <t>Roger Smith</t>
  </si>
  <si>
    <t>Bahamas</t>
  </si>
  <si>
    <t>BAH</t>
  </si>
  <si>
    <t>4-6 6-2 6-4 6-3</t>
  </si>
  <si>
    <t>Kevin Ullyett</t>
  </si>
  <si>
    <t>6-2 6-2 6-2</t>
  </si>
  <si>
    <t>2-6 7-5 7-6(5) 7-5</t>
  </si>
  <si>
    <t>6-2 6-2 6-0</t>
  </si>
  <si>
    <t>7-6(2) 7-6(5) 6-0</t>
  </si>
  <si>
    <t>6-4 6-4 3-6 6-3</t>
  </si>
  <si>
    <t>6-4 6-1 6-3</t>
  </si>
  <si>
    <t>6-4 6-1 7-6(5)</t>
  </si>
  <si>
    <t>7-6(4) 7-5 6-3</t>
  </si>
  <si>
    <t>7-6(4) 7-6(4)</t>
  </si>
  <si>
    <t>6-4 5-7 6-4 6-4</t>
  </si>
  <si>
    <t>6-4 6-4 1-6 6-4</t>
  </si>
  <si>
    <t>6-1 6-4 6-1</t>
  </si>
  <si>
    <t>7-6(5) 7-6(4) 6-4</t>
  </si>
  <si>
    <t>3-6 7-6(7) 6-2</t>
  </si>
  <si>
    <t>7-6(8) 6-3</t>
  </si>
  <si>
    <t>Tokyo Outdoor</t>
  </si>
  <si>
    <t>6-1 5-7 6-1</t>
  </si>
  <si>
    <t>Osaka</t>
  </si>
  <si>
    <t>7-6(2) 7-6(4)</t>
  </si>
  <si>
    <t>5-7 6-3 6-3</t>
  </si>
  <si>
    <t>6-4 7-6(10)</t>
  </si>
  <si>
    <t>6-2 3-6 6-1</t>
  </si>
  <si>
    <t>6-0 5-7 6-1</t>
  </si>
  <si>
    <t>4-6 6-3 3-6 6-3 6-2</t>
  </si>
  <si>
    <t>6-3 3-6 6-4</t>
  </si>
  <si>
    <t>7-6(4) 2-6 6-3 7-6(4)</t>
  </si>
  <si>
    <t>7-6(5) 6-2 7-6(4)</t>
  </si>
  <si>
    <t>7-5 6-1 1-6 6-4</t>
  </si>
  <si>
    <t>6-3 2-6 6-3 1-6 9-7</t>
  </si>
  <si>
    <t>6-4 6-0 7-6(5)</t>
  </si>
  <si>
    <t>Sydney Outdoor</t>
  </si>
  <si>
    <t>6-1 4-6 7-5</t>
  </si>
  <si>
    <t>Doha</t>
  </si>
  <si>
    <t>3-6 6-2 6-4</t>
  </si>
  <si>
    <t>3-6 7-6 3-6 7-6 13-11</t>
  </si>
  <si>
    <t>7-6 6-3</t>
  </si>
  <si>
    <t>7-6(3) 2-6 7-6(7) 6-2</t>
  </si>
  <si>
    <t>6-3 6-0</t>
  </si>
  <si>
    <t>6-3 4-6 6-2</t>
  </si>
  <si>
    <t>4-6 7-5 6-1</t>
  </si>
  <si>
    <t>7-6(1) 2-6 6-1</t>
  </si>
  <si>
    <t>7-6(5) 1-6 7-5</t>
  </si>
  <si>
    <t>1-6 6-3 7-6(6)</t>
  </si>
  <si>
    <t>Markus Naewie</t>
  </si>
  <si>
    <t>6-4 6-4 6-3</t>
  </si>
  <si>
    <t>6-7(0) 7-6(2) 6-1 6-1</t>
  </si>
  <si>
    <t>6-4 6-3 6-1</t>
  </si>
  <si>
    <t>6-4 5-7 6-2 7-6(3)</t>
  </si>
  <si>
    <t>6-3 6-1 6-2</t>
  </si>
  <si>
    <t>7-6(6) 6-7(3) 7-6(5)</t>
  </si>
  <si>
    <t>5-7 7-6(2) 6-3</t>
  </si>
  <si>
    <t>Todd Nelson</t>
  </si>
  <si>
    <t>6-7(3) 7-5 7-6(5)</t>
  </si>
  <si>
    <t>6-4 6-0</t>
  </si>
  <si>
    <t>6-4 3-6 7-6(3)</t>
  </si>
  <si>
    <t>Andrew Sznajder</t>
  </si>
  <si>
    <t>7-6(3) 7-6(6) 3-6 6-3</t>
  </si>
  <si>
    <t>6-2 6-2 3-6 3-6 6-4</t>
  </si>
  <si>
    <t>Andrew Foster</t>
  </si>
  <si>
    <t>6-1 6-2 7-6(6)</t>
  </si>
  <si>
    <t>6-4 6-1 6-1</t>
  </si>
  <si>
    <t>Neil Borwick</t>
  </si>
  <si>
    <t>6-7(10) 6-3 7-6(3) 6-3</t>
  </si>
  <si>
    <t>5-7 7-5 6-4</t>
  </si>
  <si>
    <t>6-3 4-6 6-1 6-4</t>
  </si>
  <si>
    <t>7-5 6-0 6-3</t>
  </si>
  <si>
    <t>7-5 6-1</t>
  </si>
  <si>
    <t>2-6 7-6 6-2</t>
  </si>
  <si>
    <t>6-1 7-6(3)</t>
  </si>
  <si>
    <t>6-3 6-7(1) 7-6(2)</t>
  </si>
  <si>
    <t>2-6 7-6(1) 7-6(3)</t>
  </si>
  <si>
    <t>6-4 6-7(4) 6-3</t>
  </si>
  <si>
    <t>6-3 7-6(7)</t>
  </si>
  <si>
    <t>6-7(5) 6-3 6-2</t>
  </si>
  <si>
    <t>4-6 6-4 7-6(6)</t>
  </si>
  <si>
    <t>6-2 6-7(4) 6-3</t>
  </si>
  <si>
    <t>7-6(5) 6-3 7-6(3)</t>
  </si>
  <si>
    <t>6-3 6-2 6-3</t>
  </si>
  <si>
    <t>7-6(5) 6-4 6-2</t>
  </si>
  <si>
    <t>6-3 3-6 6-3 6-4</t>
  </si>
  <si>
    <t>6-1 6-2 6-1</t>
  </si>
  <si>
    <t>2-6 6-3 6-2</t>
  </si>
  <si>
    <t>7-6 7-6 3-6 7-6</t>
  </si>
  <si>
    <t>7-6(5) 7-6(4)</t>
  </si>
  <si>
    <t>3-6 6-3 6-3</t>
  </si>
  <si>
    <t>7-6(5) 7-6(3)</t>
  </si>
  <si>
    <t>7-6(11) 7-6(4)</t>
  </si>
  <si>
    <t>7-6(4) 5-7 6-3</t>
  </si>
  <si>
    <t>3-6 6-4 7-6(5) 6-2</t>
  </si>
  <si>
    <t>6-1 3-6 6-2 6-2</t>
  </si>
  <si>
    <t>6-4 6-1 6-0</t>
  </si>
  <si>
    <t>6-3 1-6 1-6 6-4 6-3</t>
  </si>
  <si>
    <t>7-6(1) 2-6 4-6 7-5 6-4</t>
  </si>
  <si>
    <t>7-5 6-1 6-2</t>
  </si>
  <si>
    <t>David Dilucia</t>
  </si>
  <si>
    <t>6-3 7-5 6-2</t>
  </si>
  <si>
    <t>6-7(3) 6-2 7-6(3)</t>
  </si>
  <si>
    <t>6-0 7-6(6)</t>
  </si>
  <si>
    <t>Stephane Sansoni</t>
  </si>
  <si>
    <t>6-0 6-1</t>
  </si>
  <si>
    <t>2-6 7-6(8) 6-3</t>
  </si>
  <si>
    <t>Francisco Montana</t>
  </si>
  <si>
    <t>7-6(7) 3-6 6-3</t>
  </si>
  <si>
    <t>Barcelona Olympics</t>
  </si>
  <si>
    <t>O</t>
  </si>
  <si>
    <t>6-7 1-6 7-5 6-0 6-3</t>
  </si>
  <si>
    <t>6-3 6-0 3-6 6-1</t>
  </si>
  <si>
    <t>6-1 7-6 6-4</t>
  </si>
  <si>
    <t>Kitzbuhel</t>
  </si>
  <si>
    <t>6-3 7-5 6-3</t>
  </si>
  <si>
    <t>6-7(5) 6-3 6-0</t>
  </si>
  <si>
    <t>German Lopez</t>
  </si>
  <si>
    <t>4-6 6-3 7-6(6)</t>
  </si>
  <si>
    <t>6-7(4) 7-6(5) 6-4 6-2</t>
  </si>
  <si>
    <t>6-3 7-5 7-6(9)</t>
  </si>
  <si>
    <t>Scott Davis</t>
  </si>
  <si>
    <t>6-1 6-0 6-2</t>
  </si>
  <si>
    <t>7-6(2) 7-6(4) 6-7(7) 6-4</t>
  </si>
  <si>
    <t>6-1 6-3 6-3</t>
  </si>
  <si>
    <t>7-6(6) 6-2 6-1</t>
  </si>
  <si>
    <t>Laurent Prades</t>
  </si>
  <si>
    <t>7-6(6) 6-4 7-6(3)</t>
  </si>
  <si>
    <t>7-6(5) 4-6 6-4 3-6 6-3</t>
  </si>
  <si>
    <t>6-7 6-2 6-4</t>
  </si>
  <si>
    <t>6-2 7-6</t>
  </si>
  <si>
    <t>1-6 7-6(4) 6-3</t>
  </si>
  <si>
    <t>6-2 6-7(5) 6-3</t>
  </si>
  <si>
    <t>Paolo Cane</t>
  </si>
  <si>
    <t>Nice</t>
  </si>
  <si>
    <t>6-1 2-6 7-6(5)</t>
  </si>
  <si>
    <t>6-4 1-6 6-3</t>
  </si>
  <si>
    <t>2-6 7-5 6-3</t>
  </si>
  <si>
    <t>6-4 6-3 2-6 6-3</t>
  </si>
  <si>
    <t>6-4 7-6(4)</t>
  </si>
  <si>
    <t>7-6(3) 4-6 6-2</t>
  </si>
  <si>
    <t>4-6 7-6(3) 6-1</t>
  </si>
  <si>
    <t>6-4 3-6 7-5</t>
  </si>
  <si>
    <t>6-7(5) 6-0 6-4</t>
  </si>
  <si>
    <t>6-1 7-6(4) 2-6 7-6(2)</t>
  </si>
  <si>
    <t>3-6 7-6(5) 7-6(7)</t>
  </si>
  <si>
    <t>7-6(0) 4-6 6-4</t>
  </si>
  <si>
    <t>7-6(4) 6-1</t>
  </si>
  <si>
    <t>3-6 6-4 6-2 6-4</t>
  </si>
  <si>
    <t>7-6(6) 3-6 6-3 6-4</t>
  </si>
  <si>
    <t>3-6 7-6(5) 6-3 6-4</t>
  </si>
  <si>
    <t>6-4 6-7(3) 6-1</t>
  </si>
  <si>
    <t>7-6(9) 4-6 5-7 6-4 6-4</t>
  </si>
  <si>
    <t>2-6 6-4 6-3</t>
  </si>
  <si>
    <t>6-3 6-7(5) 7-6(5)</t>
  </si>
  <si>
    <t>David Engel</t>
  </si>
  <si>
    <t>6-7(1) 6-2 6-4</t>
  </si>
  <si>
    <t>Thomas Hogstedt</t>
  </si>
  <si>
    <t>7-6(7) 6-7(7) 6-3</t>
  </si>
  <si>
    <t>Tom Nijssen</t>
  </si>
  <si>
    <t>Sydney Indoor</t>
  </si>
  <si>
    <t>1-6 7-5 6-3</t>
  </si>
  <si>
    <t>4-6 6-1 6-4</t>
  </si>
  <si>
    <t>6-2 7-6(4) 7-6(5)</t>
  </si>
  <si>
    <t>3-6 6-2 6-2 6-4</t>
  </si>
  <si>
    <t>7-6(3) 6-4 6-7(4) 6-3</t>
  </si>
  <si>
    <t>6-1 6-2 2-2 RET</t>
  </si>
  <si>
    <t>6-0 6-3 6-2</t>
  </si>
  <si>
    <t>7-6(2) 3-6 6-3</t>
  </si>
  <si>
    <t>7-6(1) 6-2</t>
  </si>
  <si>
    <t>2-6 7-6(4) 6-4</t>
  </si>
  <si>
    <t>2-6 6-4 7-6(8)</t>
  </si>
  <si>
    <t>6-4 3-6 7-6(3) 6-4</t>
  </si>
  <si>
    <t>Danilo Marcelino</t>
  </si>
  <si>
    <t>Manchester</t>
  </si>
  <si>
    <t>Veli Paloheimo</t>
  </si>
  <si>
    <t>7-5 4-6 6-2</t>
  </si>
  <si>
    <t>Mark Keil</t>
  </si>
  <si>
    <t>6-2 7-6(2)</t>
  </si>
  <si>
    <t>6-3 6-1 6-1</t>
  </si>
  <si>
    <t>4-6 4-6 6-4 6-1 6-4</t>
  </si>
  <si>
    <t>6-2 4-6 7-5</t>
  </si>
  <si>
    <t>Vladimir Gabrichidze</t>
  </si>
  <si>
    <t>Georgia</t>
  </si>
  <si>
    <t>GEO</t>
  </si>
  <si>
    <t>7-6(2) 4-6 6-2</t>
  </si>
  <si>
    <t>Orlando</t>
  </si>
  <si>
    <t>David Pate</t>
  </si>
  <si>
    <t>6-3 7-6(8)</t>
  </si>
  <si>
    <t>Brad Pearce</t>
  </si>
  <si>
    <t>2-6 1-1 RET</t>
  </si>
  <si>
    <t>Chris Garner</t>
  </si>
  <si>
    <t>5-7 6-4 6-4 3-6 6-3</t>
  </si>
  <si>
    <t>Milan Srejber</t>
  </si>
  <si>
    <t>7-6 6-7 8-6</t>
  </si>
  <si>
    <t>5-7 6-2 7-5</t>
  </si>
  <si>
    <t>Wembley</t>
  </si>
  <si>
    <t>6-2 4-6 6-3</t>
  </si>
  <si>
    <t>7-6 3-6 7-6</t>
  </si>
  <si>
    <t>7-6 5-7 6-4</t>
  </si>
  <si>
    <t>6-3 3-6 7-6</t>
  </si>
  <si>
    <t>Rikard Bergh</t>
  </si>
  <si>
    <t>7-6 6-7 6-3</t>
  </si>
  <si>
    <t>6-2 6-4 3-6 6-3</t>
  </si>
  <si>
    <t>6-4 7-6 3-6 4-6 6-2</t>
  </si>
  <si>
    <t>6-7 7-6 6-4 6-3</t>
  </si>
  <si>
    <t>6-3 6-4 6-1</t>
  </si>
  <si>
    <t>Peter Lundgren</t>
  </si>
  <si>
    <t>Dan Goldie</t>
  </si>
  <si>
    <t>6-1 7-5 6-1</t>
  </si>
  <si>
    <t>6-3 7-6</t>
  </si>
  <si>
    <t>3-6 6-1 7-6</t>
  </si>
  <si>
    <t>6-7 6-3 6-4</t>
  </si>
  <si>
    <t>Jim Pugh</t>
  </si>
  <si>
    <t>6-1 1-6 7-6</t>
  </si>
  <si>
    <t>6-2 6-7 6-1</t>
  </si>
  <si>
    <t>6-2 2-6 6-4</t>
  </si>
  <si>
    <t>Rick Leach</t>
  </si>
  <si>
    <t>3-6 7-6 7-5</t>
  </si>
  <si>
    <t>7-6 4-6 6-3</t>
  </si>
  <si>
    <t>Martin Wostenholme</t>
  </si>
  <si>
    <t>7-6 7-5 7-6</t>
  </si>
  <si>
    <t>7-6 7-6</t>
  </si>
  <si>
    <t>Eric Jelen</t>
  </si>
  <si>
    <t>6-7 6-4 6-4</t>
  </si>
  <si>
    <t>Kelly Evernden</t>
  </si>
  <si>
    <t>Joey Rive</t>
  </si>
  <si>
    <t>4-6 7-6 7-6</t>
  </si>
  <si>
    <t>3-6 6-4 10-8</t>
  </si>
  <si>
    <t>Mark Kaplan</t>
  </si>
  <si>
    <t>Munich</t>
  </si>
  <si>
    <t>Jay Berger</t>
  </si>
  <si>
    <t>Paul Chamberlin</t>
  </si>
  <si>
    <t>2-6 7-6 6-1</t>
  </si>
  <si>
    <t>4-6 6-4 6-2</t>
  </si>
  <si>
    <t>Ramesh Krishnan</t>
  </si>
  <si>
    <t>7-6 7-5 6-2</t>
  </si>
  <si>
    <t>Mark Kratzmann</t>
  </si>
  <si>
    <t>Tim Mayotte</t>
  </si>
  <si>
    <t>6-4 4-6 6-3</t>
  </si>
  <si>
    <t>5-7 7-5 RET</t>
  </si>
  <si>
    <t>6-3 6-7 6-3</t>
  </si>
  <si>
    <t>Toronto Indoor</t>
  </si>
  <si>
    <t>7-6 RET</t>
  </si>
  <si>
    <t>Milan</t>
  </si>
  <si>
    <t>3-6 6-0 6-3</t>
  </si>
  <si>
    <t>Yannick Noah</t>
  </si>
  <si>
    <t>6-3 6-4 3-6 6-2</t>
  </si>
  <si>
    <t>0-6 6-2 3-6 6-1 6-3</t>
  </si>
  <si>
    <t>7-6 6-7 4-6 7-5 12-10</t>
  </si>
  <si>
    <t>6-7 7-5 6-0</t>
  </si>
  <si>
    <t>7-6 7-5</t>
  </si>
  <si>
    <t>7-6 6-2</t>
  </si>
  <si>
    <t>Frankfurt</t>
  </si>
  <si>
    <t>San Francisco</t>
  </si>
  <si>
    <t>7-6 6-0</t>
  </si>
  <si>
    <t>7-5 6-2 6-1</t>
  </si>
  <si>
    <t>4-6 6-4 6-3 6-2</t>
  </si>
  <si>
    <t>5-7 6-3 1-6 6-1 6-4</t>
  </si>
  <si>
    <t>Agustin Moreno</t>
  </si>
  <si>
    <t>Mexico</t>
  </si>
  <si>
    <t>MEX</t>
  </si>
  <si>
    <t>6-3 5-7 6-4 6-1</t>
  </si>
  <si>
    <t>Cincinnati</t>
  </si>
  <si>
    <t>7-5 2-6 6-3</t>
  </si>
  <si>
    <t>John Fitzgerald</t>
  </si>
  <si>
    <t>Johan Carlsson</t>
  </si>
  <si>
    <t>Kent Kinnear</t>
  </si>
  <si>
    <t>4-6 7-6 6-4</t>
  </si>
  <si>
    <t>Stratton Mountain</t>
  </si>
  <si>
    <t>7-5 7-6 5-7 6-3</t>
  </si>
  <si>
    <t>Paul Annacone</t>
  </si>
  <si>
    <t>6-7 7-5 6-3</t>
  </si>
  <si>
    <t>6-1 6-1 6-1</t>
  </si>
  <si>
    <t>Jorge Lozano</t>
  </si>
  <si>
    <t>Rome</t>
  </si>
  <si>
    <t>Diego Perez</t>
  </si>
  <si>
    <t>Forest Hills</t>
  </si>
  <si>
    <t>7-6 6-1</t>
  </si>
  <si>
    <t>Key Biscayne</t>
  </si>
  <si>
    <t>Indian Wells</t>
  </si>
  <si>
    <t>Miloslav Mecir</t>
  </si>
  <si>
    <t>5-7 7-6 7-6</t>
  </si>
  <si>
    <t>2-6 7-6 6-3</t>
  </si>
  <si>
    <t>Mikael Pernfors</t>
  </si>
  <si>
    <t>Tim Wilkison</t>
  </si>
  <si>
    <t>6-4 6-4 7-6</t>
  </si>
  <si>
    <t>2-6 6-1 6-4</t>
  </si>
  <si>
    <t>Detroit</t>
  </si>
  <si>
    <t>Leif Shiras</t>
  </si>
  <si>
    <t>Bill Scanlon</t>
  </si>
  <si>
    <t>6-7 7-6 7-6</t>
  </si>
  <si>
    <t>Peter Doohan</t>
  </si>
  <si>
    <t>6-7 6-7 6-4 7-5 6-2</t>
  </si>
  <si>
    <t>Rye Brook</t>
  </si>
  <si>
    <t>6-7 6-3 6-3</t>
  </si>
  <si>
    <t>7-5 7-6</t>
  </si>
  <si>
    <t>Schenectady</t>
  </si>
  <si>
    <t>Doug Burke</t>
  </si>
  <si>
    <t>Jamaica</t>
  </si>
  <si>
    <t>JAM</t>
  </si>
  <si>
    <t>Wolfgang Popp</t>
  </si>
  <si>
    <t>Eliot Teltscher</t>
  </si>
  <si>
    <t>Sammy Giammalva Jr</t>
  </si>
  <si>
    <t>Name</t>
  </si>
  <si>
    <t>won_vs_cluster</t>
  </si>
  <si>
    <t>lost_vs_cluster</t>
  </si>
  <si>
    <t>w_l</t>
  </si>
  <si>
    <t>w_l_with_cluster</t>
  </si>
  <si>
    <t>Opponent Cluster</t>
  </si>
  <si>
    <t>Cluster</t>
  </si>
  <si>
    <t>Test Sample Size</t>
  </si>
  <si>
    <t>Training Sample Size</t>
  </si>
  <si>
    <t>Test Win Ratio</t>
  </si>
  <si>
    <t>Training Win Ratio</t>
  </si>
  <si>
    <t>Training Win Count</t>
  </si>
  <si>
    <t/>
  </si>
  <si>
    <t>Test Wins</t>
  </si>
  <si>
    <t>w_l_binary</t>
  </si>
  <si>
    <t>Predicted Value</t>
  </si>
  <si>
    <t>Brier Score</t>
  </si>
  <si>
    <t>1-Brier Score</t>
  </si>
  <si>
    <t>Predicted Elo Value</t>
  </si>
  <si>
    <t>player_elo</t>
  </si>
  <si>
    <t>opponent_elo</t>
  </si>
  <si>
    <t>Brier Score Elo</t>
  </si>
  <si>
    <t>2020-11-02</t>
  </si>
  <si>
    <t>true</t>
  </si>
  <si>
    <t>5-7 6-4 6-2</t>
  </si>
  <si>
    <t>2020-10-19</t>
  </si>
  <si>
    <t>Bulgaria</t>
  </si>
  <si>
    <t>BUL</t>
  </si>
  <si>
    <t>Federico Coria</t>
  </si>
  <si>
    <t>2020-10-12</t>
  </si>
  <si>
    <t>Sardinia</t>
  </si>
  <si>
    <t>false</t>
  </si>
  <si>
    <t>5-7 7-6(5) 6-4</t>
  </si>
  <si>
    <t>Jozef Kovalik</t>
  </si>
  <si>
    <t>2020-09-27</t>
  </si>
  <si>
    <t>Stefano Travaglia</t>
  </si>
  <si>
    <t>2020-08-31</t>
  </si>
  <si>
    <t>7-5 6-3 6-1</t>
  </si>
  <si>
    <t>2020-02-24</t>
  </si>
  <si>
    <t>Acapulco</t>
  </si>
  <si>
    <t>2020-02-17</t>
  </si>
  <si>
    <t>Rio de Janeiro</t>
  </si>
  <si>
    <t>Pedro Martinez Portero</t>
  </si>
  <si>
    <t>2020-02-10</t>
  </si>
  <si>
    <t>Buenos Aires</t>
  </si>
  <si>
    <t>Norway</t>
  </si>
  <si>
    <t>NOR</t>
  </si>
  <si>
    <t>2020-02-03</t>
  </si>
  <si>
    <t>Cordoba</t>
  </si>
  <si>
    <t>6-3 6-7(4) 6-4</t>
  </si>
  <si>
    <t>Filip Horansky</t>
  </si>
  <si>
    <t>2020-01-20</t>
  </si>
  <si>
    <t>Michael Mmoh</t>
  </si>
  <si>
    <t>2020-01-13</t>
  </si>
  <si>
    <t>Auckland</t>
  </si>
  <si>
    <t>3-6 7-6(4) 6-4</t>
  </si>
  <si>
    <t>2020-01-06</t>
  </si>
  <si>
    <t>2019-10-21</t>
  </si>
  <si>
    <t>Lithuania</t>
  </si>
  <si>
    <t>LTU</t>
  </si>
  <si>
    <t>2019-10-14</t>
  </si>
  <si>
    <t>Gianluca Mager</t>
  </si>
  <si>
    <t>5-7 6-1 6-1</t>
  </si>
  <si>
    <t>2019-09-30</t>
  </si>
  <si>
    <t>2019-09-23</t>
  </si>
  <si>
    <t>Zhuhai</t>
  </si>
  <si>
    <t>2-6 6-2 6-1</t>
  </si>
  <si>
    <t>2019-09-16</t>
  </si>
  <si>
    <t>Metz</t>
  </si>
  <si>
    <t>3-6 6-1 6-2</t>
  </si>
  <si>
    <t>2019-08-26</t>
  </si>
  <si>
    <t>Kazakhstan</t>
  </si>
  <si>
    <t>KAZ</t>
  </si>
  <si>
    <t>3-6 7-6(1) 7-5 5-7 6-2</t>
  </si>
  <si>
    <t>2019-08-19</t>
  </si>
  <si>
    <t>Winston Salem</t>
  </si>
  <si>
    <t>6-4 1-6 7-5</t>
  </si>
  <si>
    <t>2019-07-29</t>
  </si>
  <si>
    <t>2019-07-22</t>
  </si>
  <si>
    <t>Gstaad</t>
  </si>
  <si>
    <t>Serbia</t>
  </si>
  <si>
    <t>SRB</t>
  </si>
  <si>
    <t>6-1 3-6 7-6(2)</t>
  </si>
  <si>
    <t>Dennis Novak</t>
  </si>
  <si>
    <t>6-1 3-6 6-3</t>
  </si>
  <si>
    <t>2019-07-15</t>
  </si>
  <si>
    <t>Umag</t>
  </si>
  <si>
    <t>2019-07-01</t>
  </si>
  <si>
    <t>2019-05-27</t>
  </si>
  <si>
    <t>6-7(7) 6-4 6-4 6-2</t>
  </si>
  <si>
    <t>2019-05-20</t>
  </si>
  <si>
    <t>2019-04-08</t>
  </si>
  <si>
    <t>Marrakech</t>
  </si>
  <si>
    <t>7-6(6) 6-4</t>
  </si>
  <si>
    <t>2019-03-18</t>
  </si>
  <si>
    <t>2019-02-04</t>
  </si>
  <si>
    <t>2019-01-14</t>
  </si>
  <si>
    <t>2018-12-31</t>
  </si>
  <si>
    <t>Pune</t>
  </si>
  <si>
    <t>6-3 5-7 7-6(6)</t>
  </si>
  <si>
    <t>2018-05-28</t>
  </si>
  <si>
    <t>6-4 6-2 6-1</t>
  </si>
  <si>
    <t>2018-05-07</t>
  </si>
  <si>
    <t>Madrid Masters</t>
  </si>
  <si>
    <t>2018-04-30</t>
  </si>
  <si>
    <t>Estoril</t>
  </si>
  <si>
    <t>Greece</t>
  </si>
  <si>
    <t>GRE</t>
  </si>
  <si>
    <t>PR</t>
  </si>
  <si>
    <t>2018-04-23</t>
  </si>
  <si>
    <t>Bjorn Fratangelo</t>
  </si>
  <si>
    <t>2018-04-09</t>
  </si>
  <si>
    <t>Alexey Vatutin</t>
  </si>
  <si>
    <t>6-4 5-7 6-3</t>
  </si>
  <si>
    <t>Andrea Arnaboldi</t>
  </si>
  <si>
    <t>Ilya Ivashka</t>
  </si>
  <si>
    <t>2018-02-19</t>
  </si>
  <si>
    <t>Rio De Janeiro</t>
  </si>
  <si>
    <t>4-2 RET</t>
  </si>
  <si>
    <t>Gerald Melzer</t>
  </si>
  <si>
    <t>2018-02-05</t>
  </si>
  <si>
    <t>Quito</t>
  </si>
  <si>
    <t>6-4 5-7 7-5</t>
  </si>
  <si>
    <t>2018-01-01</t>
  </si>
  <si>
    <t>6-7(4) 6-4 7-5</t>
  </si>
  <si>
    <t>2016-09-26</t>
  </si>
  <si>
    <t>Shenzhen</t>
  </si>
  <si>
    <t>6-2 7-6(8)</t>
  </si>
  <si>
    <t>2016-02-22</t>
  </si>
  <si>
    <t>Sao Paulo</t>
  </si>
  <si>
    <t>1-6 6-4 0-0 RET</t>
  </si>
  <si>
    <t>2016-02-15</t>
  </si>
  <si>
    <t>2016-02-08</t>
  </si>
  <si>
    <t>2-6 7-5 6-2</t>
  </si>
  <si>
    <t>2016-01-18</t>
  </si>
  <si>
    <t>5-7 6-4 7-6(5) 6-2</t>
  </si>
  <si>
    <t>2016-01-11</t>
  </si>
  <si>
    <t>2016-01-04</t>
  </si>
  <si>
    <t>6-4 0-6 6-4</t>
  </si>
  <si>
    <t>2015-08-31</t>
  </si>
  <si>
    <t>7-6(6) 0-6 4-6 6-4 RET</t>
  </si>
  <si>
    <t>2015-08-23</t>
  </si>
  <si>
    <t>Winston-Salem</t>
  </si>
  <si>
    <t>4-6 7-5 7-5</t>
  </si>
  <si>
    <t>2015-08-16</t>
  </si>
  <si>
    <t>3-6 6-3 6-1</t>
  </si>
  <si>
    <t>2015-08-10</t>
  </si>
  <si>
    <t>2015-07-27</t>
  </si>
  <si>
    <t>3-6 6-4 6-1</t>
  </si>
  <si>
    <t>2015-07-17</t>
  </si>
  <si>
    <t>Davis Cup G1</t>
  </si>
  <si>
    <t>2015-06-29</t>
  </si>
  <si>
    <t>4-6 6-0 6-3 7-6(3)</t>
  </si>
  <si>
    <t>6-4 1-6 4-6 7-6(4) 6-4</t>
  </si>
  <si>
    <t>3-6 6-4 3-6 7-5 6-4</t>
  </si>
  <si>
    <t>2015-06-21</t>
  </si>
  <si>
    <t>Nottingham</t>
  </si>
  <si>
    <t>7-6(5) 6-7(5) 6-4</t>
  </si>
  <si>
    <t>2015-06-15</t>
  </si>
  <si>
    <t>2015-05-24</t>
  </si>
  <si>
    <t>7-6(3) 6-4 6-3</t>
  </si>
  <si>
    <t>6-1 7-6(5) 3-6 3-6 6-4</t>
  </si>
  <si>
    <t>6-2 6-4 7-6(3)</t>
  </si>
  <si>
    <t>2015-05-17</t>
  </si>
  <si>
    <t>Geneva</t>
  </si>
  <si>
    <t>6-4 2-6 7-6(6)</t>
  </si>
  <si>
    <t>3-6 7-6(2) 6-2</t>
  </si>
  <si>
    <t>2015-05-03</t>
  </si>
  <si>
    <t>2015-04-27</t>
  </si>
  <si>
    <t>2015-04-20</t>
  </si>
  <si>
    <t>2-6 6-1 6-2</t>
  </si>
  <si>
    <t>2015-04-06</t>
  </si>
  <si>
    <t>Casablanca</t>
  </si>
  <si>
    <t>2015-03-25</t>
  </si>
  <si>
    <t>0-6 7-6(4) 6-3</t>
  </si>
  <si>
    <t>2015-03-12</t>
  </si>
  <si>
    <t>2015-02-23</t>
  </si>
  <si>
    <t>2015-02-16</t>
  </si>
  <si>
    <t>2015-02-09</t>
  </si>
  <si>
    <t>2015-01-19</t>
  </si>
  <si>
    <t>6-2 6-2 7-5</t>
  </si>
  <si>
    <t>2015-01-11</t>
  </si>
  <si>
    <t>Sydney</t>
  </si>
  <si>
    <t>2015-01-05</t>
  </si>
  <si>
    <t>2014-10-27</t>
  </si>
  <si>
    <t>2014-10-20</t>
  </si>
  <si>
    <t>Valencia</t>
  </si>
  <si>
    <t>2014-10-05</t>
  </si>
  <si>
    <t>Shanghai Masters</t>
  </si>
  <si>
    <t>7-6(5) 1-6 6-3</t>
  </si>
  <si>
    <t>2014-09-29</t>
  </si>
  <si>
    <t>Beijing</t>
  </si>
  <si>
    <t>2014-09-22</t>
  </si>
  <si>
    <t>Kuala Lumpur</t>
  </si>
  <si>
    <t>Poland</t>
  </si>
  <si>
    <t>POL</t>
  </si>
  <si>
    <t>6-4 6-7(6) 6-3</t>
  </si>
  <si>
    <t>Gregoire Burquier</t>
  </si>
  <si>
    <t>2014-09-12</t>
  </si>
  <si>
    <t>3-6 6-7(6) 6-4 7-5 6-3</t>
  </si>
  <si>
    <t>2014-08-25</t>
  </si>
  <si>
    <t>6-4 6-1 RET</t>
  </si>
  <si>
    <t>6-4 3-6 6-1 RET</t>
  </si>
  <si>
    <t>2014-08-17</t>
  </si>
  <si>
    <t>1-6 6-2 6-2</t>
  </si>
  <si>
    <t>2014-07-27</t>
  </si>
  <si>
    <t>2014-07-21</t>
  </si>
  <si>
    <t>6-3 6-7(2) 6-1</t>
  </si>
  <si>
    <t>Blaz Rola</t>
  </si>
  <si>
    <t>Slovenia</t>
  </si>
  <si>
    <t>SLO</t>
  </si>
  <si>
    <t>6-2 3-2 RET</t>
  </si>
  <si>
    <t>2014-07-14</t>
  </si>
  <si>
    <t>Hamburg</t>
  </si>
  <si>
    <t>Mate Delic</t>
  </si>
  <si>
    <t>2014-07-07</t>
  </si>
  <si>
    <t>Bastad</t>
  </si>
  <si>
    <t>2014-06-23</t>
  </si>
  <si>
    <t>6-3 6-1 6-4</t>
  </si>
  <si>
    <t>2014-05-26</t>
  </si>
  <si>
    <t>6-0 6-3 7-6(6)</t>
  </si>
  <si>
    <t>2014-05-11</t>
  </si>
  <si>
    <t>5-7 6-3 6-4</t>
  </si>
  <si>
    <t>2014-05-04</t>
  </si>
  <si>
    <t>6-2 2-6 6-2</t>
  </si>
  <si>
    <t>2014-04-13</t>
  </si>
  <si>
    <t>7-6(5) 5-7 6-4</t>
  </si>
  <si>
    <t>2-6 7-5 7-6(5)</t>
  </si>
  <si>
    <t>2014-03-06</t>
  </si>
  <si>
    <t>6-1 2-6 6-1</t>
  </si>
  <si>
    <t>2014-02-24</t>
  </si>
  <si>
    <t>2014-02-17</t>
  </si>
  <si>
    <t>2-6 6-3 7-6(10)</t>
  </si>
  <si>
    <t>Julian Reister</t>
  </si>
  <si>
    <t>2014-02-10</t>
  </si>
  <si>
    <t>3-6 7-5 6-1</t>
  </si>
  <si>
    <t>2014-01-13</t>
  </si>
  <si>
    <t>4-6 7-6(3) 7-6(5) 6-3</t>
  </si>
  <si>
    <t>2014-01-06</t>
  </si>
  <si>
    <t>Uzbekistan</t>
  </si>
  <si>
    <t>UZB</t>
  </si>
  <si>
    <t>2013-12-30</t>
  </si>
  <si>
    <t>7-6(7) 6-2</t>
  </si>
  <si>
    <t>2013-10-28</t>
  </si>
  <si>
    <t>2013-10-21</t>
  </si>
  <si>
    <t>2013-10-14</t>
  </si>
  <si>
    <t>Miloslav Mecir Jr</t>
  </si>
  <si>
    <t>2013-10-07</t>
  </si>
  <si>
    <t>5-2 RET</t>
  </si>
  <si>
    <t>2013-09-30</t>
  </si>
  <si>
    <t>2013-09-23</t>
  </si>
  <si>
    <t>7-6(8) 6-2</t>
  </si>
  <si>
    <t>3-6 7-5 RET</t>
  </si>
  <si>
    <t>2013-08-26</t>
  </si>
  <si>
    <t>6-4 6-4 6-4</t>
  </si>
  <si>
    <t>2013-08-18</t>
  </si>
  <si>
    <t>Taiwan, Province of China</t>
  </si>
  <si>
    <t>TPE</t>
  </si>
  <si>
    <t>2013-08-11</t>
  </si>
  <si>
    <t>2013-08-05</t>
  </si>
  <si>
    <t>6-1 4-6 6-3</t>
  </si>
  <si>
    <t>Amir Weintraub</t>
  </si>
  <si>
    <t>6-1 7-6(5)</t>
  </si>
  <si>
    <t>2013-07-22</t>
  </si>
  <si>
    <t>6-3 4-6 6-3</t>
  </si>
  <si>
    <t>Victor Crivoi</t>
  </si>
  <si>
    <t>2013-07-15</t>
  </si>
  <si>
    <t>6-7(5) 7-6(4) 6-2</t>
  </si>
  <si>
    <t>2013-07-08</t>
  </si>
  <si>
    <t>Stuttgart</t>
  </si>
  <si>
    <t>3-6 7-6(5) 7-6(5)</t>
  </si>
  <si>
    <t>2013-06-24</t>
  </si>
  <si>
    <t>6-1 6-2 6-3</t>
  </si>
  <si>
    <t>2013-06-10</t>
  </si>
  <si>
    <t>2013-05-27</t>
  </si>
  <si>
    <t>4-6 6-4 6-2 6-3</t>
  </si>
  <si>
    <t>2013-05-19</t>
  </si>
  <si>
    <t>2013-05-05</t>
  </si>
  <si>
    <t>6-0 6-4</t>
  </si>
  <si>
    <t>5-5 RET</t>
  </si>
  <si>
    <t>6-7(6) 6-4 6-1</t>
  </si>
  <si>
    <t>2013-04-29</t>
  </si>
  <si>
    <t>4-6 6-2 6-3</t>
  </si>
  <si>
    <t>2013-04-22</t>
  </si>
  <si>
    <t>6-7(8) 7-6(3) 6-2</t>
  </si>
  <si>
    <t>2013-04-14</t>
  </si>
  <si>
    <t>6-2 2-6 7-6(3)</t>
  </si>
  <si>
    <t>6-7(4) 7-5 6-2</t>
  </si>
  <si>
    <t>2013-04-08</t>
  </si>
  <si>
    <t>2013-03-20</t>
  </si>
  <si>
    <t>2013-03-07</t>
  </si>
  <si>
    <t>6-3 7-6(0)</t>
  </si>
  <si>
    <t>2013-02-25</t>
  </si>
  <si>
    <t>3-6 7-5 6-2</t>
  </si>
  <si>
    <t>2013-02-18</t>
  </si>
  <si>
    <t>5-7 6-2 6-4</t>
  </si>
  <si>
    <t>2013-02-11</t>
  </si>
  <si>
    <t>2013-02-04</t>
  </si>
  <si>
    <t>Vina del Mar</t>
  </si>
  <si>
    <t>2013-01-14</t>
  </si>
  <si>
    <t>2013-01-07</t>
  </si>
  <si>
    <t>6-3 5-7 6-2</t>
  </si>
  <si>
    <t>2012-12-31</t>
  </si>
  <si>
    <t>2012-10-29</t>
  </si>
  <si>
    <t>2012-10-21</t>
  </si>
  <si>
    <t>2012-10-15</t>
  </si>
  <si>
    <t>Jurgen Zopp</t>
  </si>
  <si>
    <t>Estonia</t>
  </si>
  <si>
    <t>EST</t>
  </si>
  <si>
    <t>2012-10-07</t>
  </si>
  <si>
    <t>2012-10-01</t>
  </si>
  <si>
    <t>6-1 4-6 7-6(3)</t>
  </si>
  <si>
    <t>2012-09-24</t>
  </si>
  <si>
    <t>2012-08-27</t>
  </si>
  <si>
    <t>6-4 6-1 6-7(5) 3-6 7-5</t>
  </si>
  <si>
    <t>7-6(5) 3-6 7-6(1) 7-5</t>
  </si>
  <si>
    <t>2012-08-19</t>
  </si>
  <si>
    <t>2012-08-12</t>
  </si>
  <si>
    <t>6-4 4-1 RET</t>
  </si>
  <si>
    <t>2012-08-06</t>
  </si>
  <si>
    <t>6-2 4-6 6-2</t>
  </si>
  <si>
    <t>2012-07-30</t>
  </si>
  <si>
    <t>Washington</t>
  </si>
  <si>
    <t>4-6 6-2 6-2</t>
  </si>
  <si>
    <t>2012-07-16</t>
  </si>
  <si>
    <t>2012-07-09</t>
  </si>
  <si>
    <t>6-1 4-6 6-1</t>
  </si>
  <si>
    <t>2012-06-25</t>
  </si>
  <si>
    <t>4-6 6-0 3-6 6-3 6-3</t>
  </si>
  <si>
    <t>2012-06-18</t>
  </si>
  <si>
    <t>Eastbourne</t>
  </si>
  <si>
    <t>Cyprus</t>
  </si>
  <si>
    <t>CYP</t>
  </si>
  <si>
    <t>2012-05-27</t>
  </si>
  <si>
    <t>7-6(3) 6-7(4) 6-2 6-1</t>
  </si>
  <si>
    <t>6-1 2-6 1-6 6-3 6-1</t>
  </si>
  <si>
    <t>2012-05-13</t>
  </si>
  <si>
    <t>2012-05-06</t>
  </si>
  <si>
    <t>2012-04-30</t>
  </si>
  <si>
    <t>Belgrade</t>
  </si>
  <si>
    <t>4-6 7-5 6-2</t>
  </si>
  <si>
    <t>2012-04-23</t>
  </si>
  <si>
    <t>Robert Farah</t>
  </si>
  <si>
    <t>7-6(8) 4-6 7-5</t>
  </si>
  <si>
    <t>2012-04-15</t>
  </si>
  <si>
    <t>3-6 6-4 6-2</t>
  </si>
  <si>
    <t>2012-04-09</t>
  </si>
  <si>
    <t>Sergio Gutierrez Ferrol</t>
  </si>
  <si>
    <t>2012-03-21</t>
  </si>
  <si>
    <t>2012-03-08</t>
  </si>
  <si>
    <t>6-0 6-7(5) 6-2</t>
  </si>
  <si>
    <t>6-2 3-6 7-6(2)</t>
  </si>
  <si>
    <t>2012-02-27</t>
  </si>
  <si>
    <t>4-6 7-5 6-4</t>
  </si>
  <si>
    <t>2012-02-20</t>
  </si>
  <si>
    <t>6-3 4-6 7-6(4)</t>
  </si>
  <si>
    <t>2012-01-30</t>
  </si>
  <si>
    <t>2012-01-16</t>
  </si>
  <si>
    <t>6-1 7-6(12) 6-0</t>
  </si>
  <si>
    <t>2012-01-09</t>
  </si>
  <si>
    <t>6-3 2-6 6-3</t>
  </si>
  <si>
    <t>2012-01-02</t>
  </si>
  <si>
    <t>6-2 2-6 6-3</t>
  </si>
  <si>
    <t>2011-10-31</t>
  </si>
  <si>
    <t>6-0 7-6(7)</t>
  </si>
  <si>
    <t>2011-10-24</t>
  </si>
  <si>
    <t>2011-10-09</t>
  </si>
  <si>
    <t>2011-10-03</t>
  </si>
  <si>
    <t>2011-09-26</t>
  </si>
  <si>
    <t>Bangkok</t>
  </si>
  <si>
    <t>2011-09-19</t>
  </si>
  <si>
    <t>Bucharest</t>
  </si>
  <si>
    <t>Alessandro Giannessi</t>
  </si>
  <si>
    <t>2011-08-29</t>
  </si>
  <si>
    <t>1-6 7-5 5-7 6-1 6-3</t>
  </si>
  <si>
    <t>2011-08-21</t>
  </si>
  <si>
    <t>2011-08-08</t>
  </si>
  <si>
    <t>2011-07-31</t>
  </si>
  <si>
    <t>2011-07-25</t>
  </si>
  <si>
    <t>2011-07-18</t>
  </si>
  <si>
    <t>2011-07-11</t>
  </si>
  <si>
    <t>2011-06-20</t>
  </si>
  <si>
    <t>3-6 4-6 6-1 7-6(1) 6-1</t>
  </si>
  <si>
    <t>2011-06-12</t>
  </si>
  <si>
    <t>2011-06-06</t>
  </si>
  <si>
    <t>2011-05-22</t>
  </si>
  <si>
    <t>7-5 6-3 7-6(4)</t>
  </si>
  <si>
    <t>7-6(5) 6-3 6-3</t>
  </si>
  <si>
    <t>2011-05-15</t>
  </si>
  <si>
    <t>5-0 RET</t>
  </si>
  <si>
    <t>2011-05-01</t>
  </si>
  <si>
    <t>2011-04-25</t>
  </si>
  <si>
    <t>4-6 6-1 4-4 RET</t>
  </si>
  <si>
    <t>2011-04-18</t>
  </si>
  <si>
    <t>7-5 7-6(1)</t>
  </si>
  <si>
    <t>Gerard Granollers</t>
  </si>
  <si>
    <t>2011-04-04</t>
  </si>
  <si>
    <t>6-1 3-6 6-2</t>
  </si>
  <si>
    <t>2011-03-23</t>
  </si>
  <si>
    <t>3-6 7-6(3) 6-4</t>
  </si>
  <si>
    <t>2011-03-10</t>
  </si>
  <si>
    <t>2011-02-21</t>
  </si>
  <si>
    <t>7-6(5) 3-6 6-0</t>
  </si>
  <si>
    <t>2011-02-14</t>
  </si>
  <si>
    <t>2011-02-07</t>
  </si>
  <si>
    <t>Costa Do Sauipe</t>
  </si>
  <si>
    <t>6-4 5-7 6-2</t>
  </si>
  <si>
    <t>2011-01-31</t>
  </si>
  <si>
    <t>Santiago</t>
  </si>
  <si>
    <t>2011-01-17</t>
  </si>
  <si>
    <t>6-1 6-2 7-6(3)</t>
  </si>
  <si>
    <t>2010-10-31</t>
  </si>
  <si>
    <t>6-4 3-6 1-1 RET</t>
  </si>
  <si>
    <t>2010-10-25</t>
  </si>
  <si>
    <t>St. Petersburg</t>
  </si>
  <si>
    <t>6-3 6-7(5) 6-3</t>
  </si>
  <si>
    <t>2010-09-20</t>
  </si>
  <si>
    <t>2010-07-12</t>
  </si>
  <si>
    <t>6-4 5-7 6-4</t>
  </si>
  <si>
    <t>Bastian Knittel</t>
  </si>
  <si>
    <t>4-6 6-4 6-3</t>
  </si>
  <si>
    <t>2010-05-24</t>
  </si>
  <si>
    <t>1-6 6-3 2-6 6-4 6-2</t>
  </si>
  <si>
    <t>7-6(2) 6-4 6-2</t>
  </si>
  <si>
    <t>2010-05-03</t>
  </si>
  <si>
    <t>1-6 7-5 6-0</t>
  </si>
  <si>
    <t>2010-02-15</t>
  </si>
  <si>
    <t>2010-02-08</t>
  </si>
  <si>
    <t>7-6(9) 6-2</t>
  </si>
  <si>
    <t>2009-07-13</t>
  </si>
  <si>
    <t>2009-06-22</t>
  </si>
  <si>
    <t>4-6 6-3 6-2 6-2</t>
  </si>
  <si>
    <t>2009-06-14</t>
  </si>
  <si>
    <t>s-Hertogenbosch</t>
  </si>
  <si>
    <t>2009-06-08</t>
  </si>
  <si>
    <t>2009-05-25</t>
  </si>
  <si>
    <t>6-2 6-3 6-4</t>
  </si>
  <si>
    <t>6-4 7-6(7) 7-6(3)</t>
  </si>
  <si>
    <t>2009-05-03</t>
  </si>
  <si>
    <t>2009-02-23</t>
  </si>
  <si>
    <t>6-4 6-7(2) 6-2</t>
  </si>
  <si>
    <t>2009-02-16</t>
  </si>
  <si>
    <t>2009-02-09</t>
  </si>
  <si>
    <t>3-6 6-4 6-3</t>
  </si>
  <si>
    <t>2009-02-02</t>
  </si>
  <si>
    <t>Vi�a del Mar</t>
  </si>
  <si>
    <t>6-0 3-6 6-1</t>
  </si>
  <si>
    <t>2009-01-19</t>
  </si>
  <si>
    <t>2009-01-05</t>
  </si>
  <si>
    <t>Chennai</t>
  </si>
  <si>
    <t>2008-10-06</t>
  </si>
  <si>
    <t>2008-09-08</t>
  </si>
  <si>
    <t>6-3 7-6(6)</t>
  </si>
  <si>
    <t>Brian Dabul</t>
  </si>
  <si>
    <t>2008-08-25</t>
  </si>
  <si>
    <t>6-4 6-2 6-2</t>
  </si>
  <si>
    <t>2008-07-14</t>
  </si>
  <si>
    <t>6-3 1-6 7-6(2)</t>
  </si>
  <si>
    <t>2008-05-25</t>
  </si>
  <si>
    <t>7-5 6-0 6-7(4) 7-6(3)</t>
  </si>
  <si>
    <t>6-7(6) 6-2 6-3 6-3</t>
  </si>
  <si>
    <t>2008-04-14</t>
  </si>
  <si>
    <t>2007-07-23</t>
  </si>
  <si>
    <t>2007-04-23</t>
  </si>
  <si>
    <t>2-1 RET</t>
  </si>
  <si>
    <t>Bartolome Salva Vidal</t>
  </si>
  <si>
    <t>2007-04-09</t>
  </si>
  <si>
    <t>2007-02-12</t>
  </si>
  <si>
    <t>pablo andujar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</si>
</sst>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2"/>
  <sheetViews>
    <sheetView topLeftCell="R1" workbookViewId="0">
      <selection activeCell="B482" sqref="B48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>
        <v>5.11E-2</v>
      </c>
      <c r="D2">
        <v>2.7099999999999999E-2</v>
      </c>
      <c r="E2">
        <v>6.54E-2</v>
      </c>
      <c r="F2">
        <v>1.8879999999999999</v>
      </c>
      <c r="G2">
        <v>0.58599999999999997</v>
      </c>
      <c r="H2">
        <v>0.68610000000000004</v>
      </c>
      <c r="I2">
        <v>0.50660000000000005</v>
      </c>
      <c r="J2">
        <v>1.3540000000000001</v>
      </c>
      <c r="K2">
        <v>0.61180000000000001</v>
      </c>
      <c r="L2">
        <v>0.60829999999999995</v>
      </c>
      <c r="M2">
        <v>0.59740000000000004</v>
      </c>
      <c r="N2">
        <v>314.8</v>
      </c>
      <c r="O2">
        <v>0.30520000000000003</v>
      </c>
      <c r="P2">
        <v>0.53590000000000004</v>
      </c>
      <c r="Q2">
        <v>0.40150000000000002</v>
      </c>
      <c r="R2">
        <v>0.40949999999999998</v>
      </c>
      <c r="S2">
        <v>0.4204</v>
      </c>
      <c r="T2">
        <v>154.6</v>
      </c>
      <c r="U2">
        <v>0.50629999999999997</v>
      </c>
      <c r="V2">
        <v>0.99299999999999999</v>
      </c>
      <c r="W2">
        <v>1.034</v>
      </c>
      <c r="X2">
        <v>1.056</v>
      </c>
      <c r="Y2">
        <v>0.998</v>
      </c>
      <c r="Z2">
        <v>0.97599999999999998</v>
      </c>
      <c r="AA2">
        <v>1.0469999999999999</v>
      </c>
      <c r="AB2">
        <v>13</v>
      </c>
      <c r="AC2">
        <v>2.53289375893196</v>
      </c>
      <c r="AD2">
        <v>-1.7525675712434201</v>
      </c>
    </row>
    <row r="3" spans="1:30" x14ac:dyDescent="0.2">
      <c r="A3">
        <v>2</v>
      </c>
      <c r="B3" t="s">
        <v>31</v>
      </c>
      <c r="C3">
        <v>5.9799999999999999E-2</v>
      </c>
      <c r="D3">
        <v>3.3399999999999999E-2</v>
      </c>
      <c r="E3">
        <v>8.4699999999999998E-2</v>
      </c>
      <c r="F3">
        <v>1.7909999999999999</v>
      </c>
      <c r="G3">
        <v>0.60589999999999999</v>
      </c>
      <c r="H3">
        <v>0.69079999999999997</v>
      </c>
      <c r="I3">
        <v>0.50619999999999998</v>
      </c>
      <c r="J3">
        <v>1.365</v>
      </c>
      <c r="K3">
        <v>0.61809999999999998</v>
      </c>
      <c r="L3">
        <v>0.61560000000000004</v>
      </c>
      <c r="M3">
        <v>0.59050000000000002</v>
      </c>
      <c r="N3">
        <v>317.60000000000002</v>
      </c>
      <c r="O3">
        <v>0.28470000000000001</v>
      </c>
      <c r="P3">
        <v>0.49930000000000002</v>
      </c>
      <c r="Q3">
        <v>0.36959999999999998</v>
      </c>
      <c r="R3">
        <v>0.37959999999999999</v>
      </c>
      <c r="S3">
        <v>0.41920000000000002</v>
      </c>
      <c r="T3">
        <v>142.69999999999999</v>
      </c>
      <c r="U3">
        <v>0.50939999999999996</v>
      </c>
      <c r="V3">
        <v>0.99199999999999999</v>
      </c>
      <c r="W3">
        <v>0.96799999999999997</v>
      </c>
      <c r="X3">
        <v>0.995</v>
      </c>
      <c r="Y3">
        <v>1.03</v>
      </c>
      <c r="Z3">
        <v>0.95499999999999996</v>
      </c>
      <c r="AA3">
        <v>1.1339999999999999</v>
      </c>
      <c r="AB3">
        <v>2</v>
      </c>
      <c r="AC3">
        <v>0.70623930917290401</v>
      </c>
      <c r="AD3">
        <v>-0.12179668552091</v>
      </c>
    </row>
    <row r="4" spans="1:30" x14ac:dyDescent="0.2">
      <c r="A4">
        <v>3</v>
      </c>
      <c r="B4" t="s">
        <v>32</v>
      </c>
      <c r="C4">
        <v>6.8199999999999997E-2</v>
      </c>
      <c r="D4">
        <v>4.02E-2</v>
      </c>
      <c r="E4">
        <v>9.3100000000000002E-2</v>
      </c>
      <c r="F4">
        <v>1.6970000000000001</v>
      </c>
      <c r="G4">
        <v>0.56850000000000001</v>
      </c>
      <c r="H4">
        <v>0.69</v>
      </c>
      <c r="I4">
        <v>0.49340000000000001</v>
      </c>
      <c r="J4">
        <v>1.3979999999999999</v>
      </c>
      <c r="K4">
        <v>0.60519999999999996</v>
      </c>
      <c r="L4">
        <v>0.60219999999999996</v>
      </c>
      <c r="M4">
        <v>0.56269999999999998</v>
      </c>
      <c r="N4">
        <v>306.8</v>
      </c>
      <c r="O4">
        <v>0.2888</v>
      </c>
      <c r="P4">
        <v>0.4965</v>
      </c>
      <c r="Q4">
        <v>0.37559999999999999</v>
      </c>
      <c r="R4">
        <v>0.37309999999999999</v>
      </c>
      <c r="S4">
        <v>0.4052</v>
      </c>
      <c r="T4">
        <v>141.6</v>
      </c>
      <c r="U4">
        <v>0.48899999999999999</v>
      </c>
      <c r="V4">
        <v>0.98499999999999999</v>
      </c>
      <c r="W4">
        <v>0.95099999999999996</v>
      </c>
      <c r="X4">
        <v>0.95899999999999996</v>
      </c>
      <c r="Y4">
        <v>0.995</v>
      </c>
      <c r="Z4">
        <v>0.93</v>
      </c>
      <c r="AA4">
        <v>1.079</v>
      </c>
      <c r="AB4">
        <v>22</v>
      </c>
      <c r="AC4">
        <v>1.2118335170308701</v>
      </c>
      <c r="AD4">
        <v>0.58917284988544505</v>
      </c>
    </row>
    <row r="5" spans="1:30" x14ac:dyDescent="0.2">
      <c r="A5">
        <v>4</v>
      </c>
      <c r="B5" t="s">
        <v>33</v>
      </c>
      <c r="C5">
        <v>9.0300000000000005E-2</v>
      </c>
      <c r="D5">
        <v>4.4600000000000001E-2</v>
      </c>
      <c r="E5">
        <v>9.9900000000000003E-2</v>
      </c>
      <c r="F5">
        <v>2.0249999999999999</v>
      </c>
      <c r="G5">
        <v>0.55379999999999996</v>
      </c>
      <c r="H5">
        <v>0.74529999999999996</v>
      </c>
      <c r="I5">
        <v>0.50139999999999996</v>
      </c>
      <c r="J5">
        <v>1.486</v>
      </c>
      <c r="K5">
        <v>0.63649999999999995</v>
      </c>
      <c r="L5">
        <v>0.63129999999999997</v>
      </c>
      <c r="M5">
        <v>0.60370000000000001</v>
      </c>
      <c r="N5">
        <v>323.8</v>
      </c>
      <c r="O5">
        <v>0.30499999999999999</v>
      </c>
      <c r="P5">
        <v>0.50380000000000003</v>
      </c>
      <c r="Q5">
        <v>0.38279999999999997</v>
      </c>
      <c r="R5">
        <v>0.38019999999999998</v>
      </c>
      <c r="S5">
        <v>0.39950000000000002</v>
      </c>
      <c r="T5">
        <v>145</v>
      </c>
      <c r="U5">
        <v>0.49490000000000001</v>
      </c>
      <c r="V5">
        <v>1.028</v>
      </c>
      <c r="W5">
        <v>1.0529999999999999</v>
      </c>
      <c r="X5">
        <v>1.02</v>
      </c>
      <c r="Y5">
        <v>0.97399999999999998</v>
      </c>
      <c r="Z5">
        <v>0.94799999999999995</v>
      </c>
      <c r="AA5">
        <v>1.044</v>
      </c>
      <c r="AB5">
        <v>15</v>
      </c>
      <c r="AC5">
        <v>-0.45734216689611001</v>
      </c>
      <c r="AD5">
        <v>-2.3026718040971201</v>
      </c>
    </row>
    <row r="6" spans="1:30" x14ac:dyDescent="0.2">
      <c r="A6">
        <v>5</v>
      </c>
      <c r="B6" t="s">
        <v>34</v>
      </c>
      <c r="C6">
        <v>4.4900000000000002E-2</v>
      </c>
      <c r="D6">
        <v>2.64E-2</v>
      </c>
      <c r="E6">
        <v>7.9399999999999998E-2</v>
      </c>
      <c r="F6">
        <v>1.702</v>
      </c>
      <c r="G6">
        <v>0.66810000000000003</v>
      </c>
      <c r="H6">
        <v>0.67700000000000005</v>
      </c>
      <c r="I6">
        <v>0.52480000000000004</v>
      </c>
      <c r="J6">
        <v>1.29</v>
      </c>
      <c r="K6">
        <v>0.62649999999999995</v>
      </c>
      <c r="L6">
        <v>0.62619999999999998</v>
      </c>
      <c r="M6">
        <v>0.60370000000000001</v>
      </c>
      <c r="N6">
        <v>326.8</v>
      </c>
      <c r="O6">
        <v>0.30459999999999998</v>
      </c>
      <c r="P6">
        <v>0.51559999999999995</v>
      </c>
      <c r="Q6">
        <v>0.39369999999999999</v>
      </c>
      <c r="R6">
        <v>0.39269999999999999</v>
      </c>
      <c r="S6">
        <v>0.40960000000000002</v>
      </c>
      <c r="T6">
        <v>149.69999999999999</v>
      </c>
      <c r="U6">
        <v>0.49990000000000001</v>
      </c>
      <c r="V6">
        <v>1.01</v>
      </c>
      <c r="W6">
        <v>1.054</v>
      </c>
      <c r="X6">
        <v>1.07</v>
      </c>
      <c r="Y6">
        <v>0.98099999999999998</v>
      </c>
      <c r="Z6">
        <v>0.96399999999999997</v>
      </c>
      <c r="AA6">
        <v>1.0409999999999999</v>
      </c>
      <c r="AB6">
        <v>13</v>
      </c>
      <c r="AC6">
        <v>1.44589943585568</v>
      </c>
      <c r="AD6">
        <v>-2.4222903145815602</v>
      </c>
    </row>
    <row r="7" spans="1:30" x14ac:dyDescent="0.2">
      <c r="A7">
        <v>6</v>
      </c>
      <c r="B7" t="s">
        <v>35</v>
      </c>
      <c r="C7">
        <v>4.5600000000000002E-2</v>
      </c>
      <c r="D7">
        <v>4.2900000000000001E-2</v>
      </c>
      <c r="E7">
        <v>0.1082</v>
      </c>
      <c r="F7">
        <v>1.0629999999999999</v>
      </c>
      <c r="G7">
        <v>0.60370000000000001</v>
      </c>
      <c r="H7">
        <v>0.69040000000000001</v>
      </c>
      <c r="I7">
        <v>0.4945</v>
      </c>
      <c r="J7">
        <v>1.3959999999999999</v>
      </c>
      <c r="K7">
        <v>0.61270000000000002</v>
      </c>
      <c r="L7">
        <v>0.62219999999999998</v>
      </c>
      <c r="M7">
        <v>0.58179999999999998</v>
      </c>
      <c r="N7">
        <v>311.8</v>
      </c>
      <c r="O7">
        <v>0.28899999999999998</v>
      </c>
      <c r="P7">
        <v>0.4965</v>
      </c>
      <c r="Q7">
        <v>0.37130000000000002</v>
      </c>
      <c r="R7">
        <v>0.3755</v>
      </c>
      <c r="S7">
        <v>0.39360000000000001</v>
      </c>
      <c r="T7">
        <v>140.30000000000001</v>
      </c>
      <c r="U7">
        <v>0.4904</v>
      </c>
      <c r="V7">
        <v>0.995</v>
      </c>
      <c r="W7">
        <v>0.95899999999999996</v>
      </c>
      <c r="X7">
        <v>0.998</v>
      </c>
      <c r="Y7">
        <v>0.996</v>
      </c>
      <c r="Z7">
        <v>0.94899999999999995</v>
      </c>
      <c r="AA7">
        <v>1.06</v>
      </c>
      <c r="AB7">
        <v>22</v>
      </c>
      <c r="AC7">
        <v>0.91787838631589502</v>
      </c>
      <c r="AD7">
        <v>0.14520171203631899</v>
      </c>
    </row>
    <row r="8" spans="1:30" x14ac:dyDescent="0.2">
      <c r="A8">
        <v>7</v>
      </c>
      <c r="B8" t="s">
        <v>36</v>
      </c>
      <c r="C8">
        <v>5.3800000000000001E-2</v>
      </c>
      <c r="D8">
        <v>4.7699999999999999E-2</v>
      </c>
      <c r="E8">
        <v>0.11169999999999999</v>
      </c>
      <c r="F8">
        <v>1.127</v>
      </c>
      <c r="G8">
        <v>0.57269999999999999</v>
      </c>
      <c r="H8">
        <v>0.67910000000000004</v>
      </c>
      <c r="I8">
        <v>0.46429999999999999</v>
      </c>
      <c r="J8">
        <v>1.4630000000000001</v>
      </c>
      <c r="K8">
        <v>0.58730000000000004</v>
      </c>
      <c r="L8">
        <v>0.59379999999999999</v>
      </c>
      <c r="M8">
        <v>0.56510000000000005</v>
      </c>
      <c r="N8">
        <v>298.8</v>
      </c>
      <c r="O8">
        <v>0.2913</v>
      </c>
      <c r="P8">
        <v>0.51670000000000005</v>
      </c>
      <c r="Q8">
        <v>0.38600000000000001</v>
      </c>
      <c r="R8">
        <v>0.3871</v>
      </c>
      <c r="S8">
        <v>0.40970000000000001</v>
      </c>
      <c r="T8">
        <v>146.9</v>
      </c>
      <c r="U8">
        <v>0.49159999999999998</v>
      </c>
      <c r="V8">
        <v>0.98699999999999999</v>
      </c>
      <c r="W8">
        <v>0.93500000000000005</v>
      </c>
      <c r="X8">
        <v>0.97699999999999998</v>
      </c>
      <c r="Y8">
        <v>1.0089999999999999</v>
      </c>
      <c r="Z8">
        <v>0.96199999999999997</v>
      </c>
      <c r="AA8">
        <v>1.0609999999999999</v>
      </c>
      <c r="AB8">
        <v>4</v>
      </c>
      <c r="AC8">
        <v>2.6967697013336398</v>
      </c>
      <c r="AD8">
        <v>1.111221596457</v>
      </c>
    </row>
    <row r="9" spans="1:30" x14ac:dyDescent="0.2">
      <c r="A9">
        <v>8</v>
      </c>
      <c r="B9" t="s">
        <v>37</v>
      </c>
      <c r="C9">
        <v>4.4400000000000002E-2</v>
      </c>
      <c r="D9">
        <v>3.2500000000000001E-2</v>
      </c>
      <c r="E9">
        <v>8.5000000000000006E-2</v>
      </c>
      <c r="F9">
        <v>1.365</v>
      </c>
      <c r="G9">
        <v>0.61780000000000002</v>
      </c>
      <c r="H9">
        <v>0.67879999999999996</v>
      </c>
      <c r="I9">
        <v>0.51639999999999997</v>
      </c>
      <c r="J9">
        <v>1.3149999999999999</v>
      </c>
      <c r="K9">
        <v>0.61670000000000003</v>
      </c>
      <c r="L9">
        <v>0.62</v>
      </c>
      <c r="M9">
        <v>0.60980000000000001</v>
      </c>
      <c r="N9">
        <v>319.89999999999998</v>
      </c>
      <c r="O9">
        <v>0.29389999999999999</v>
      </c>
      <c r="P9">
        <v>0.49640000000000001</v>
      </c>
      <c r="Q9">
        <v>0.37319999999999998</v>
      </c>
      <c r="R9">
        <v>0.37659999999999999</v>
      </c>
      <c r="S9">
        <v>0.40360000000000001</v>
      </c>
      <c r="T9">
        <v>142.19999999999999</v>
      </c>
      <c r="U9">
        <v>0.50990000000000002</v>
      </c>
      <c r="V9">
        <v>0.996</v>
      </c>
      <c r="W9">
        <v>0.97399999999999998</v>
      </c>
      <c r="X9">
        <v>1.0189999999999999</v>
      </c>
      <c r="Y9">
        <v>1.03</v>
      </c>
      <c r="Z9">
        <v>0.98899999999999999</v>
      </c>
      <c r="AA9">
        <v>1.0820000000000001</v>
      </c>
      <c r="AB9">
        <v>2</v>
      </c>
      <c r="AC9">
        <v>0.79251828458386298</v>
      </c>
      <c r="AD9">
        <v>-0.38829526650697499</v>
      </c>
    </row>
    <row r="10" spans="1:30" x14ac:dyDescent="0.2">
      <c r="A10">
        <v>9</v>
      </c>
      <c r="B10" t="s">
        <v>38</v>
      </c>
      <c r="C10">
        <v>2.1399999999999999E-2</v>
      </c>
      <c r="D10">
        <v>3.5799999999999998E-2</v>
      </c>
      <c r="E10">
        <v>0.13600000000000001</v>
      </c>
      <c r="F10">
        <v>0.59899999999999998</v>
      </c>
      <c r="G10">
        <v>0.73680000000000001</v>
      </c>
      <c r="H10">
        <v>0.63170000000000004</v>
      </c>
      <c r="I10">
        <v>0.4879</v>
      </c>
      <c r="J10">
        <v>1.2949999999999999</v>
      </c>
      <c r="K10">
        <v>0.59389999999999998</v>
      </c>
      <c r="L10">
        <v>0.60719999999999996</v>
      </c>
      <c r="M10">
        <v>0.58099999999999996</v>
      </c>
      <c r="N10">
        <v>314.10000000000002</v>
      </c>
      <c r="O10">
        <v>0.33589999999999998</v>
      </c>
      <c r="P10">
        <v>0.56310000000000004</v>
      </c>
      <c r="Q10">
        <v>0.42249999999999999</v>
      </c>
      <c r="R10">
        <v>0.41899999999999998</v>
      </c>
      <c r="S10">
        <v>0.44240000000000002</v>
      </c>
      <c r="T10">
        <v>166.5</v>
      </c>
      <c r="U10">
        <v>0.50880000000000003</v>
      </c>
      <c r="V10">
        <v>1.0109999999999999</v>
      </c>
      <c r="W10">
        <v>1.04</v>
      </c>
      <c r="X10">
        <v>1.175</v>
      </c>
      <c r="Y10">
        <v>1.002</v>
      </c>
      <c r="Z10">
        <v>0.97799999999999998</v>
      </c>
      <c r="AA10">
        <v>1.0469999999999999</v>
      </c>
      <c r="AB10">
        <v>27</v>
      </c>
      <c r="AC10">
        <v>5.60554199362989</v>
      </c>
      <c r="AD10">
        <v>-2.2909122633580701</v>
      </c>
    </row>
    <row r="11" spans="1:30" x14ac:dyDescent="0.2">
      <c r="A11">
        <v>10</v>
      </c>
      <c r="B11" t="s">
        <v>39</v>
      </c>
      <c r="C11">
        <v>3.6900000000000002E-2</v>
      </c>
      <c r="D11">
        <v>2.63E-2</v>
      </c>
      <c r="E11">
        <v>7.1300000000000002E-2</v>
      </c>
      <c r="F11">
        <v>1.403</v>
      </c>
      <c r="G11">
        <v>0.63129999999999997</v>
      </c>
      <c r="H11">
        <v>0.67030000000000001</v>
      </c>
      <c r="I11">
        <v>0.51170000000000004</v>
      </c>
      <c r="J11">
        <v>1.31</v>
      </c>
      <c r="K11">
        <v>0.61180000000000001</v>
      </c>
      <c r="L11">
        <v>0.61370000000000002</v>
      </c>
      <c r="M11">
        <v>0.59870000000000001</v>
      </c>
      <c r="N11">
        <v>316.89999999999998</v>
      </c>
      <c r="O11">
        <v>0.2974</v>
      </c>
      <c r="P11">
        <v>0.50860000000000005</v>
      </c>
      <c r="Q11">
        <v>0.38080000000000003</v>
      </c>
      <c r="R11">
        <v>0.379</v>
      </c>
      <c r="S11">
        <v>0.41799999999999998</v>
      </c>
      <c r="T11">
        <v>145.80000000000001</v>
      </c>
      <c r="U11">
        <v>0.51349999999999996</v>
      </c>
      <c r="V11">
        <v>0.99399999999999999</v>
      </c>
      <c r="W11">
        <v>0.98099999999999998</v>
      </c>
      <c r="X11">
        <v>1.022</v>
      </c>
      <c r="Y11">
        <v>1.034</v>
      </c>
      <c r="Z11">
        <v>0.97899999999999998</v>
      </c>
      <c r="AA11">
        <v>1.0980000000000001</v>
      </c>
      <c r="AB11">
        <v>22</v>
      </c>
      <c r="AC11">
        <v>1.69960035582375</v>
      </c>
      <c r="AD11">
        <v>-0.38640799395636999</v>
      </c>
    </row>
    <row r="12" spans="1:30" x14ac:dyDescent="0.2">
      <c r="A12">
        <v>11</v>
      </c>
      <c r="B12" t="s">
        <v>40</v>
      </c>
      <c r="C12">
        <v>2.7699999999999999E-2</v>
      </c>
      <c r="D12">
        <v>4.65E-2</v>
      </c>
      <c r="E12">
        <v>0.1196</v>
      </c>
      <c r="F12">
        <v>0.59599999999999997</v>
      </c>
      <c r="G12">
        <v>0.61150000000000004</v>
      </c>
      <c r="H12">
        <v>0.6542</v>
      </c>
      <c r="I12">
        <v>0.49270000000000003</v>
      </c>
      <c r="J12">
        <v>1.3280000000000001</v>
      </c>
      <c r="K12">
        <v>0.59140000000000004</v>
      </c>
      <c r="L12">
        <v>0.6089</v>
      </c>
      <c r="M12">
        <v>0.57230000000000003</v>
      </c>
      <c r="N12">
        <v>301.39999999999998</v>
      </c>
      <c r="O12">
        <v>0.3125</v>
      </c>
      <c r="P12">
        <v>0.50670000000000004</v>
      </c>
      <c r="Q12">
        <v>0.39129999999999998</v>
      </c>
      <c r="R12">
        <v>0.38600000000000001</v>
      </c>
      <c r="S12">
        <v>0.41860000000000003</v>
      </c>
      <c r="T12">
        <v>149.4</v>
      </c>
      <c r="U12">
        <v>0.50019999999999998</v>
      </c>
      <c r="V12">
        <v>0.998</v>
      </c>
      <c r="W12">
        <v>0.95799999999999996</v>
      </c>
      <c r="X12">
        <v>1.0249999999999999</v>
      </c>
      <c r="Y12">
        <v>1.018</v>
      </c>
      <c r="Z12">
        <v>0.96799999999999997</v>
      </c>
      <c r="AA12">
        <v>1.07</v>
      </c>
      <c r="AB12">
        <v>17</v>
      </c>
      <c r="AC12">
        <v>3.3973200558676502</v>
      </c>
      <c r="AD12">
        <v>0.14060965027405101</v>
      </c>
    </row>
    <row r="13" spans="1:30" x14ac:dyDescent="0.2">
      <c r="A13">
        <v>12</v>
      </c>
      <c r="B13" t="s">
        <v>41</v>
      </c>
      <c r="C13">
        <v>4.2099999999999999E-2</v>
      </c>
      <c r="D13">
        <v>3.3700000000000001E-2</v>
      </c>
      <c r="E13">
        <v>8.2699999999999996E-2</v>
      </c>
      <c r="F13">
        <v>1.2490000000000001</v>
      </c>
      <c r="G13">
        <v>0.5927</v>
      </c>
      <c r="H13">
        <v>0.66720000000000002</v>
      </c>
      <c r="I13">
        <v>0.49349999999999999</v>
      </c>
      <c r="J13">
        <v>1.3520000000000001</v>
      </c>
      <c r="K13">
        <v>0.59650000000000003</v>
      </c>
      <c r="L13">
        <v>0.5998</v>
      </c>
      <c r="M13">
        <v>0.57250000000000001</v>
      </c>
      <c r="N13">
        <v>305.10000000000002</v>
      </c>
      <c r="O13">
        <v>0.28649999999999998</v>
      </c>
      <c r="P13">
        <v>0.49780000000000002</v>
      </c>
      <c r="Q13">
        <v>0.37180000000000002</v>
      </c>
      <c r="R13">
        <v>0.37269999999999998</v>
      </c>
      <c r="S13">
        <v>0.40570000000000001</v>
      </c>
      <c r="T13">
        <v>141.19999999999999</v>
      </c>
      <c r="U13">
        <v>0.4965</v>
      </c>
      <c r="V13">
        <v>0.99099999999999999</v>
      </c>
      <c r="W13">
        <v>0.92100000000000004</v>
      </c>
      <c r="X13">
        <v>0.95599999999999996</v>
      </c>
      <c r="Y13">
        <v>1.0249999999999999</v>
      </c>
      <c r="Z13">
        <v>0.96</v>
      </c>
      <c r="AA13">
        <v>1.091</v>
      </c>
      <c r="AB13">
        <v>4</v>
      </c>
      <c r="AC13">
        <v>1.8421518635024601</v>
      </c>
      <c r="AD13">
        <v>1.1068117418924901</v>
      </c>
    </row>
    <row r="14" spans="1:30" x14ac:dyDescent="0.2">
      <c r="A14">
        <v>13</v>
      </c>
      <c r="B14" t="s">
        <v>42</v>
      </c>
      <c r="C14">
        <v>5.6599999999999998E-2</v>
      </c>
      <c r="D14">
        <v>4.2200000000000001E-2</v>
      </c>
      <c r="E14">
        <v>9.3799999999999994E-2</v>
      </c>
      <c r="F14">
        <v>1.341</v>
      </c>
      <c r="G14">
        <v>0.54959999999999998</v>
      </c>
      <c r="H14">
        <v>0.69930000000000003</v>
      </c>
      <c r="I14">
        <v>0.4874</v>
      </c>
      <c r="J14">
        <v>1.4350000000000001</v>
      </c>
      <c r="K14">
        <v>0.6038</v>
      </c>
      <c r="L14">
        <v>0.60719999999999996</v>
      </c>
      <c r="M14">
        <v>0.60289999999999999</v>
      </c>
      <c r="N14">
        <v>309</v>
      </c>
      <c r="O14">
        <v>0.29509999999999997</v>
      </c>
      <c r="P14">
        <v>0.4834</v>
      </c>
      <c r="Q14">
        <v>0.3705</v>
      </c>
      <c r="R14">
        <v>0.36559999999999998</v>
      </c>
      <c r="S14">
        <v>0.40400000000000003</v>
      </c>
      <c r="T14">
        <v>140.30000000000001</v>
      </c>
      <c r="U14">
        <v>0.51270000000000004</v>
      </c>
      <c r="V14">
        <v>0.96199999999999997</v>
      </c>
      <c r="W14">
        <v>0.93500000000000005</v>
      </c>
      <c r="X14">
        <v>0.90100000000000002</v>
      </c>
      <c r="Y14">
        <v>1.0469999999999999</v>
      </c>
      <c r="Z14">
        <v>0.998</v>
      </c>
      <c r="AA14">
        <v>1.0900000000000001</v>
      </c>
      <c r="AB14">
        <v>28</v>
      </c>
      <c r="AC14">
        <v>0.618031344322445</v>
      </c>
      <c r="AD14">
        <v>1.5717263054016899</v>
      </c>
    </row>
    <row r="15" spans="1:30" x14ac:dyDescent="0.2">
      <c r="A15">
        <v>14</v>
      </c>
      <c r="B15" t="s">
        <v>43</v>
      </c>
      <c r="C15">
        <v>2.8400000000000002E-2</v>
      </c>
      <c r="D15">
        <v>3.7199999999999997E-2</v>
      </c>
      <c r="E15">
        <v>0.1196</v>
      </c>
      <c r="F15">
        <v>0.76400000000000001</v>
      </c>
      <c r="G15">
        <v>0.68940000000000001</v>
      </c>
      <c r="H15">
        <v>0.64770000000000005</v>
      </c>
      <c r="I15">
        <v>0.48259999999999997</v>
      </c>
      <c r="J15">
        <v>1.3420000000000001</v>
      </c>
      <c r="K15">
        <v>0.59640000000000004</v>
      </c>
      <c r="L15">
        <v>0.6079</v>
      </c>
      <c r="M15">
        <v>0.57999999999999996</v>
      </c>
      <c r="N15">
        <v>311</v>
      </c>
      <c r="O15">
        <v>0.2843</v>
      </c>
      <c r="P15">
        <v>0.50639999999999996</v>
      </c>
      <c r="Q15">
        <v>0.37519999999999998</v>
      </c>
      <c r="R15">
        <v>0.39079999999999998</v>
      </c>
      <c r="S15">
        <v>0.41110000000000002</v>
      </c>
      <c r="T15">
        <v>143.1</v>
      </c>
      <c r="U15">
        <v>0.50339999999999996</v>
      </c>
      <c r="V15">
        <v>0.96699999999999997</v>
      </c>
      <c r="W15">
        <v>0.93</v>
      </c>
      <c r="X15">
        <v>0.997</v>
      </c>
      <c r="Y15">
        <v>1.032</v>
      </c>
      <c r="Z15">
        <v>0.97199999999999998</v>
      </c>
      <c r="AA15">
        <v>1.0960000000000001</v>
      </c>
      <c r="AB15">
        <v>4</v>
      </c>
      <c r="AC15">
        <v>2.4361255750122002</v>
      </c>
      <c r="AD15">
        <v>1.31102428425111</v>
      </c>
    </row>
    <row r="16" spans="1:30" x14ac:dyDescent="0.2">
      <c r="A16">
        <v>15</v>
      </c>
      <c r="B16" t="s">
        <v>44</v>
      </c>
      <c r="C16">
        <v>7.9399999999999998E-2</v>
      </c>
      <c r="D16">
        <v>2.7400000000000001E-2</v>
      </c>
      <c r="E16">
        <v>6.6799999999999998E-2</v>
      </c>
      <c r="F16">
        <v>2.903</v>
      </c>
      <c r="G16">
        <v>0.59040000000000004</v>
      </c>
      <c r="H16">
        <v>0.70860000000000001</v>
      </c>
      <c r="I16">
        <v>0.48649999999999999</v>
      </c>
      <c r="J16">
        <v>1.456</v>
      </c>
      <c r="K16">
        <v>0.61770000000000003</v>
      </c>
      <c r="L16">
        <v>0.60260000000000002</v>
      </c>
      <c r="M16">
        <v>0.5998</v>
      </c>
      <c r="N16">
        <v>319.3</v>
      </c>
      <c r="O16">
        <v>0.27089999999999997</v>
      </c>
      <c r="P16">
        <v>0.4778</v>
      </c>
      <c r="Q16">
        <v>0.35510000000000003</v>
      </c>
      <c r="R16">
        <v>0.35589999999999999</v>
      </c>
      <c r="S16">
        <v>0.40500000000000003</v>
      </c>
      <c r="T16">
        <v>136.1</v>
      </c>
      <c r="U16">
        <v>0.51149999999999995</v>
      </c>
      <c r="V16">
        <v>0.95899999999999996</v>
      </c>
      <c r="W16">
        <v>0.92900000000000005</v>
      </c>
      <c r="X16">
        <v>0.874</v>
      </c>
      <c r="Y16">
        <v>1.046</v>
      </c>
      <c r="Z16">
        <v>0.97099999999999997</v>
      </c>
      <c r="AA16">
        <v>1.1399999999999999</v>
      </c>
      <c r="AB16">
        <v>1</v>
      </c>
      <c r="AC16">
        <v>-1.0959272115118299</v>
      </c>
      <c r="AD16">
        <v>1.7471640221842499</v>
      </c>
    </row>
    <row r="17" spans="1:30" x14ac:dyDescent="0.2">
      <c r="A17">
        <v>16</v>
      </c>
      <c r="B17" t="s">
        <v>45</v>
      </c>
      <c r="C17">
        <v>4.7600000000000003E-2</v>
      </c>
      <c r="D17">
        <v>2.9700000000000001E-2</v>
      </c>
      <c r="E17">
        <v>6.9800000000000001E-2</v>
      </c>
      <c r="F17">
        <v>1.603</v>
      </c>
      <c r="G17">
        <v>0.57450000000000001</v>
      </c>
      <c r="H17">
        <v>0.69630000000000003</v>
      </c>
      <c r="I17">
        <v>0.52190000000000003</v>
      </c>
      <c r="J17">
        <v>1.3340000000000001</v>
      </c>
      <c r="K17">
        <v>0.62209999999999999</v>
      </c>
      <c r="L17">
        <v>0.62260000000000004</v>
      </c>
      <c r="M17">
        <v>0.59940000000000004</v>
      </c>
      <c r="N17">
        <v>317.60000000000002</v>
      </c>
      <c r="O17">
        <v>0.3206</v>
      </c>
      <c r="P17">
        <v>0.52210000000000001</v>
      </c>
      <c r="Q17">
        <v>0.40510000000000002</v>
      </c>
      <c r="R17">
        <v>0.40360000000000001</v>
      </c>
      <c r="S17">
        <v>0.41860000000000003</v>
      </c>
      <c r="T17">
        <v>154.80000000000001</v>
      </c>
      <c r="U17">
        <v>0.50270000000000004</v>
      </c>
      <c r="V17">
        <v>1.014</v>
      </c>
      <c r="W17">
        <v>1.0720000000000001</v>
      </c>
      <c r="X17">
        <v>1.0820000000000001</v>
      </c>
      <c r="Y17">
        <v>0.98</v>
      </c>
      <c r="Z17">
        <v>0.96399999999999997</v>
      </c>
      <c r="AA17">
        <v>1.034</v>
      </c>
      <c r="AB17">
        <v>13</v>
      </c>
      <c r="AC17">
        <v>2.2263335052895501</v>
      </c>
      <c r="AD17">
        <v>-2.8458666572314799</v>
      </c>
    </row>
    <row r="18" spans="1:30" x14ac:dyDescent="0.2">
      <c r="A18">
        <v>17</v>
      </c>
      <c r="B18" t="s">
        <v>46</v>
      </c>
      <c r="C18">
        <v>4.9299999999999997E-2</v>
      </c>
      <c r="D18">
        <v>3.4299999999999997E-2</v>
      </c>
      <c r="E18">
        <v>8.7300000000000003E-2</v>
      </c>
      <c r="F18">
        <v>1.44</v>
      </c>
      <c r="G18">
        <v>0.60770000000000002</v>
      </c>
      <c r="H18">
        <v>0.70879999999999999</v>
      </c>
      <c r="I18">
        <v>0.53210000000000002</v>
      </c>
      <c r="J18">
        <v>1.3320000000000001</v>
      </c>
      <c r="K18">
        <v>0.63949999999999996</v>
      </c>
      <c r="L18">
        <v>0.64400000000000002</v>
      </c>
      <c r="M18">
        <v>0.60429999999999995</v>
      </c>
      <c r="N18">
        <v>326.5</v>
      </c>
      <c r="O18">
        <v>0.29060000000000002</v>
      </c>
      <c r="P18">
        <v>0.51290000000000002</v>
      </c>
      <c r="Q18">
        <v>0.3785</v>
      </c>
      <c r="R18">
        <v>0.38169999999999998</v>
      </c>
      <c r="S18">
        <v>0.4</v>
      </c>
      <c r="T18">
        <v>142.69999999999999</v>
      </c>
      <c r="U18">
        <v>0.49759999999999999</v>
      </c>
      <c r="V18">
        <v>1.0209999999999999</v>
      </c>
      <c r="W18">
        <v>1.05</v>
      </c>
      <c r="X18">
        <v>1.091</v>
      </c>
      <c r="Y18">
        <v>0.98</v>
      </c>
      <c r="Z18">
        <v>0.94499999999999995</v>
      </c>
      <c r="AA18">
        <v>1.0569999999999999</v>
      </c>
      <c r="AB18">
        <v>8</v>
      </c>
      <c r="AC18">
        <v>9.6655416161605806E-2</v>
      </c>
      <c r="AD18">
        <v>-2.5035958781642198</v>
      </c>
    </row>
    <row r="19" spans="1:30" x14ac:dyDescent="0.2">
      <c r="A19">
        <v>18</v>
      </c>
      <c r="B19" t="s">
        <v>47</v>
      </c>
      <c r="C19">
        <v>5.4899999999999997E-2</v>
      </c>
      <c r="D19">
        <v>3.1199999999999999E-2</v>
      </c>
      <c r="E19">
        <v>8.5300000000000001E-2</v>
      </c>
      <c r="F19">
        <v>1.7589999999999999</v>
      </c>
      <c r="G19">
        <v>0.6341</v>
      </c>
      <c r="H19">
        <v>0.69069999999999998</v>
      </c>
      <c r="I19">
        <v>0.4965</v>
      </c>
      <c r="J19">
        <v>1.391</v>
      </c>
      <c r="K19">
        <v>0.61960000000000004</v>
      </c>
      <c r="L19">
        <v>0.61799999999999999</v>
      </c>
      <c r="M19">
        <v>0.5988</v>
      </c>
      <c r="N19">
        <v>320.10000000000002</v>
      </c>
      <c r="O19">
        <v>0.26129999999999998</v>
      </c>
      <c r="P19">
        <v>0.49709999999999999</v>
      </c>
      <c r="Q19">
        <v>0.35880000000000001</v>
      </c>
      <c r="R19">
        <v>0.3624</v>
      </c>
      <c r="S19">
        <v>0.38579999999999998</v>
      </c>
      <c r="T19">
        <v>134.1</v>
      </c>
      <c r="U19">
        <v>0.50129999999999997</v>
      </c>
      <c r="V19">
        <v>0.97899999999999998</v>
      </c>
      <c r="W19">
        <v>0.94299999999999995</v>
      </c>
      <c r="X19">
        <v>0.94299999999999995</v>
      </c>
      <c r="Y19">
        <v>1.022</v>
      </c>
      <c r="Z19">
        <v>0.96599999999999997</v>
      </c>
      <c r="AA19">
        <v>1.075</v>
      </c>
      <c r="AB19">
        <v>5</v>
      </c>
      <c r="AC19">
        <v>-0.51204180641222097</v>
      </c>
      <c r="AD19">
        <v>0.99269177186062296</v>
      </c>
    </row>
    <row r="20" spans="1:30" x14ac:dyDescent="0.2">
      <c r="A20">
        <v>19</v>
      </c>
      <c r="B20" t="s">
        <v>48</v>
      </c>
      <c r="C20">
        <v>0.12559999999999999</v>
      </c>
      <c r="D20">
        <v>4.3200000000000002E-2</v>
      </c>
      <c r="E20">
        <v>9.9199999999999997E-2</v>
      </c>
      <c r="F20">
        <v>2.9039999999999999</v>
      </c>
      <c r="G20">
        <v>0.56389999999999996</v>
      </c>
      <c r="H20">
        <v>0.77039999999999997</v>
      </c>
      <c r="I20">
        <v>0.49230000000000002</v>
      </c>
      <c r="J20">
        <v>1.5649999999999999</v>
      </c>
      <c r="K20">
        <v>0.64910000000000001</v>
      </c>
      <c r="L20">
        <v>0.62980000000000003</v>
      </c>
      <c r="M20">
        <v>0.60040000000000004</v>
      </c>
      <c r="N20">
        <v>332.5</v>
      </c>
      <c r="O20">
        <v>0.24440000000000001</v>
      </c>
      <c r="P20">
        <v>0.47220000000000001</v>
      </c>
      <c r="Q20">
        <v>0.33800000000000002</v>
      </c>
      <c r="R20">
        <v>0.33729999999999999</v>
      </c>
      <c r="S20">
        <v>0.37330000000000002</v>
      </c>
      <c r="T20">
        <v>125.4</v>
      </c>
      <c r="U20">
        <v>0.48959999999999998</v>
      </c>
      <c r="V20">
        <v>0.98799999999999999</v>
      </c>
      <c r="W20">
        <v>0.96299999999999997</v>
      </c>
      <c r="X20">
        <v>0.91100000000000003</v>
      </c>
      <c r="Y20">
        <v>0.99</v>
      </c>
      <c r="Z20">
        <v>0.92500000000000004</v>
      </c>
      <c r="AA20">
        <v>1.1040000000000001</v>
      </c>
      <c r="AB20">
        <v>20</v>
      </c>
      <c r="AC20">
        <v>-4.2973227094181397</v>
      </c>
      <c r="AD20">
        <v>0.59416666370620397</v>
      </c>
    </row>
    <row r="21" spans="1:30" x14ac:dyDescent="0.2">
      <c r="A21">
        <v>20</v>
      </c>
      <c r="B21" t="s">
        <v>49</v>
      </c>
      <c r="C21">
        <v>0.14680000000000001</v>
      </c>
      <c r="D21">
        <v>8.1699999999999995E-2</v>
      </c>
      <c r="E21">
        <v>0.1953</v>
      </c>
      <c r="F21">
        <v>1.7969999999999999</v>
      </c>
      <c r="G21">
        <v>0.58169999999999999</v>
      </c>
      <c r="H21">
        <v>0.75360000000000005</v>
      </c>
      <c r="I21">
        <v>0.44640000000000002</v>
      </c>
      <c r="J21">
        <v>1.6879999999999999</v>
      </c>
      <c r="K21">
        <v>0.62509999999999999</v>
      </c>
      <c r="L21">
        <v>0.62</v>
      </c>
      <c r="M21">
        <v>0.58279999999999998</v>
      </c>
      <c r="N21">
        <v>321</v>
      </c>
      <c r="O21">
        <v>0.28199999999999997</v>
      </c>
      <c r="P21">
        <v>0.44900000000000001</v>
      </c>
      <c r="Q21">
        <v>0.34499999999999997</v>
      </c>
      <c r="R21">
        <v>0.34250000000000003</v>
      </c>
      <c r="S21">
        <v>0.36359999999999998</v>
      </c>
      <c r="T21">
        <v>126.8</v>
      </c>
      <c r="U21">
        <v>0.47899999999999998</v>
      </c>
      <c r="V21">
        <v>0.98</v>
      </c>
      <c r="W21">
        <v>0.92</v>
      </c>
      <c r="X21">
        <v>0.88100000000000001</v>
      </c>
      <c r="Y21">
        <v>0.98499999999999999</v>
      </c>
      <c r="Z21">
        <v>0.93200000000000005</v>
      </c>
      <c r="AA21">
        <v>1.054</v>
      </c>
      <c r="AB21">
        <v>9</v>
      </c>
      <c r="AC21">
        <v>-3.0924256093457099</v>
      </c>
      <c r="AD21">
        <v>2.0551777083399498</v>
      </c>
    </row>
    <row r="22" spans="1:30" x14ac:dyDescent="0.2">
      <c r="A22">
        <v>21</v>
      </c>
      <c r="B22" t="s">
        <v>50</v>
      </c>
      <c r="C22">
        <v>7.5999999999999998E-2</v>
      </c>
      <c r="D22">
        <v>4.2299999999999997E-2</v>
      </c>
      <c r="E22">
        <v>9.3700000000000006E-2</v>
      </c>
      <c r="F22">
        <v>1.7969999999999999</v>
      </c>
      <c r="G22">
        <v>0.54859999999999998</v>
      </c>
      <c r="H22">
        <v>0.73939999999999995</v>
      </c>
      <c r="I22">
        <v>0.48859999999999998</v>
      </c>
      <c r="J22">
        <v>1.5129999999999999</v>
      </c>
      <c r="K22">
        <v>0.62619999999999998</v>
      </c>
      <c r="L22">
        <v>0.624</v>
      </c>
      <c r="M22">
        <v>0.60150000000000003</v>
      </c>
      <c r="N22">
        <v>318.10000000000002</v>
      </c>
      <c r="O22">
        <v>0.25080000000000002</v>
      </c>
      <c r="P22">
        <v>0.47049999999999997</v>
      </c>
      <c r="Q22">
        <v>0.34200000000000003</v>
      </c>
      <c r="R22">
        <v>0.34339999999999998</v>
      </c>
      <c r="S22">
        <v>0.36120000000000002</v>
      </c>
      <c r="T22">
        <v>125.2</v>
      </c>
      <c r="U22">
        <v>0.49320000000000003</v>
      </c>
      <c r="V22">
        <v>0.97699999999999998</v>
      </c>
      <c r="W22">
        <v>0.91500000000000004</v>
      </c>
      <c r="X22">
        <v>0.89700000000000002</v>
      </c>
      <c r="Y22">
        <v>1.0149999999999999</v>
      </c>
      <c r="Z22">
        <v>0.96099999999999997</v>
      </c>
      <c r="AA22">
        <v>1.056</v>
      </c>
      <c r="AB22">
        <v>9</v>
      </c>
      <c r="AC22">
        <v>-2.6059164882203598</v>
      </c>
      <c r="AD22">
        <v>1.8769525173005801</v>
      </c>
    </row>
    <row r="23" spans="1:30" x14ac:dyDescent="0.2">
      <c r="A23">
        <v>22</v>
      </c>
      <c r="B23" t="s">
        <v>51</v>
      </c>
      <c r="C23">
        <v>5.3800000000000001E-2</v>
      </c>
      <c r="D23">
        <v>5.8900000000000001E-2</v>
      </c>
      <c r="E23">
        <v>0.15670000000000001</v>
      </c>
      <c r="F23">
        <v>0.91300000000000003</v>
      </c>
      <c r="G23">
        <v>0.62409999999999999</v>
      </c>
      <c r="H23">
        <v>0.69530000000000003</v>
      </c>
      <c r="I23">
        <v>0.47920000000000001</v>
      </c>
      <c r="J23">
        <v>1.4510000000000001</v>
      </c>
      <c r="K23">
        <v>0.61409999999999998</v>
      </c>
      <c r="L23">
        <v>0.63149999999999995</v>
      </c>
      <c r="M23">
        <v>0.59099999999999997</v>
      </c>
      <c r="N23">
        <v>313.2</v>
      </c>
      <c r="O23">
        <v>0.28460000000000002</v>
      </c>
      <c r="P23">
        <v>0.4824</v>
      </c>
      <c r="Q23">
        <v>0.36559999999999998</v>
      </c>
      <c r="R23">
        <v>0.3614</v>
      </c>
      <c r="S23">
        <v>0.40679999999999999</v>
      </c>
      <c r="T23">
        <v>138.4</v>
      </c>
      <c r="U23">
        <v>0.50619999999999998</v>
      </c>
      <c r="V23">
        <v>0.998</v>
      </c>
      <c r="W23">
        <v>0.94699999999999995</v>
      </c>
      <c r="X23">
        <v>0.97599999999999998</v>
      </c>
      <c r="Y23">
        <v>1.0329999999999999</v>
      </c>
      <c r="Z23">
        <v>0.96199999999999997</v>
      </c>
      <c r="AA23">
        <v>1.113</v>
      </c>
      <c r="AB23">
        <v>5</v>
      </c>
      <c r="AC23">
        <v>0.28428671818454099</v>
      </c>
      <c r="AD23">
        <v>0.855607045710162</v>
      </c>
    </row>
    <row r="24" spans="1:30" x14ac:dyDescent="0.2">
      <c r="A24">
        <v>23</v>
      </c>
      <c r="B24" t="s">
        <v>52</v>
      </c>
      <c r="C24">
        <v>5.91E-2</v>
      </c>
      <c r="D24">
        <v>4.3200000000000002E-2</v>
      </c>
      <c r="E24">
        <v>9.0999999999999998E-2</v>
      </c>
      <c r="F24">
        <v>1.3680000000000001</v>
      </c>
      <c r="G24">
        <v>0.52549999999999997</v>
      </c>
      <c r="H24">
        <v>0.71779999999999999</v>
      </c>
      <c r="I24">
        <v>0.49180000000000001</v>
      </c>
      <c r="J24">
        <v>1.46</v>
      </c>
      <c r="K24">
        <v>0.61060000000000003</v>
      </c>
      <c r="L24">
        <v>0.61429999999999996</v>
      </c>
      <c r="M24">
        <v>0.60729999999999995</v>
      </c>
      <c r="N24">
        <v>311.5</v>
      </c>
      <c r="O24">
        <v>0.29260000000000003</v>
      </c>
      <c r="P24">
        <v>0.51880000000000004</v>
      </c>
      <c r="Q24">
        <v>0.38800000000000001</v>
      </c>
      <c r="R24">
        <v>0.39279999999999998</v>
      </c>
      <c r="S24">
        <v>0.43030000000000002</v>
      </c>
      <c r="T24">
        <v>149.80000000000001</v>
      </c>
      <c r="U24">
        <v>0.52080000000000004</v>
      </c>
      <c r="V24">
        <v>0.99</v>
      </c>
      <c r="W24">
        <v>0.996</v>
      </c>
      <c r="X24">
        <v>1.01</v>
      </c>
      <c r="Y24">
        <v>1.042</v>
      </c>
      <c r="Z24">
        <v>0.995</v>
      </c>
      <c r="AA24">
        <v>1.109</v>
      </c>
      <c r="AB24">
        <v>22</v>
      </c>
      <c r="AC24">
        <v>1.50706927131256</v>
      </c>
      <c r="AD24">
        <v>-0.454237136968139</v>
      </c>
    </row>
    <row r="25" spans="1:30" x14ac:dyDescent="0.2">
      <c r="A25">
        <v>24</v>
      </c>
      <c r="B25" t="s">
        <v>53</v>
      </c>
      <c r="C25">
        <v>0.12379999999999999</v>
      </c>
      <c r="D25">
        <v>5.3100000000000001E-2</v>
      </c>
      <c r="E25">
        <v>0.13500000000000001</v>
      </c>
      <c r="F25">
        <v>2.33</v>
      </c>
      <c r="G25">
        <v>0.60650000000000004</v>
      </c>
      <c r="H25">
        <v>0.73460000000000003</v>
      </c>
      <c r="I25">
        <v>0.50749999999999995</v>
      </c>
      <c r="J25">
        <v>1.448</v>
      </c>
      <c r="K25">
        <v>0.6452</v>
      </c>
      <c r="L25">
        <v>0.63349999999999995</v>
      </c>
      <c r="M25">
        <v>0.61299999999999999</v>
      </c>
      <c r="N25">
        <v>334.4</v>
      </c>
      <c r="O25">
        <v>0.23669999999999999</v>
      </c>
      <c r="P25">
        <v>0.42780000000000001</v>
      </c>
      <c r="Q25">
        <v>0.30880000000000002</v>
      </c>
      <c r="R25">
        <v>0.31409999999999999</v>
      </c>
      <c r="S25">
        <v>0.35470000000000002</v>
      </c>
      <c r="T25">
        <v>113.9</v>
      </c>
      <c r="U25">
        <v>0.50560000000000005</v>
      </c>
      <c r="V25">
        <v>0.97</v>
      </c>
      <c r="W25">
        <v>0.871</v>
      </c>
      <c r="X25">
        <v>0.88700000000000001</v>
      </c>
      <c r="Y25">
        <v>1.054</v>
      </c>
      <c r="Z25">
        <v>0.95</v>
      </c>
      <c r="AA25">
        <v>1.149</v>
      </c>
      <c r="AB25">
        <v>7</v>
      </c>
      <c r="AC25">
        <v>-5.4469892314177004</v>
      </c>
      <c r="AD25">
        <v>2.7626719790983998</v>
      </c>
    </row>
    <row r="26" spans="1:30" x14ac:dyDescent="0.2">
      <c r="A26">
        <v>25</v>
      </c>
      <c r="B26" t="s">
        <v>54</v>
      </c>
      <c r="C26">
        <v>0.10150000000000001</v>
      </c>
      <c r="D26">
        <v>5.33E-2</v>
      </c>
      <c r="E26">
        <v>0.14729999999999999</v>
      </c>
      <c r="F26">
        <v>1.9059999999999999</v>
      </c>
      <c r="G26">
        <v>0.63849999999999996</v>
      </c>
      <c r="H26">
        <v>0.73629999999999995</v>
      </c>
      <c r="I26">
        <v>0.4975</v>
      </c>
      <c r="J26">
        <v>1.48</v>
      </c>
      <c r="K26">
        <v>0.64990000000000003</v>
      </c>
      <c r="L26">
        <v>0.64890000000000003</v>
      </c>
      <c r="M26">
        <v>0.60399999999999998</v>
      </c>
      <c r="N26">
        <v>333.8</v>
      </c>
      <c r="O26">
        <v>0.30359999999999998</v>
      </c>
      <c r="P26">
        <v>0.50549999999999995</v>
      </c>
      <c r="Q26">
        <v>0.38150000000000001</v>
      </c>
      <c r="R26">
        <v>0.38119999999999998</v>
      </c>
      <c r="S26">
        <v>0.4194</v>
      </c>
      <c r="T26">
        <v>147.6</v>
      </c>
      <c r="U26">
        <v>0.50139999999999996</v>
      </c>
      <c r="V26">
        <v>1.024</v>
      </c>
      <c r="W26">
        <v>1.0900000000000001</v>
      </c>
      <c r="X26">
        <v>1.0940000000000001</v>
      </c>
      <c r="Y26">
        <v>0.97499999999999998</v>
      </c>
      <c r="Z26">
        <v>0.92900000000000005</v>
      </c>
      <c r="AA26">
        <v>1.099</v>
      </c>
      <c r="AB26">
        <v>15</v>
      </c>
      <c r="AC26">
        <v>-0.69448408597086098</v>
      </c>
      <c r="AD26">
        <v>-2.8417643687989802</v>
      </c>
    </row>
    <row r="27" spans="1:30" x14ac:dyDescent="0.2">
      <c r="A27">
        <v>26</v>
      </c>
      <c r="B27" t="s">
        <v>55</v>
      </c>
      <c r="C27">
        <v>9.9599999999999994E-2</v>
      </c>
      <c r="D27">
        <v>3.5900000000000001E-2</v>
      </c>
      <c r="E27">
        <v>7.9100000000000004E-2</v>
      </c>
      <c r="F27">
        <v>2.7730000000000001</v>
      </c>
      <c r="G27">
        <v>0.54559999999999997</v>
      </c>
      <c r="H27">
        <v>0.74550000000000005</v>
      </c>
      <c r="I27">
        <v>0.51290000000000002</v>
      </c>
      <c r="J27">
        <v>1.454</v>
      </c>
      <c r="K27">
        <v>0.63980000000000004</v>
      </c>
      <c r="L27">
        <v>0.62490000000000001</v>
      </c>
      <c r="M27">
        <v>0.59919999999999995</v>
      </c>
      <c r="N27">
        <v>326.10000000000002</v>
      </c>
      <c r="O27">
        <v>0.29220000000000002</v>
      </c>
      <c r="P27">
        <v>0.49309999999999998</v>
      </c>
      <c r="Q27">
        <v>0.37069999999999997</v>
      </c>
      <c r="R27">
        <v>0.3765</v>
      </c>
      <c r="S27">
        <v>0.39600000000000002</v>
      </c>
      <c r="T27">
        <v>140</v>
      </c>
      <c r="U27">
        <v>0.49370000000000003</v>
      </c>
      <c r="V27">
        <v>1.016</v>
      </c>
      <c r="W27">
        <v>1.0289999999999999</v>
      </c>
      <c r="X27">
        <v>0.98299999999999998</v>
      </c>
      <c r="Y27">
        <v>0.97899999999999998</v>
      </c>
      <c r="Z27">
        <v>0.93700000000000006</v>
      </c>
      <c r="AA27">
        <v>1.0680000000000001</v>
      </c>
      <c r="AB27">
        <v>15</v>
      </c>
      <c r="AC27">
        <v>-1.33100207799281</v>
      </c>
      <c r="AD27">
        <v>-1.81085249045311</v>
      </c>
    </row>
    <row r="28" spans="1:30" x14ac:dyDescent="0.2">
      <c r="A28">
        <v>27</v>
      </c>
      <c r="B28" t="s">
        <v>56</v>
      </c>
      <c r="C28">
        <v>0.1053</v>
      </c>
      <c r="D28">
        <v>3.5799999999999998E-2</v>
      </c>
      <c r="E28">
        <v>8.3400000000000002E-2</v>
      </c>
      <c r="F28">
        <v>2.9409999999999998</v>
      </c>
      <c r="G28">
        <v>0.57030000000000003</v>
      </c>
      <c r="H28">
        <v>0.73970000000000002</v>
      </c>
      <c r="I28">
        <v>0.48909999999999998</v>
      </c>
      <c r="J28">
        <v>1.512</v>
      </c>
      <c r="K28">
        <v>0.63200000000000001</v>
      </c>
      <c r="L28">
        <v>0.61319999999999997</v>
      </c>
      <c r="M28">
        <v>0.58750000000000002</v>
      </c>
      <c r="N28">
        <v>323.3</v>
      </c>
      <c r="O28">
        <v>0.27579999999999999</v>
      </c>
      <c r="P28">
        <v>0.4874</v>
      </c>
      <c r="Q28">
        <v>0.3594</v>
      </c>
      <c r="R28">
        <v>0.36249999999999999</v>
      </c>
      <c r="S28">
        <v>0.38619999999999999</v>
      </c>
      <c r="T28">
        <v>134.69999999999999</v>
      </c>
      <c r="U28">
        <v>0.48899999999999999</v>
      </c>
      <c r="V28">
        <v>1.0109999999999999</v>
      </c>
      <c r="W28">
        <v>0.97699999999999998</v>
      </c>
      <c r="X28">
        <v>0.92300000000000004</v>
      </c>
      <c r="Y28">
        <v>0.98799999999999999</v>
      </c>
      <c r="Z28">
        <v>0.93</v>
      </c>
      <c r="AA28">
        <v>1.0740000000000001</v>
      </c>
      <c r="AB28">
        <v>10</v>
      </c>
      <c r="AC28">
        <v>-1.76248360768123</v>
      </c>
      <c r="AD28">
        <v>-0.25786294069862498</v>
      </c>
    </row>
    <row r="29" spans="1:30" x14ac:dyDescent="0.2">
      <c r="A29">
        <v>28</v>
      </c>
      <c r="B29" t="s">
        <v>57</v>
      </c>
      <c r="C29">
        <v>0.1211</v>
      </c>
      <c r="D29">
        <v>3.6299999999999999E-2</v>
      </c>
      <c r="E29">
        <v>9.01E-2</v>
      </c>
      <c r="F29">
        <v>3.335</v>
      </c>
      <c r="G29">
        <v>0.5968</v>
      </c>
      <c r="H29">
        <v>0.72319999999999995</v>
      </c>
      <c r="I29">
        <v>0.50429999999999997</v>
      </c>
      <c r="J29">
        <v>1.4339999999999999</v>
      </c>
      <c r="K29">
        <v>0.63490000000000002</v>
      </c>
      <c r="L29">
        <v>0.60980000000000001</v>
      </c>
      <c r="M29">
        <v>0.64770000000000005</v>
      </c>
      <c r="N29">
        <v>335.8</v>
      </c>
      <c r="O29">
        <v>0.24970000000000001</v>
      </c>
      <c r="P29">
        <v>0.43530000000000002</v>
      </c>
      <c r="Q29">
        <v>0.3211</v>
      </c>
      <c r="R29">
        <v>0.31330000000000002</v>
      </c>
      <c r="S29">
        <v>0.34050000000000002</v>
      </c>
      <c r="T29">
        <v>116.2</v>
      </c>
      <c r="U29">
        <v>0.51849999999999996</v>
      </c>
      <c r="V29">
        <v>0.97299999999999998</v>
      </c>
      <c r="W29">
        <v>0.88</v>
      </c>
      <c r="X29">
        <v>0.83199999999999996</v>
      </c>
      <c r="Y29">
        <v>1.08</v>
      </c>
      <c r="Z29">
        <v>1.02</v>
      </c>
      <c r="AA29">
        <v>1.06</v>
      </c>
      <c r="AB29">
        <v>7</v>
      </c>
      <c r="AC29">
        <v>-5.2615701574004197</v>
      </c>
      <c r="AD29">
        <v>2.8289865809278401</v>
      </c>
    </row>
    <row r="30" spans="1:30" x14ac:dyDescent="0.2">
      <c r="A30">
        <v>29</v>
      </c>
      <c r="B30" t="s">
        <v>58</v>
      </c>
      <c r="C30">
        <v>4.87E-2</v>
      </c>
      <c r="D30">
        <v>2.8799999999999999E-2</v>
      </c>
      <c r="E30">
        <v>6.7699999999999996E-2</v>
      </c>
      <c r="F30">
        <v>1.694</v>
      </c>
      <c r="G30">
        <v>0.57530000000000003</v>
      </c>
      <c r="H30">
        <v>0.6976</v>
      </c>
      <c r="I30">
        <v>0.52010000000000001</v>
      </c>
      <c r="J30">
        <v>1.341</v>
      </c>
      <c r="K30">
        <v>0.62219999999999998</v>
      </c>
      <c r="L30">
        <v>0.62170000000000003</v>
      </c>
      <c r="M30">
        <v>0.61360000000000003</v>
      </c>
      <c r="N30">
        <v>320.3</v>
      </c>
      <c r="O30">
        <v>0.29110000000000003</v>
      </c>
      <c r="P30">
        <v>0.51329999999999998</v>
      </c>
      <c r="Q30">
        <v>0.38469999999999999</v>
      </c>
      <c r="R30">
        <v>0.38950000000000001</v>
      </c>
      <c r="S30">
        <v>0.41339999999999999</v>
      </c>
      <c r="T30">
        <v>146.4</v>
      </c>
      <c r="U30">
        <v>0.51229999999999998</v>
      </c>
      <c r="V30">
        <v>0.98599999999999999</v>
      </c>
      <c r="W30">
        <v>1.018</v>
      </c>
      <c r="X30">
        <v>1.042</v>
      </c>
      <c r="Y30">
        <v>1.016</v>
      </c>
      <c r="Z30">
        <v>0.98599999999999999</v>
      </c>
      <c r="AA30">
        <v>1.075</v>
      </c>
      <c r="AB30">
        <v>2</v>
      </c>
      <c r="AC30">
        <v>0.927083772697048</v>
      </c>
      <c r="AD30">
        <v>-1.17660524361512</v>
      </c>
    </row>
    <row r="31" spans="1:30" x14ac:dyDescent="0.2">
      <c r="A31">
        <v>30</v>
      </c>
      <c r="B31" t="s">
        <v>59</v>
      </c>
      <c r="C31">
        <v>4.9399999999999999E-2</v>
      </c>
      <c r="D31">
        <v>5.0500000000000003E-2</v>
      </c>
      <c r="E31">
        <v>0.11070000000000001</v>
      </c>
      <c r="F31">
        <v>0.97699999999999998</v>
      </c>
      <c r="G31">
        <v>0.54349999999999998</v>
      </c>
      <c r="H31">
        <v>0.71879999999999999</v>
      </c>
      <c r="I31">
        <v>0.49680000000000002</v>
      </c>
      <c r="J31">
        <v>1.4470000000000001</v>
      </c>
      <c r="K31">
        <v>0.61750000000000005</v>
      </c>
      <c r="L31">
        <v>0.63109999999999999</v>
      </c>
      <c r="M31">
        <v>0.55979999999999996</v>
      </c>
      <c r="N31">
        <v>307.10000000000002</v>
      </c>
      <c r="O31">
        <v>0.30780000000000002</v>
      </c>
      <c r="P31">
        <v>0.50529999999999997</v>
      </c>
      <c r="Q31">
        <v>0.3921</v>
      </c>
      <c r="R31">
        <v>0.38469999999999999</v>
      </c>
      <c r="S31">
        <v>0.4224</v>
      </c>
      <c r="T31">
        <v>149.69999999999999</v>
      </c>
      <c r="U31">
        <v>0.48759999999999998</v>
      </c>
      <c r="V31">
        <v>1.0249999999999999</v>
      </c>
      <c r="W31">
        <v>1.0249999999999999</v>
      </c>
      <c r="X31">
        <v>1.012</v>
      </c>
      <c r="Y31">
        <v>0.96899999999999997</v>
      </c>
      <c r="Z31">
        <v>0.90700000000000003</v>
      </c>
      <c r="AA31">
        <v>1.077</v>
      </c>
      <c r="AB31">
        <v>13</v>
      </c>
      <c r="AC31">
        <v>1.8830868024841101</v>
      </c>
      <c r="AD31">
        <v>-1.6563956100303301</v>
      </c>
    </row>
    <row r="32" spans="1:30" x14ac:dyDescent="0.2">
      <c r="A32">
        <v>31</v>
      </c>
      <c r="B32" t="s">
        <v>60</v>
      </c>
      <c r="C32">
        <v>6.1699999999999998E-2</v>
      </c>
      <c r="D32">
        <v>3.1800000000000002E-2</v>
      </c>
      <c r="E32">
        <v>8.5099999999999995E-2</v>
      </c>
      <c r="F32">
        <v>1.94</v>
      </c>
      <c r="G32">
        <v>0.62629999999999997</v>
      </c>
      <c r="H32">
        <v>0.72929999999999995</v>
      </c>
      <c r="I32">
        <v>0.53979999999999995</v>
      </c>
      <c r="J32">
        <v>1.351</v>
      </c>
      <c r="K32">
        <v>0.65849999999999997</v>
      </c>
      <c r="L32">
        <v>0.6583</v>
      </c>
      <c r="M32">
        <v>0.64759999999999995</v>
      </c>
      <c r="N32">
        <v>341.3</v>
      </c>
      <c r="O32">
        <v>0.31380000000000002</v>
      </c>
      <c r="P32">
        <v>0.55830000000000002</v>
      </c>
      <c r="Q32">
        <v>0.4168</v>
      </c>
      <c r="R32">
        <v>0.43319999999999997</v>
      </c>
      <c r="S32">
        <v>0.43440000000000001</v>
      </c>
      <c r="T32">
        <v>162.30000000000001</v>
      </c>
      <c r="U32">
        <v>0.5161</v>
      </c>
      <c r="V32">
        <v>1.07</v>
      </c>
      <c r="W32">
        <v>1.22</v>
      </c>
      <c r="X32">
        <v>1.2330000000000001</v>
      </c>
      <c r="Y32">
        <v>0.96699999999999997</v>
      </c>
      <c r="Z32">
        <v>0.98399999999999999</v>
      </c>
      <c r="AA32">
        <v>1.042</v>
      </c>
      <c r="AB32">
        <v>21</v>
      </c>
      <c r="AC32">
        <v>1.2334484396002801</v>
      </c>
      <c r="AD32">
        <v>-6.8246598802871601</v>
      </c>
    </row>
    <row r="33" spans="1:30" x14ac:dyDescent="0.2">
      <c r="A33">
        <v>32</v>
      </c>
      <c r="B33" t="s">
        <v>61</v>
      </c>
      <c r="C33">
        <v>3.5999999999999997E-2</v>
      </c>
      <c r="D33">
        <v>4.1599999999999998E-2</v>
      </c>
      <c r="E33">
        <v>0.10100000000000001</v>
      </c>
      <c r="F33">
        <v>0.86499999999999999</v>
      </c>
      <c r="G33">
        <v>0.58850000000000002</v>
      </c>
      <c r="H33">
        <v>0.64859999999999995</v>
      </c>
      <c r="I33">
        <v>0.4803</v>
      </c>
      <c r="J33">
        <v>1.35</v>
      </c>
      <c r="K33">
        <v>0.57930000000000004</v>
      </c>
      <c r="L33">
        <v>0.58899999999999997</v>
      </c>
      <c r="M33">
        <v>0.54749999999999999</v>
      </c>
      <c r="N33">
        <v>293.39999999999998</v>
      </c>
      <c r="O33">
        <v>0.29370000000000002</v>
      </c>
      <c r="P33">
        <v>0.5101</v>
      </c>
      <c r="Q33">
        <v>0.38390000000000002</v>
      </c>
      <c r="R33">
        <v>0.38540000000000002</v>
      </c>
      <c r="S33">
        <v>0.40300000000000002</v>
      </c>
      <c r="T33">
        <v>145</v>
      </c>
      <c r="U33">
        <v>0.48110000000000003</v>
      </c>
      <c r="V33">
        <v>0.999</v>
      </c>
      <c r="W33">
        <v>0.91300000000000003</v>
      </c>
      <c r="X33">
        <v>0.97799999999999998</v>
      </c>
      <c r="Y33">
        <v>0.999</v>
      </c>
      <c r="Z33">
        <v>0.94499999999999995</v>
      </c>
      <c r="AA33">
        <v>1.05</v>
      </c>
      <c r="AB33">
        <v>19</v>
      </c>
      <c r="AC33">
        <v>3.4878227952205201</v>
      </c>
      <c r="AD33">
        <v>1.1664307679155399</v>
      </c>
    </row>
    <row r="34" spans="1:30" x14ac:dyDescent="0.2">
      <c r="A34">
        <v>33</v>
      </c>
      <c r="B34" t="s">
        <v>62</v>
      </c>
      <c r="C34">
        <v>3.1800000000000002E-2</v>
      </c>
      <c r="D34">
        <v>4.4400000000000002E-2</v>
      </c>
      <c r="E34">
        <v>0.11600000000000001</v>
      </c>
      <c r="F34">
        <v>0.71599999999999997</v>
      </c>
      <c r="G34">
        <v>0.61760000000000004</v>
      </c>
      <c r="H34">
        <v>0.66539999999999999</v>
      </c>
      <c r="I34">
        <v>0.48099999999999998</v>
      </c>
      <c r="J34">
        <v>1.383</v>
      </c>
      <c r="K34">
        <v>0.59489999999999998</v>
      </c>
      <c r="L34">
        <v>0.60950000000000004</v>
      </c>
      <c r="M34">
        <v>0.57320000000000004</v>
      </c>
      <c r="N34">
        <v>304.10000000000002</v>
      </c>
      <c r="O34">
        <v>0.31269999999999998</v>
      </c>
      <c r="P34">
        <v>0.51890000000000003</v>
      </c>
      <c r="Q34">
        <v>0.39950000000000002</v>
      </c>
      <c r="R34">
        <v>0.4007</v>
      </c>
      <c r="S34">
        <v>0.40689999999999998</v>
      </c>
      <c r="T34">
        <v>150.9</v>
      </c>
      <c r="U34">
        <v>0.4894</v>
      </c>
      <c r="V34">
        <v>1.022</v>
      </c>
      <c r="W34">
        <v>0.98599999999999999</v>
      </c>
      <c r="X34">
        <v>1.02</v>
      </c>
      <c r="Y34">
        <v>0.98599999999999999</v>
      </c>
      <c r="Z34">
        <v>0.96299999999999997</v>
      </c>
      <c r="AA34">
        <v>1.018</v>
      </c>
      <c r="AB34">
        <v>17</v>
      </c>
      <c r="AC34">
        <v>3.4579353902611998</v>
      </c>
      <c r="AD34">
        <v>-0.84428821205263804</v>
      </c>
    </row>
    <row r="35" spans="1:30" x14ac:dyDescent="0.2">
      <c r="A35">
        <v>34</v>
      </c>
      <c r="B35" t="s">
        <v>63</v>
      </c>
      <c r="C35">
        <v>5.4300000000000001E-2</v>
      </c>
      <c r="D35">
        <v>5.1799999999999999E-2</v>
      </c>
      <c r="E35">
        <v>0.12740000000000001</v>
      </c>
      <c r="F35">
        <v>1.048</v>
      </c>
      <c r="G35">
        <v>0.59340000000000004</v>
      </c>
      <c r="H35">
        <v>0.69359999999999999</v>
      </c>
      <c r="I35">
        <v>0.51880000000000004</v>
      </c>
      <c r="J35">
        <v>1.337</v>
      </c>
      <c r="K35">
        <v>0.62250000000000005</v>
      </c>
      <c r="L35">
        <v>0.63570000000000004</v>
      </c>
      <c r="M35">
        <v>0.61599999999999999</v>
      </c>
      <c r="N35">
        <v>319.89999999999998</v>
      </c>
      <c r="O35">
        <v>0.26989999999999997</v>
      </c>
      <c r="P35">
        <v>0.4783</v>
      </c>
      <c r="Q35">
        <v>0.34860000000000002</v>
      </c>
      <c r="R35">
        <v>0.37180000000000002</v>
      </c>
      <c r="S35">
        <v>0.3538</v>
      </c>
      <c r="T35">
        <v>127.5</v>
      </c>
      <c r="U35">
        <v>0.49680000000000002</v>
      </c>
      <c r="V35">
        <v>0.98199999999999998</v>
      </c>
      <c r="W35">
        <v>0.92300000000000004</v>
      </c>
      <c r="X35">
        <v>1.046</v>
      </c>
      <c r="Y35">
        <v>1.0209999999999999</v>
      </c>
      <c r="Z35">
        <v>0.99</v>
      </c>
      <c r="AA35">
        <v>1.0149999999999999</v>
      </c>
      <c r="AB35">
        <v>6</v>
      </c>
      <c r="AC35">
        <v>-1.2530165752176601</v>
      </c>
      <c r="AD35">
        <v>0.74979083558118198</v>
      </c>
    </row>
    <row r="36" spans="1:30" x14ac:dyDescent="0.2">
      <c r="A36">
        <v>35</v>
      </c>
      <c r="B36" t="s">
        <v>64</v>
      </c>
      <c r="C36">
        <v>8.5699999999999998E-2</v>
      </c>
      <c r="D36">
        <v>6.1400000000000003E-2</v>
      </c>
      <c r="E36">
        <v>0.13869999999999999</v>
      </c>
      <c r="F36">
        <v>1.3959999999999999</v>
      </c>
      <c r="G36">
        <v>0.55769999999999997</v>
      </c>
      <c r="H36">
        <v>0.71879999999999999</v>
      </c>
      <c r="I36">
        <v>0.46550000000000002</v>
      </c>
      <c r="J36">
        <v>1.544</v>
      </c>
      <c r="K36">
        <v>0.60680000000000001</v>
      </c>
      <c r="L36">
        <v>0.6109</v>
      </c>
      <c r="M36">
        <v>0.60389999999999999</v>
      </c>
      <c r="N36">
        <v>311.8</v>
      </c>
      <c r="O36">
        <v>0.26479999999999998</v>
      </c>
      <c r="P36">
        <v>0.45119999999999999</v>
      </c>
      <c r="Q36">
        <v>0.3372</v>
      </c>
      <c r="R36">
        <v>0.34839999999999999</v>
      </c>
      <c r="S36">
        <v>0.37</v>
      </c>
      <c r="T36">
        <v>125.5</v>
      </c>
      <c r="U36">
        <v>0.5071</v>
      </c>
      <c r="V36">
        <v>0.91900000000000004</v>
      </c>
      <c r="W36">
        <v>0.85699999999999998</v>
      </c>
      <c r="X36">
        <v>0.86299999999999999</v>
      </c>
      <c r="Y36">
        <v>1.0620000000000001</v>
      </c>
      <c r="Z36">
        <v>0.995</v>
      </c>
      <c r="AA36">
        <v>1.097</v>
      </c>
      <c r="AB36">
        <v>12</v>
      </c>
      <c r="AC36">
        <v>-1.9824088830896001</v>
      </c>
      <c r="AD36">
        <v>4.24872549676408</v>
      </c>
    </row>
    <row r="37" spans="1:30" x14ac:dyDescent="0.2">
      <c r="A37">
        <v>36</v>
      </c>
      <c r="B37" t="s">
        <v>65</v>
      </c>
      <c r="C37">
        <v>6.0999999999999999E-2</v>
      </c>
      <c r="D37">
        <v>3.4099999999999998E-2</v>
      </c>
      <c r="E37">
        <v>8.1600000000000006E-2</v>
      </c>
      <c r="F37">
        <v>1.79</v>
      </c>
      <c r="G37">
        <v>0.58209999999999995</v>
      </c>
      <c r="H37">
        <v>0.70509999999999995</v>
      </c>
      <c r="I37">
        <v>0.50129999999999997</v>
      </c>
      <c r="J37">
        <v>1.407</v>
      </c>
      <c r="K37">
        <v>0.61990000000000001</v>
      </c>
      <c r="L37">
        <v>0.61770000000000003</v>
      </c>
      <c r="M37">
        <v>0.59560000000000002</v>
      </c>
      <c r="N37">
        <v>317.39999999999998</v>
      </c>
      <c r="O37">
        <v>0.29330000000000001</v>
      </c>
      <c r="P37">
        <v>0.50049999999999994</v>
      </c>
      <c r="Q37">
        <v>0.37640000000000001</v>
      </c>
      <c r="R37">
        <v>0.38479999999999998</v>
      </c>
      <c r="S37">
        <v>0.4037</v>
      </c>
      <c r="T37">
        <v>142.6</v>
      </c>
      <c r="U37">
        <v>0.501</v>
      </c>
      <c r="V37">
        <v>1.0089999999999999</v>
      </c>
      <c r="W37">
        <v>0.99</v>
      </c>
      <c r="X37">
        <v>0.98899999999999999</v>
      </c>
      <c r="Y37">
        <v>1.0069999999999999</v>
      </c>
      <c r="Z37">
        <v>0.96099999999999997</v>
      </c>
      <c r="AA37">
        <v>1.073</v>
      </c>
      <c r="AB37">
        <v>2</v>
      </c>
      <c r="AC37">
        <v>0.58324906521851805</v>
      </c>
      <c r="AD37">
        <v>-0.78275957049427802</v>
      </c>
    </row>
    <row r="38" spans="1:30" x14ac:dyDescent="0.2">
      <c r="A38">
        <v>37</v>
      </c>
      <c r="B38" t="s">
        <v>66</v>
      </c>
      <c r="C38">
        <v>5.8500000000000003E-2</v>
      </c>
      <c r="D38">
        <v>3.6600000000000001E-2</v>
      </c>
      <c r="E38">
        <v>8.9399999999999993E-2</v>
      </c>
      <c r="F38">
        <v>1.5980000000000001</v>
      </c>
      <c r="G38">
        <v>0.5907</v>
      </c>
      <c r="H38">
        <v>0.69640000000000002</v>
      </c>
      <c r="I38">
        <v>0.49540000000000001</v>
      </c>
      <c r="J38">
        <v>1.4059999999999999</v>
      </c>
      <c r="K38">
        <v>0.61409999999999998</v>
      </c>
      <c r="L38">
        <v>0.61399999999999999</v>
      </c>
      <c r="M38">
        <v>0.64149999999999996</v>
      </c>
      <c r="N38">
        <v>320.89999999999998</v>
      </c>
      <c r="O38">
        <v>0.28210000000000002</v>
      </c>
      <c r="P38">
        <v>0.49580000000000002</v>
      </c>
      <c r="Q38">
        <v>0.37219999999999998</v>
      </c>
      <c r="R38">
        <v>0.37630000000000002</v>
      </c>
      <c r="S38">
        <v>0.42520000000000002</v>
      </c>
      <c r="T38">
        <v>143.5</v>
      </c>
      <c r="U38">
        <v>0.54269999999999996</v>
      </c>
      <c r="V38">
        <v>0.97199999999999998</v>
      </c>
      <c r="W38">
        <v>0.96499999999999997</v>
      </c>
      <c r="X38">
        <v>0.95899999999999996</v>
      </c>
      <c r="Y38">
        <v>1.097</v>
      </c>
      <c r="Z38">
        <v>1.0449999999999999</v>
      </c>
      <c r="AA38">
        <v>1.1419999999999999</v>
      </c>
      <c r="AB38">
        <v>5</v>
      </c>
      <c r="AC38">
        <v>0.26563301616503998</v>
      </c>
      <c r="AD38">
        <v>0.8146781450874</v>
      </c>
    </row>
    <row r="39" spans="1:30" x14ac:dyDescent="0.2">
      <c r="A39">
        <v>38</v>
      </c>
      <c r="B39" t="s">
        <v>67</v>
      </c>
      <c r="C39">
        <v>3.0099999999999998E-2</v>
      </c>
      <c r="D39">
        <v>3.0700000000000002E-2</v>
      </c>
      <c r="E39">
        <v>7.6999999999999999E-2</v>
      </c>
      <c r="F39">
        <v>0.98099999999999998</v>
      </c>
      <c r="G39">
        <v>0.60150000000000003</v>
      </c>
      <c r="H39">
        <v>0.65900000000000003</v>
      </c>
      <c r="I39">
        <v>0.49080000000000001</v>
      </c>
      <c r="J39">
        <v>1.343</v>
      </c>
      <c r="K39">
        <v>0.59199999999999997</v>
      </c>
      <c r="L39">
        <v>0.59819999999999995</v>
      </c>
      <c r="M39">
        <v>0.57650000000000001</v>
      </c>
      <c r="N39">
        <v>303.7</v>
      </c>
      <c r="O39">
        <v>0.29120000000000001</v>
      </c>
      <c r="P39">
        <v>0.54169999999999996</v>
      </c>
      <c r="Q39">
        <v>0.39879999999999999</v>
      </c>
      <c r="R39">
        <v>0.39960000000000001</v>
      </c>
      <c r="S39">
        <v>0.41610000000000003</v>
      </c>
      <c r="T39">
        <v>151.19999999999999</v>
      </c>
      <c r="U39">
        <v>0.49930000000000002</v>
      </c>
      <c r="V39">
        <v>1.0109999999999999</v>
      </c>
      <c r="W39">
        <v>0.97699999999999998</v>
      </c>
      <c r="X39">
        <v>1.0509999999999999</v>
      </c>
      <c r="Y39">
        <v>1.0089999999999999</v>
      </c>
      <c r="Z39">
        <v>0.97399999999999998</v>
      </c>
      <c r="AA39">
        <v>1.044</v>
      </c>
      <c r="AB39">
        <v>17</v>
      </c>
      <c r="AC39">
        <v>3.65031211739573</v>
      </c>
      <c r="AD39">
        <v>-0.51084570835695697</v>
      </c>
    </row>
    <row r="40" spans="1:30" x14ac:dyDescent="0.2">
      <c r="A40">
        <v>39</v>
      </c>
      <c r="B40" t="s">
        <v>68</v>
      </c>
      <c r="C40">
        <v>3.6400000000000002E-2</v>
      </c>
      <c r="D40">
        <v>3.4700000000000002E-2</v>
      </c>
      <c r="E40">
        <v>8.2900000000000001E-2</v>
      </c>
      <c r="F40">
        <v>1.0489999999999999</v>
      </c>
      <c r="G40">
        <v>0.58150000000000002</v>
      </c>
      <c r="H40">
        <v>0.65</v>
      </c>
      <c r="I40">
        <v>0.48399999999999999</v>
      </c>
      <c r="J40">
        <v>1.343</v>
      </c>
      <c r="K40">
        <v>0.58050000000000002</v>
      </c>
      <c r="L40">
        <v>0.58579999999999999</v>
      </c>
      <c r="M40">
        <v>0.56840000000000002</v>
      </c>
      <c r="N40">
        <v>297.5</v>
      </c>
      <c r="O40">
        <v>0.32900000000000001</v>
      </c>
      <c r="P40">
        <v>0.5272</v>
      </c>
      <c r="Q40">
        <v>0.41310000000000002</v>
      </c>
      <c r="R40">
        <v>0.4103</v>
      </c>
      <c r="S40">
        <v>0.44309999999999999</v>
      </c>
      <c r="T40">
        <v>160.9</v>
      </c>
      <c r="U40">
        <v>0.50639999999999996</v>
      </c>
      <c r="V40">
        <v>0.98799999999999999</v>
      </c>
      <c r="W40">
        <v>0.98499999999999999</v>
      </c>
      <c r="X40">
        <v>1.028</v>
      </c>
      <c r="Y40">
        <v>1.018</v>
      </c>
      <c r="Z40">
        <v>0.97899999999999998</v>
      </c>
      <c r="AA40">
        <v>1.073</v>
      </c>
      <c r="AB40">
        <v>27</v>
      </c>
      <c r="AC40">
        <v>5.0857910842376697</v>
      </c>
      <c r="AD40">
        <v>-0.36282892009699003</v>
      </c>
    </row>
    <row r="41" spans="1:30" x14ac:dyDescent="0.2">
      <c r="A41">
        <v>40</v>
      </c>
      <c r="B41" t="s">
        <v>69</v>
      </c>
      <c r="C41">
        <v>6.7699999999999996E-2</v>
      </c>
      <c r="D41">
        <v>4.2599999999999999E-2</v>
      </c>
      <c r="E41">
        <v>0.1</v>
      </c>
      <c r="F41">
        <v>1.5920000000000001</v>
      </c>
      <c r="G41">
        <v>0.57440000000000002</v>
      </c>
      <c r="H41">
        <v>0.7147</v>
      </c>
      <c r="I41">
        <v>0.48709999999999998</v>
      </c>
      <c r="J41">
        <v>1.4670000000000001</v>
      </c>
      <c r="K41">
        <v>0.61780000000000002</v>
      </c>
      <c r="L41">
        <v>0.61829999999999996</v>
      </c>
      <c r="M41">
        <v>0.60040000000000004</v>
      </c>
      <c r="N41">
        <v>316.5</v>
      </c>
      <c r="O41">
        <v>0.3226</v>
      </c>
      <c r="P41">
        <v>0.52210000000000001</v>
      </c>
      <c r="Q41">
        <v>0.40550000000000003</v>
      </c>
      <c r="R41">
        <v>0.39729999999999999</v>
      </c>
      <c r="S41">
        <v>0.42209999999999998</v>
      </c>
      <c r="T41">
        <v>154.5</v>
      </c>
      <c r="U41">
        <v>0.50619999999999998</v>
      </c>
      <c r="V41">
        <v>1.022</v>
      </c>
      <c r="W41">
        <v>1.0609999999999999</v>
      </c>
      <c r="X41">
        <v>1.0129999999999999</v>
      </c>
      <c r="Y41">
        <v>0.99099999999999999</v>
      </c>
      <c r="Z41">
        <v>0.97199999999999998</v>
      </c>
      <c r="AA41">
        <v>1.0409999999999999</v>
      </c>
      <c r="AB41">
        <v>13</v>
      </c>
      <c r="AC41">
        <v>1.94810277078979</v>
      </c>
      <c r="AD41">
        <v>-2.2245137362468701</v>
      </c>
    </row>
    <row r="42" spans="1:30" x14ac:dyDescent="0.2">
      <c r="A42">
        <v>41</v>
      </c>
      <c r="B42" t="s">
        <v>70</v>
      </c>
      <c r="C42">
        <v>9.2700000000000005E-2</v>
      </c>
      <c r="D42">
        <v>5.21E-2</v>
      </c>
      <c r="E42">
        <v>0.1192</v>
      </c>
      <c r="F42">
        <v>1.7789999999999999</v>
      </c>
      <c r="G42">
        <v>0.56240000000000001</v>
      </c>
      <c r="H42">
        <v>0.74790000000000001</v>
      </c>
      <c r="I42">
        <v>0.47689999999999999</v>
      </c>
      <c r="J42">
        <v>1.5680000000000001</v>
      </c>
      <c r="K42">
        <v>0.62929999999999997</v>
      </c>
      <c r="L42">
        <v>0.62749999999999995</v>
      </c>
      <c r="M42">
        <v>0.60109999999999997</v>
      </c>
      <c r="N42">
        <v>320.8</v>
      </c>
      <c r="O42">
        <v>0.27839999999999998</v>
      </c>
      <c r="P42">
        <v>0.4889</v>
      </c>
      <c r="Q42">
        <v>0.36099999999999999</v>
      </c>
      <c r="R42">
        <v>0.36259999999999998</v>
      </c>
      <c r="S42">
        <v>0.36499999999999999</v>
      </c>
      <c r="T42">
        <v>132.4</v>
      </c>
      <c r="U42">
        <v>0.48549999999999999</v>
      </c>
      <c r="V42">
        <v>1.0049999999999999</v>
      </c>
      <c r="W42">
        <v>0.97399999999999998</v>
      </c>
      <c r="X42">
        <v>0.93899999999999995</v>
      </c>
      <c r="Y42">
        <v>0.98099999999999998</v>
      </c>
      <c r="Z42">
        <v>0.95499999999999996</v>
      </c>
      <c r="AA42">
        <v>1.0109999999999999</v>
      </c>
      <c r="AB42">
        <v>10</v>
      </c>
      <c r="AC42">
        <v>-1.7994959565498101</v>
      </c>
      <c r="AD42">
        <v>8.2288209876146101E-2</v>
      </c>
    </row>
    <row r="43" spans="1:30" x14ac:dyDescent="0.2">
      <c r="A43">
        <v>42</v>
      </c>
      <c r="B43" t="s">
        <v>71</v>
      </c>
      <c r="C43">
        <v>6.2399999999999997E-2</v>
      </c>
      <c r="D43">
        <v>2.6599999999999999E-2</v>
      </c>
      <c r="E43">
        <v>7.51E-2</v>
      </c>
      <c r="F43">
        <v>2.343</v>
      </c>
      <c r="G43">
        <v>0.64580000000000004</v>
      </c>
      <c r="H43">
        <v>0.6895</v>
      </c>
      <c r="I43">
        <v>0.49640000000000001</v>
      </c>
      <c r="J43">
        <v>1.389</v>
      </c>
      <c r="K43">
        <v>0.62109999999999999</v>
      </c>
      <c r="L43">
        <v>0.61339999999999995</v>
      </c>
      <c r="M43">
        <v>0.59030000000000005</v>
      </c>
      <c r="N43">
        <v>322.5</v>
      </c>
      <c r="O43">
        <v>0.29370000000000002</v>
      </c>
      <c r="P43">
        <v>0.50860000000000005</v>
      </c>
      <c r="Q43">
        <v>0.38290000000000002</v>
      </c>
      <c r="R43">
        <v>0.38769999999999999</v>
      </c>
      <c r="S43">
        <v>0.4088</v>
      </c>
      <c r="T43">
        <v>145.1</v>
      </c>
      <c r="U43">
        <v>0.498</v>
      </c>
      <c r="V43">
        <v>1.01</v>
      </c>
      <c r="W43">
        <v>1.0109999999999999</v>
      </c>
      <c r="X43">
        <v>0.99199999999999999</v>
      </c>
      <c r="Y43">
        <v>0.99299999999999999</v>
      </c>
      <c r="Z43">
        <v>0.95</v>
      </c>
      <c r="AA43">
        <v>1.0680000000000001</v>
      </c>
      <c r="AB43">
        <v>2</v>
      </c>
      <c r="AC43">
        <v>0.87163959071261099</v>
      </c>
      <c r="AD43">
        <v>-1.1739657279342399</v>
      </c>
    </row>
    <row r="44" spans="1:30" x14ac:dyDescent="0.2">
      <c r="A44">
        <v>43</v>
      </c>
      <c r="B44" t="s">
        <v>72</v>
      </c>
      <c r="C44">
        <v>6.2E-2</v>
      </c>
      <c r="D44">
        <v>5.04E-2</v>
      </c>
      <c r="E44">
        <v>9.5200000000000007E-2</v>
      </c>
      <c r="F44">
        <v>1.2310000000000001</v>
      </c>
      <c r="G44">
        <v>0.47110000000000002</v>
      </c>
      <c r="H44">
        <v>0.69069999999999998</v>
      </c>
      <c r="I44">
        <v>0.48099999999999998</v>
      </c>
      <c r="J44">
        <v>1.4359999999999999</v>
      </c>
      <c r="K44">
        <v>0.57979999999999998</v>
      </c>
      <c r="L44">
        <v>0.58340000000000003</v>
      </c>
      <c r="M44">
        <v>0.56810000000000005</v>
      </c>
      <c r="N44">
        <v>291.7</v>
      </c>
      <c r="O44">
        <v>0.28170000000000001</v>
      </c>
      <c r="P44">
        <v>0.49859999999999999</v>
      </c>
      <c r="Q44">
        <v>0.37669999999999998</v>
      </c>
      <c r="R44">
        <v>0.39290000000000003</v>
      </c>
      <c r="S44">
        <v>0.37609999999999999</v>
      </c>
      <c r="T44">
        <v>138.30000000000001</v>
      </c>
      <c r="U44">
        <v>0.4793</v>
      </c>
      <c r="V44">
        <v>0.96599999999999997</v>
      </c>
      <c r="W44">
        <v>0.89700000000000002</v>
      </c>
      <c r="X44">
        <v>0.93700000000000006</v>
      </c>
      <c r="Y44">
        <v>0.998</v>
      </c>
      <c r="Z44">
        <v>0.98</v>
      </c>
      <c r="AA44">
        <v>0.998</v>
      </c>
      <c r="AB44">
        <v>4</v>
      </c>
      <c r="AC44">
        <v>1.8781656117033301</v>
      </c>
      <c r="AD44">
        <v>2.0066007233890502</v>
      </c>
    </row>
    <row r="45" spans="1:30" x14ac:dyDescent="0.2">
      <c r="A45">
        <v>44</v>
      </c>
      <c r="B45" t="s">
        <v>73</v>
      </c>
      <c r="C45">
        <v>7.0000000000000007E-2</v>
      </c>
      <c r="D45">
        <v>4.2200000000000001E-2</v>
      </c>
      <c r="E45">
        <v>9.6299999999999997E-2</v>
      </c>
      <c r="F45">
        <v>1.657</v>
      </c>
      <c r="G45">
        <v>0.56130000000000002</v>
      </c>
      <c r="H45">
        <v>0.71279999999999999</v>
      </c>
      <c r="I45">
        <v>0.47299999999999998</v>
      </c>
      <c r="J45">
        <v>1.5069999999999999</v>
      </c>
      <c r="K45">
        <v>0.60760000000000003</v>
      </c>
      <c r="L45">
        <v>0.60560000000000003</v>
      </c>
      <c r="M45">
        <v>0.60229999999999995</v>
      </c>
      <c r="N45">
        <v>312.5</v>
      </c>
      <c r="O45">
        <v>0.32990000000000003</v>
      </c>
      <c r="P45">
        <v>0.47920000000000001</v>
      </c>
      <c r="Q45">
        <v>0.38850000000000001</v>
      </c>
      <c r="R45">
        <v>0.379</v>
      </c>
      <c r="S45">
        <v>0.41599999999999998</v>
      </c>
      <c r="T45">
        <v>147.6</v>
      </c>
      <c r="U45">
        <v>0.5121</v>
      </c>
      <c r="V45">
        <v>0.95199999999999996</v>
      </c>
      <c r="W45">
        <v>0.99</v>
      </c>
      <c r="X45">
        <v>0.89300000000000002</v>
      </c>
      <c r="Y45">
        <v>1.0229999999999999</v>
      </c>
      <c r="Z45">
        <v>0.99099999999999999</v>
      </c>
      <c r="AA45">
        <v>1.071</v>
      </c>
      <c r="AB45">
        <v>28</v>
      </c>
      <c r="AC45">
        <v>1.1220547828482099</v>
      </c>
      <c r="AD45">
        <v>0.72605249495989999</v>
      </c>
    </row>
    <row r="46" spans="1:30" x14ac:dyDescent="0.2">
      <c r="A46">
        <v>45</v>
      </c>
      <c r="B46" t="s">
        <v>74</v>
      </c>
      <c r="C46">
        <v>5.74E-2</v>
      </c>
      <c r="D46">
        <v>4.0399999999999998E-2</v>
      </c>
      <c r="E46">
        <v>8.7900000000000006E-2</v>
      </c>
      <c r="F46">
        <v>1.42</v>
      </c>
      <c r="G46">
        <v>0.5403</v>
      </c>
      <c r="H46">
        <v>0.69059999999999999</v>
      </c>
      <c r="I46">
        <v>0.49630000000000002</v>
      </c>
      <c r="J46">
        <v>1.3919999999999999</v>
      </c>
      <c r="K46">
        <v>0.60129999999999995</v>
      </c>
      <c r="L46">
        <v>0.6028</v>
      </c>
      <c r="M46">
        <v>0.59899999999999998</v>
      </c>
      <c r="N46">
        <v>308.3</v>
      </c>
      <c r="O46">
        <v>0.2797</v>
      </c>
      <c r="P46">
        <v>0.49109999999999998</v>
      </c>
      <c r="Q46">
        <v>0.36709999999999998</v>
      </c>
      <c r="R46">
        <v>0.36649999999999999</v>
      </c>
      <c r="S46">
        <v>0.36399999999999999</v>
      </c>
      <c r="T46">
        <v>134.19999999999999</v>
      </c>
      <c r="U46">
        <v>0.49020000000000002</v>
      </c>
      <c r="V46">
        <v>0.94799999999999995</v>
      </c>
      <c r="W46">
        <v>0.92100000000000004</v>
      </c>
      <c r="X46">
        <v>0.95799999999999996</v>
      </c>
      <c r="Y46">
        <v>1.006</v>
      </c>
      <c r="Z46">
        <v>0.996</v>
      </c>
      <c r="AA46">
        <v>0.99199999999999999</v>
      </c>
      <c r="AB46">
        <v>5</v>
      </c>
      <c r="AC46">
        <v>0.14853810174416801</v>
      </c>
      <c r="AD46">
        <v>1.84297096754215</v>
      </c>
    </row>
    <row r="47" spans="1:30" x14ac:dyDescent="0.2">
      <c r="A47">
        <v>46</v>
      </c>
      <c r="B47" t="s">
        <v>75</v>
      </c>
      <c r="C47">
        <v>5.5100000000000003E-2</v>
      </c>
      <c r="D47">
        <v>4.3299999999999998E-2</v>
      </c>
      <c r="E47">
        <v>0.1053</v>
      </c>
      <c r="F47">
        <v>1.272</v>
      </c>
      <c r="G47">
        <v>0.58830000000000005</v>
      </c>
      <c r="H47">
        <v>0.68240000000000001</v>
      </c>
      <c r="I47">
        <v>0.498</v>
      </c>
      <c r="J47">
        <v>1.37</v>
      </c>
      <c r="K47">
        <v>0.60650000000000004</v>
      </c>
      <c r="L47">
        <v>0.61160000000000003</v>
      </c>
      <c r="M47">
        <v>0.58799999999999997</v>
      </c>
      <c r="N47">
        <v>310.8</v>
      </c>
      <c r="O47">
        <v>0.2762</v>
      </c>
      <c r="P47">
        <v>0.46439999999999998</v>
      </c>
      <c r="Q47">
        <v>0.34739999999999999</v>
      </c>
      <c r="R47">
        <v>0.34229999999999999</v>
      </c>
      <c r="S47">
        <v>0.40179999999999999</v>
      </c>
      <c r="T47">
        <v>133.30000000000001</v>
      </c>
      <c r="U47">
        <v>0.50770000000000004</v>
      </c>
      <c r="V47">
        <v>0.94899999999999995</v>
      </c>
      <c r="W47">
        <v>0.88300000000000001</v>
      </c>
      <c r="X47">
        <v>0.93200000000000005</v>
      </c>
      <c r="Y47">
        <v>1.0569999999999999</v>
      </c>
      <c r="Z47">
        <v>0.96899999999999997</v>
      </c>
      <c r="AA47">
        <v>1.1559999999999999</v>
      </c>
      <c r="AB47">
        <v>1</v>
      </c>
      <c r="AC47">
        <v>-0.27304623153878899</v>
      </c>
      <c r="AD47">
        <v>2.7476670483999399</v>
      </c>
    </row>
    <row r="48" spans="1:30" x14ac:dyDescent="0.2">
      <c r="A48">
        <v>47</v>
      </c>
      <c r="B48" t="s">
        <v>76</v>
      </c>
      <c r="C48">
        <v>6.5100000000000005E-2</v>
      </c>
      <c r="D48">
        <v>3.6999999999999998E-2</v>
      </c>
      <c r="E48">
        <v>8.77E-2</v>
      </c>
      <c r="F48">
        <v>1.758</v>
      </c>
      <c r="G48">
        <v>0.57820000000000005</v>
      </c>
      <c r="H48">
        <v>0.71389999999999998</v>
      </c>
      <c r="I48">
        <v>0.49890000000000001</v>
      </c>
      <c r="J48">
        <v>1.431</v>
      </c>
      <c r="K48">
        <v>0.62319999999999998</v>
      </c>
      <c r="L48">
        <v>0.62160000000000004</v>
      </c>
      <c r="M48">
        <v>0.58499999999999996</v>
      </c>
      <c r="N48">
        <v>316.8</v>
      </c>
      <c r="O48">
        <v>0.28839999999999999</v>
      </c>
      <c r="P48">
        <v>0.49740000000000001</v>
      </c>
      <c r="Q48">
        <v>0.37009999999999998</v>
      </c>
      <c r="R48">
        <v>0.37690000000000001</v>
      </c>
      <c r="S48">
        <v>0.36830000000000002</v>
      </c>
      <c r="T48">
        <v>136.69999999999999</v>
      </c>
      <c r="U48">
        <v>0.47470000000000001</v>
      </c>
      <c r="V48">
        <v>1.0329999999999999</v>
      </c>
      <c r="W48">
        <v>0.98199999999999998</v>
      </c>
      <c r="X48">
        <v>0.99099999999999999</v>
      </c>
      <c r="Y48">
        <v>0.96</v>
      </c>
      <c r="Z48">
        <v>0.93899999999999995</v>
      </c>
      <c r="AA48">
        <v>0.995</v>
      </c>
      <c r="AB48">
        <v>2</v>
      </c>
      <c r="AC48">
        <v>-0.18899801019861001</v>
      </c>
      <c r="AD48">
        <v>-1.0841254157456599</v>
      </c>
    </row>
    <row r="49" spans="1:30" x14ac:dyDescent="0.2">
      <c r="A49">
        <v>48</v>
      </c>
      <c r="B49" t="s">
        <v>77</v>
      </c>
      <c r="C49">
        <v>7.3800000000000004E-2</v>
      </c>
      <c r="D49">
        <v>4.2500000000000003E-2</v>
      </c>
      <c r="E49">
        <v>0.1046</v>
      </c>
      <c r="F49">
        <v>1.738</v>
      </c>
      <c r="G49">
        <v>0.59389999999999998</v>
      </c>
      <c r="H49">
        <v>0.73050000000000004</v>
      </c>
      <c r="I49">
        <v>0.49619999999999997</v>
      </c>
      <c r="J49">
        <v>1.472</v>
      </c>
      <c r="K49">
        <v>0.63529999999999998</v>
      </c>
      <c r="L49">
        <v>0.63539999999999996</v>
      </c>
      <c r="M49">
        <v>0.61750000000000005</v>
      </c>
      <c r="N49">
        <v>326.10000000000002</v>
      </c>
      <c r="O49">
        <v>0.3014</v>
      </c>
      <c r="P49">
        <v>0.53090000000000004</v>
      </c>
      <c r="Q49">
        <v>0.39079999999999998</v>
      </c>
      <c r="R49">
        <v>0.40300000000000002</v>
      </c>
      <c r="S49">
        <v>0.39860000000000001</v>
      </c>
      <c r="T49">
        <v>148.1</v>
      </c>
      <c r="U49">
        <v>0.49980000000000002</v>
      </c>
      <c r="V49">
        <v>1.044</v>
      </c>
      <c r="W49">
        <v>1.0720000000000001</v>
      </c>
      <c r="X49">
        <v>1.06</v>
      </c>
      <c r="Y49">
        <v>0.97899999999999998</v>
      </c>
      <c r="Z49">
        <v>0.97199999999999998</v>
      </c>
      <c r="AA49">
        <v>1.02</v>
      </c>
      <c r="AB49">
        <v>8</v>
      </c>
      <c r="AC49">
        <v>0.42831712541986999</v>
      </c>
      <c r="AD49">
        <v>-3.0867122764322401</v>
      </c>
    </row>
    <row r="50" spans="1:30" x14ac:dyDescent="0.2">
      <c r="A50">
        <v>49</v>
      </c>
      <c r="B50" t="s">
        <v>78</v>
      </c>
      <c r="C50">
        <v>8.6499999999999994E-2</v>
      </c>
      <c r="D50">
        <v>3.2099999999999997E-2</v>
      </c>
      <c r="E50">
        <v>7.6499999999999999E-2</v>
      </c>
      <c r="F50">
        <v>2.6989999999999998</v>
      </c>
      <c r="G50">
        <v>0.58089999999999997</v>
      </c>
      <c r="H50">
        <v>0.74480000000000002</v>
      </c>
      <c r="I50">
        <v>0.51890000000000003</v>
      </c>
      <c r="J50">
        <v>1.4350000000000001</v>
      </c>
      <c r="K50">
        <v>0.65010000000000001</v>
      </c>
      <c r="L50">
        <v>0.63939999999999997</v>
      </c>
      <c r="M50">
        <v>0.62339999999999995</v>
      </c>
      <c r="N50">
        <v>334.2</v>
      </c>
      <c r="O50">
        <v>0.3337</v>
      </c>
      <c r="P50">
        <v>0.55049999999999999</v>
      </c>
      <c r="Q50">
        <v>0.41820000000000002</v>
      </c>
      <c r="R50">
        <v>0.42170000000000002</v>
      </c>
      <c r="S50">
        <v>0.4345</v>
      </c>
      <c r="T50">
        <v>163.19999999999999</v>
      </c>
      <c r="U50">
        <v>0.51049999999999995</v>
      </c>
      <c r="V50">
        <v>1.046</v>
      </c>
      <c r="W50">
        <v>1.1950000000000001</v>
      </c>
      <c r="X50">
        <v>1.1499999999999999</v>
      </c>
      <c r="Y50">
        <v>0.96</v>
      </c>
      <c r="Z50">
        <v>0.95899999999999996</v>
      </c>
      <c r="AA50">
        <v>1.0389999999999999</v>
      </c>
      <c r="AB50">
        <v>21</v>
      </c>
      <c r="AC50">
        <v>1.2504393680757799</v>
      </c>
      <c r="AD50">
        <v>-5.7838584147465202</v>
      </c>
    </row>
    <row r="51" spans="1:30" x14ac:dyDescent="0.2">
      <c r="A51">
        <v>50</v>
      </c>
      <c r="B51" t="s">
        <v>79</v>
      </c>
      <c r="C51">
        <v>0.1552</v>
      </c>
      <c r="D51">
        <v>2.7099999999999999E-2</v>
      </c>
      <c r="E51">
        <v>7.6899999999999996E-2</v>
      </c>
      <c r="F51">
        <v>5.7350000000000003</v>
      </c>
      <c r="G51">
        <v>0.64810000000000001</v>
      </c>
      <c r="H51">
        <v>0.79359999999999997</v>
      </c>
      <c r="I51">
        <v>0.56140000000000001</v>
      </c>
      <c r="J51">
        <v>1.4139999999999999</v>
      </c>
      <c r="K51">
        <v>0.71189999999999998</v>
      </c>
      <c r="L51">
        <v>0.68079999999999996</v>
      </c>
      <c r="M51">
        <v>0.67600000000000005</v>
      </c>
      <c r="N51">
        <v>370.8</v>
      </c>
      <c r="O51">
        <v>0.27060000000000001</v>
      </c>
      <c r="P51">
        <v>0.48949999999999999</v>
      </c>
      <c r="Q51">
        <v>0.35820000000000002</v>
      </c>
      <c r="R51">
        <v>0.37219999999999998</v>
      </c>
      <c r="S51">
        <v>0.38819999999999999</v>
      </c>
      <c r="T51">
        <v>135.1</v>
      </c>
      <c r="U51">
        <v>0.49540000000000001</v>
      </c>
      <c r="V51">
        <v>1.056</v>
      </c>
      <c r="W51">
        <v>1.2430000000000001</v>
      </c>
      <c r="X51">
        <v>1.111</v>
      </c>
      <c r="Y51">
        <v>0.93400000000000005</v>
      </c>
      <c r="Z51">
        <v>0.95</v>
      </c>
      <c r="AA51">
        <v>1.0840000000000001</v>
      </c>
      <c r="AB51">
        <v>16</v>
      </c>
      <c r="AC51">
        <v>-6.5923585584141096</v>
      </c>
      <c r="AD51">
        <v>-6.4397489862945498</v>
      </c>
    </row>
    <row r="52" spans="1:30" x14ac:dyDescent="0.2">
      <c r="A52">
        <v>51</v>
      </c>
      <c r="B52" t="s">
        <v>80</v>
      </c>
      <c r="C52">
        <v>9.0700000000000003E-2</v>
      </c>
      <c r="D52">
        <v>3.39E-2</v>
      </c>
      <c r="E52">
        <v>8.3199999999999996E-2</v>
      </c>
      <c r="F52">
        <v>2.677</v>
      </c>
      <c r="G52">
        <v>0.59260000000000002</v>
      </c>
      <c r="H52">
        <v>0.72089999999999999</v>
      </c>
      <c r="I52">
        <v>0.51090000000000002</v>
      </c>
      <c r="J52">
        <v>1.411</v>
      </c>
      <c r="K52">
        <v>0.63529999999999998</v>
      </c>
      <c r="L52">
        <v>0.62209999999999999</v>
      </c>
      <c r="M52">
        <v>0.62660000000000005</v>
      </c>
      <c r="N52">
        <v>329.9</v>
      </c>
      <c r="O52">
        <v>0.25230000000000002</v>
      </c>
      <c r="P52">
        <v>0.46510000000000001</v>
      </c>
      <c r="Q52">
        <v>0.33950000000000002</v>
      </c>
      <c r="R52">
        <v>0.33850000000000002</v>
      </c>
      <c r="S52">
        <v>0.34860000000000002</v>
      </c>
      <c r="T52">
        <v>122.5</v>
      </c>
      <c r="U52">
        <v>0.50060000000000004</v>
      </c>
      <c r="V52">
        <v>0.97799999999999998</v>
      </c>
      <c r="W52">
        <v>0.93100000000000005</v>
      </c>
      <c r="X52">
        <v>0.89300000000000002</v>
      </c>
      <c r="Y52">
        <v>1.024</v>
      </c>
      <c r="Z52">
        <v>0.98599999999999999</v>
      </c>
      <c r="AA52">
        <v>1.0269999999999999</v>
      </c>
      <c r="AB52">
        <v>9</v>
      </c>
      <c r="AC52">
        <v>-3.5767342197710601</v>
      </c>
      <c r="AD52">
        <v>1.3178515747464701</v>
      </c>
    </row>
    <row r="53" spans="1:30" x14ac:dyDescent="0.2">
      <c r="A53">
        <v>52</v>
      </c>
      <c r="B53" t="s">
        <v>81</v>
      </c>
      <c r="C53">
        <v>5.2999999999999999E-2</v>
      </c>
      <c r="D53">
        <v>4.2099999999999999E-2</v>
      </c>
      <c r="E53">
        <v>9.7600000000000006E-2</v>
      </c>
      <c r="F53">
        <v>1.26</v>
      </c>
      <c r="G53">
        <v>0.56910000000000005</v>
      </c>
      <c r="H53">
        <v>0.71230000000000004</v>
      </c>
      <c r="I53">
        <v>0.50480000000000003</v>
      </c>
      <c r="J53">
        <v>1.411</v>
      </c>
      <c r="K53">
        <v>0.62290000000000001</v>
      </c>
      <c r="L53">
        <v>0.62980000000000003</v>
      </c>
      <c r="M53">
        <v>0.60399999999999998</v>
      </c>
      <c r="N53">
        <v>317.5</v>
      </c>
      <c r="O53">
        <v>0.3014</v>
      </c>
      <c r="P53">
        <v>0.51919999999999999</v>
      </c>
      <c r="Q53">
        <v>0.39350000000000002</v>
      </c>
      <c r="R53">
        <v>0.38869999999999999</v>
      </c>
      <c r="S53">
        <v>0.4078</v>
      </c>
      <c r="T53">
        <v>148.6</v>
      </c>
      <c r="U53">
        <v>0.50109999999999999</v>
      </c>
      <c r="V53">
        <v>1.0209999999999999</v>
      </c>
      <c r="W53">
        <v>1.0429999999999999</v>
      </c>
      <c r="X53">
        <v>1.0569999999999999</v>
      </c>
      <c r="Y53">
        <v>0.98799999999999999</v>
      </c>
      <c r="Z53">
        <v>0.97</v>
      </c>
      <c r="AA53">
        <v>1.036</v>
      </c>
      <c r="AB53">
        <v>13</v>
      </c>
      <c r="AC53">
        <v>1.2170046119165601</v>
      </c>
      <c r="AD53">
        <v>-2.0349645630192699</v>
      </c>
    </row>
    <row r="54" spans="1:30" x14ac:dyDescent="0.2">
      <c r="A54">
        <v>53</v>
      </c>
      <c r="B54" t="s">
        <v>82</v>
      </c>
      <c r="C54">
        <v>6.2899999999999998E-2</v>
      </c>
      <c r="D54">
        <v>3.4700000000000002E-2</v>
      </c>
      <c r="E54">
        <v>8.0399999999999999E-2</v>
      </c>
      <c r="F54">
        <v>1.8129999999999999</v>
      </c>
      <c r="G54">
        <v>0.56820000000000004</v>
      </c>
      <c r="H54">
        <v>0.70630000000000004</v>
      </c>
      <c r="I54">
        <v>0.50180000000000002</v>
      </c>
      <c r="J54">
        <v>1.4079999999999999</v>
      </c>
      <c r="K54">
        <v>0.61799999999999999</v>
      </c>
      <c r="L54">
        <v>0.61509999999999998</v>
      </c>
      <c r="M54">
        <v>0.59499999999999997</v>
      </c>
      <c r="N54">
        <v>315.89999999999998</v>
      </c>
      <c r="O54">
        <v>0.27960000000000002</v>
      </c>
      <c r="P54">
        <v>0.51749999999999996</v>
      </c>
      <c r="Q54">
        <v>0.38080000000000003</v>
      </c>
      <c r="R54">
        <v>0.39300000000000002</v>
      </c>
      <c r="S54">
        <v>0.3947</v>
      </c>
      <c r="T54">
        <v>142.69999999999999</v>
      </c>
      <c r="U54">
        <v>0.49530000000000002</v>
      </c>
      <c r="V54">
        <v>0.98399999999999999</v>
      </c>
      <c r="W54">
        <v>0.997</v>
      </c>
      <c r="X54">
        <v>1.0149999999999999</v>
      </c>
      <c r="Y54">
        <v>0.99</v>
      </c>
      <c r="Z54">
        <v>0.96299999999999997</v>
      </c>
      <c r="AA54">
        <v>1.036</v>
      </c>
      <c r="AB54">
        <v>2</v>
      </c>
      <c r="AC54">
        <v>0.669255349950305</v>
      </c>
      <c r="AD54">
        <v>-0.58718450383711096</v>
      </c>
    </row>
    <row r="55" spans="1:30" x14ac:dyDescent="0.2">
      <c r="A55">
        <v>54</v>
      </c>
      <c r="B55" t="s">
        <v>83</v>
      </c>
      <c r="C55">
        <v>3.1E-2</v>
      </c>
      <c r="D55">
        <v>4.8500000000000001E-2</v>
      </c>
      <c r="E55">
        <v>0.1318</v>
      </c>
      <c r="F55">
        <v>0.63900000000000001</v>
      </c>
      <c r="G55">
        <v>0.63180000000000003</v>
      </c>
      <c r="H55">
        <v>0.6492</v>
      </c>
      <c r="I55">
        <v>0.4839</v>
      </c>
      <c r="J55">
        <v>1.3420000000000001</v>
      </c>
      <c r="K55">
        <v>0.58830000000000005</v>
      </c>
      <c r="L55">
        <v>0.60550000000000004</v>
      </c>
      <c r="M55">
        <v>0.54569999999999996</v>
      </c>
      <c r="N55">
        <v>299.2</v>
      </c>
      <c r="O55">
        <v>0.317</v>
      </c>
      <c r="P55">
        <v>0.50460000000000005</v>
      </c>
      <c r="Q55">
        <v>0.39350000000000002</v>
      </c>
      <c r="R55">
        <v>0.38850000000000001</v>
      </c>
      <c r="S55">
        <v>0.43290000000000001</v>
      </c>
      <c r="T55">
        <v>152.1</v>
      </c>
      <c r="U55">
        <v>0.49199999999999999</v>
      </c>
      <c r="V55">
        <v>0.96799999999999997</v>
      </c>
      <c r="W55">
        <v>0.95599999999999996</v>
      </c>
      <c r="X55">
        <v>1.014</v>
      </c>
      <c r="Y55">
        <v>0.999</v>
      </c>
      <c r="Z55">
        <v>0.92800000000000005</v>
      </c>
      <c r="AA55">
        <v>1.1000000000000001</v>
      </c>
      <c r="AB55">
        <v>19</v>
      </c>
      <c r="AC55">
        <v>3.96324098638416</v>
      </c>
      <c r="AD55">
        <v>0.643102926622664</v>
      </c>
    </row>
    <row r="56" spans="1:30" x14ac:dyDescent="0.2">
      <c r="A56">
        <v>55</v>
      </c>
      <c r="B56" t="s">
        <v>84</v>
      </c>
      <c r="C56">
        <v>6.3700000000000007E-2</v>
      </c>
      <c r="D56">
        <v>5.21E-2</v>
      </c>
      <c r="E56">
        <v>0.1167</v>
      </c>
      <c r="F56">
        <v>1.2210000000000001</v>
      </c>
      <c r="G56">
        <v>0.55310000000000004</v>
      </c>
      <c r="H56">
        <v>0.71220000000000006</v>
      </c>
      <c r="I56">
        <v>0.4667</v>
      </c>
      <c r="J56">
        <v>1.526</v>
      </c>
      <c r="K56">
        <v>0.60250000000000004</v>
      </c>
      <c r="L56">
        <v>0.60940000000000005</v>
      </c>
      <c r="M56">
        <v>0.57699999999999996</v>
      </c>
      <c r="N56">
        <v>303.89999999999998</v>
      </c>
      <c r="O56">
        <v>0.26919999999999999</v>
      </c>
      <c r="P56">
        <v>0.48330000000000001</v>
      </c>
      <c r="Q56">
        <v>0.35820000000000002</v>
      </c>
      <c r="R56">
        <v>0.35299999999999998</v>
      </c>
      <c r="S56">
        <v>0.34689999999999999</v>
      </c>
      <c r="T56">
        <v>129.4</v>
      </c>
      <c r="U56">
        <v>0.47160000000000002</v>
      </c>
      <c r="V56">
        <v>0.99199999999999999</v>
      </c>
      <c r="W56">
        <v>0.90100000000000002</v>
      </c>
      <c r="X56">
        <v>0.90500000000000003</v>
      </c>
      <c r="Y56">
        <v>0.98099999999999998</v>
      </c>
      <c r="Z56">
        <v>0.95799999999999996</v>
      </c>
      <c r="AA56">
        <v>0.96799999999999997</v>
      </c>
      <c r="AB56">
        <v>1</v>
      </c>
      <c r="AC56">
        <v>-0.567417562342037</v>
      </c>
      <c r="AD56">
        <v>2.0451205089787701</v>
      </c>
    </row>
    <row r="57" spans="1:30" x14ac:dyDescent="0.2">
      <c r="A57">
        <v>56</v>
      </c>
      <c r="B57" t="s">
        <v>85</v>
      </c>
      <c r="C57">
        <v>5.4999999999999997E-3</v>
      </c>
      <c r="D57">
        <v>5.6500000000000002E-2</v>
      </c>
      <c r="E57">
        <v>0.189</v>
      </c>
      <c r="F57">
        <v>9.7000000000000003E-2</v>
      </c>
      <c r="G57">
        <v>0.70099999999999996</v>
      </c>
      <c r="H57">
        <v>0.5776</v>
      </c>
      <c r="I57">
        <v>0.40939999999999999</v>
      </c>
      <c r="J57">
        <v>1.411</v>
      </c>
      <c r="K57">
        <v>0.52729999999999999</v>
      </c>
      <c r="L57">
        <v>0.55630000000000002</v>
      </c>
      <c r="M57">
        <v>0.51590000000000003</v>
      </c>
      <c r="N57">
        <v>272.10000000000002</v>
      </c>
      <c r="O57">
        <v>0.34620000000000001</v>
      </c>
      <c r="P57">
        <v>0.54279999999999995</v>
      </c>
      <c r="Q57">
        <v>0.42699999999999999</v>
      </c>
      <c r="R57">
        <v>0.44019999999999998</v>
      </c>
      <c r="S57">
        <v>0.43869999999999998</v>
      </c>
      <c r="T57">
        <v>165.9</v>
      </c>
      <c r="U57">
        <v>0.48049999999999998</v>
      </c>
      <c r="V57">
        <v>0.996</v>
      </c>
      <c r="W57">
        <v>0.90300000000000002</v>
      </c>
      <c r="X57">
        <v>1.034</v>
      </c>
      <c r="Y57">
        <v>1.0069999999999999</v>
      </c>
      <c r="Z57">
        <v>0.97799999999999998</v>
      </c>
      <c r="AA57">
        <v>1.0269999999999999</v>
      </c>
      <c r="AB57">
        <v>3</v>
      </c>
      <c r="AC57">
        <v>9.1196756574277291</v>
      </c>
      <c r="AD57">
        <v>1.78679286707519</v>
      </c>
    </row>
    <row r="58" spans="1:30" x14ac:dyDescent="0.2">
      <c r="A58">
        <v>57</v>
      </c>
      <c r="B58" t="s">
        <v>86</v>
      </c>
      <c r="C58">
        <v>0.1016</v>
      </c>
      <c r="D58">
        <v>3.85E-2</v>
      </c>
      <c r="E58">
        <v>8.8800000000000004E-2</v>
      </c>
      <c r="F58">
        <v>2.64</v>
      </c>
      <c r="G58">
        <v>0.56630000000000003</v>
      </c>
      <c r="H58">
        <v>0.74509999999999998</v>
      </c>
      <c r="I58">
        <v>0.49719999999999998</v>
      </c>
      <c r="J58">
        <v>1.4990000000000001</v>
      </c>
      <c r="K58">
        <v>0.63759999999999994</v>
      </c>
      <c r="L58">
        <v>0.62329999999999997</v>
      </c>
      <c r="M58">
        <v>0.59009999999999996</v>
      </c>
      <c r="N58">
        <v>325.39999999999998</v>
      </c>
      <c r="O58">
        <v>0.25750000000000001</v>
      </c>
      <c r="P58">
        <v>0.4662</v>
      </c>
      <c r="Q58">
        <v>0.3397</v>
      </c>
      <c r="R58">
        <v>0.35370000000000001</v>
      </c>
      <c r="S58">
        <v>0.37469999999999998</v>
      </c>
      <c r="T58">
        <v>126.9</v>
      </c>
      <c r="U58">
        <v>0.48749999999999999</v>
      </c>
      <c r="V58">
        <v>0.998</v>
      </c>
      <c r="W58">
        <v>0.93700000000000006</v>
      </c>
      <c r="X58">
        <v>0.89900000000000002</v>
      </c>
      <c r="Y58">
        <v>0.997</v>
      </c>
      <c r="Z58">
        <v>0.92500000000000004</v>
      </c>
      <c r="AA58">
        <v>1.103</v>
      </c>
      <c r="AB58">
        <v>10</v>
      </c>
      <c r="AC58">
        <v>-2.97425470333549</v>
      </c>
      <c r="AD58">
        <v>0.63305340061022397</v>
      </c>
    </row>
    <row r="59" spans="1:30" x14ac:dyDescent="0.2">
      <c r="A59">
        <v>58</v>
      </c>
      <c r="B59" t="s">
        <v>87</v>
      </c>
      <c r="C59">
        <v>0.1026</v>
      </c>
      <c r="D59">
        <v>5.8200000000000002E-2</v>
      </c>
      <c r="E59">
        <v>0.12089999999999999</v>
      </c>
      <c r="F59">
        <v>1.7629999999999999</v>
      </c>
      <c r="G59">
        <v>0.51829999999999998</v>
      </c>
      <c r="H59">
        <v>0.74580000000000002</v>
      </c>
      <c r="I59">
        <v>0.46050000000000002</v>
      </c>
      <c r="J59">
        <v>1.62</v>
      </c>
      <c r="K59">
        <v>0.60840000000000005</v>
      </c>
      <c r="L59">
        <v>0.60270000000000001</v>
      </c>
      <c r="M59">
        <v>0.59870000000000001</v>
      </c>
      <c r="N59">
        <v>311.60000000000002</v>
      </c>
      <c r="O59">
        <v>0.31519999999999998</v>
      </c>
      <c r="P59">
        <v>0.49030000000000001</v>
      </c>
      <c r="Q59">
        <v>0.38019999999999998</v>
      </c>
      <c r="R59">
        <v>0.37480000000000002</v>
      </c>
      <c r="S59">
        <v>0.40229999999999999</v>
      </c>
      <c r="T59">
        <v>144.5</v>
      </c>
      <c r="U59">
        <v>0.50349999999999995</v>
      </c>
      <c r="V59">
        <v>0.98499999999999999</v>
      </c>
      <c r="W59">
        <v>0.97099999999999997</v>
      </c>
      <c r="X59">
        <v>0.91300000000000003</v>
      </c>
      <c r="Y59">
        <v>1.0169999999999999</v>
      </c>
      <c r="Z59">
        <v>0.98399999999999999</v>
      </c>
      <c r="AA59">
        <v>1.0580000000000001</v>
      </c>
      <c r="AB59">
        <v>5</v>
      </c>
      <c r="AC59">
        <v>0.14698442614443799</v>
      </c>
      <c r="AD59">
        <v>0.55683373501463895</v>
      </c>
    </row>
    <row r="60" spans="1:30" x14ac:dyDescent="0.2">
      <c r="A60">
        <v>59</v>
      </c>
      <c r="B60" t="s">
        <v>88</v>
      </c>
      <c r="C60">
        <v>9.4E-2</v>
      </c>
      <c r="D60">
        <v>2.07E-2</v>
      </c>
      <c r="E60">
        <v>6.1600000000000002E-2</v>
      </c>
      <c r="F60">
        <v>4.5339999999999998</v>
      </c>
      <c r="G60">
        <v>0.66339999999999999</v>
      </c>
      <c r="H60">
        <v>0.71109999999999995</v>
      </c>
      <c r="I60">
        <v>0.49969999999999998</v>
      </c>
      <c r="J60">
        <v>1.423</v>
      </c>
      <c r="K60">
        <v>0.64</v>
      </c>
      <c r="L60">
        <v>0.61670000000000003</v>
      </c>
      <c r="M60">
        <v>0.63619999999999999</v>
      </c>
      <c r="N60">
        <v>339.1</v>
      </c>
      <c r="O60">
        <v>0.25240000000000001</v>
      </c>
      <c r="P60">
        <v>0.47560000000000002</v>
      </c>
      <c r="Q60">
        <v>0.3397</v>
      </c>
      <c r="R60">
        <v>0.36030000000000001</v>
      </c>
      <c r="S60">
        <v>0.36149999999999999</v>
      </c>
      <c r="T60">
        <v>126.1</v>
      </c>
      <c r="U60">
        <v>0.5071</v>
      </c>
      <c r="V60">
        <v>0.95399999999999996</v>
      </c>
      <c r="W60">
        <v>0.94299999999999995</v>
      </c>
      <c r="X60">
        <v>0.89900000000000002</v>
      </c>
      <c r="Y60">
        <v>1.028</v>
      </c>
      <c r="Z60">
        <v>0.99399999999999999</v>
      </c>
      <c r="AA60">
        <v>1.0640000000000001</v>
      </c>
      <c r="AB60">
        <v>9</v>
      </c>
      <c r="AC60">
        <v>-3.75885507281061</v>
      </c>
      <c r="AD60">
        <v>1.03413854681492</v>
      </c>
    </row>
    <row r="61" spans="1:30" x14ac:dyDescent="0.2">
      <c r="A61">
        <v>60</v>
      </c>
      <c r="B61" t="s">
        <v>89</v>
      </c>
      <c r="C61">
        <v>6.5299999999999997E-2</v>
      </c>
      <c r="D61">
        <v>3.6700000000000003E-2</v>
      </c>
      <c r="E61">
        <v>7.9600000000000004E-2</v>
      </c>
      <c r="F61">
        <v>1.7829999999999999</v>
      </c>
      <c r="G61">
        <v>0.53939999999999999</v>
      </c>
      <c r="H61">
        <v>0.70520000000000005</v>
      </c>
      <c r="I61">
        <v>0.48449999999999999</v>
      </c>
      <c r="J61">
        <v>1.456</v>
      </c>
      <c r="K61">
        <v>0.60350000000000004</v>
      </c>
      <c r="L61">
        <v>0.59930000000000005</v>
      </c>
      <c r="M61">
        <v>0.58850000000000002</v>
      </c>
      <c r="N61">
        <v>307.60000000000002</v>
      </c>
      <c r="O61">
        <v>0.29899999999999999</v>
      </c>
      <c r="P61">
        <v>0.50680000000000003</v>
      </c>
      <c r="Q61">
        <v>0.38390000000000002</v>
      </c>
      <c r="R61">
        <v>0.37859999999999999</v>
      </c>
      <c r="S61">
        <v>0.39539999999999997</v>
      </c>
      <c r="T61">
        <v>144</v>
      </c>
      <c r="U61">
        <v>0.4965</v>
      </c>
      <c r="V61">
        <v>0.97499999999999998</v>
      </c>
      <c r="W61">
        <v>0.96799999999999997</v>
      </c>
      <c r="X61">
        <v>0.96</v>
      </c>
      <c r="Y61">
        <v>1.0029999999999999</v>
      </c>
      <c r="Z61">
        <v>0.97499999999999998</v>
      </c>
      <c r="AA61">
        <v>1.03</v>
      </c>
      <c r="AB61">
        <v>22</v>
      </c>
      <c r="AC61">
        <v>1.1837270243858999</v>
      </c>
      <c r="AD61">
        <v>0.51166325424101899</v>
      </c>
    </row>
    <row r="62" spans="1:30" x14ac:dyDescent="0.2">
      <c r="A62">
        <v>61</v>
      </c>
      <c r="B62" t="s">
        <v>90</v>
      </c>
      <c r="C62">
        <v>4.99E-2</v>
      </c>
      <c r="D62">
        <v>4.8000000000000001E-2</v>
      </c>
      <c r="E62">
        <v>0.1016</v>
      </c>
      <c r="F62">
        <v>1.0389999999999999</v>
      </c>
      <c r="G62">
        <v>0.52769999999999995</v>
      </c>
      <c r="H62">
        <v>0.68</v>
      </c>
      <c r="I62">
        <v>0.49259999999999998</v>
      </c>
      <c r="J62">
        <v>1.381</v>
      </c>
      <c r="K62">
        <v>0.59150000000000003</v>
      </c>
      <c r="L62">
        <v>0.60040000000000004</v>
      </c>
      <c r="M62">
        <v>0.5585</v>
      </c>
      <c r="N62">
        <v>296.5</v>
      </c>
      <c r="O62">
        <v>0.29349999999999998</v>
      </c>
      <c r="P62">
        <v>0.49359999999999998</v>
      </c>
      <c r="Q62">
        <v>0.37230000000000002</v>
      </c>
      <c r="R62">
        <v>0.3735</v>
      </c>
      <c r="S62">
        <v>0.40960000000000002</v>
      </c>
      <c r="T62">
        <v>141.6</v>
      </c>
      <c r="U62">
        <v>0.4914</v>
      </c>
      <c r="V62">
        <v>1.0049999999999999</v>
      </c>
      <c r="W62">
        <v>0.91100000000000003</v>
      </c>
      <c r="X62">
        <v>0.97</v>
      </c>
      <c r="Y62">
        <v>1.02</v>
      </c>
      <c r="Z62">
        <v>0.94399999999999995</v>
      </c>
      <c r="AA62">
        <v>1.1000000000000001</v>
      </c>
      <c r="AB62">
        <v>4</v>
      </c>
      <c r="AC62">
        <v>2.11737499749615</v>
      </c>
      <c r="AD62">
        <v>1.0016119006786</v>
      </c>
    </row>
    <row r="63" spans="1:30" x14ac:dyDescent="0.2">
      <c r="A63">
        <v>62</v>
      </c>
      <c r="B63" t="s">
        <v>91</v>
      </c>
      <c r="C63">
        <v>5.04E-2</v>
      </c>
      <c r="D63">
        <v>4.7399999999999998E-2</v>
      </c>
      <c r="E63">
        <v>0.12770000000000001</v>
      </c>
      <c r="F63">
        <v>1.0640000000000001</v>
      </c>
      <c r="G63">
        <v>0.62909999999999999</v>
      </c>
      <c r="H63">
        <v>0.65539999999999998</v>
      </c>
      <c r="I63">
        <v>0.46110000000000001</v>
      </c>
      <c r="J63">
        <v>1.421</v>
      </c>
      <c r="K63">
        <v>0.58340000000000003</v>
      </c>
      <c r="L63">
        <v>0.5907</v>
      </c>
      <c r="M63">
        <v>0.54810000000000003</v>
      </c>
      <c r="N63">
        <v>297.60000000000002</v>
      </c>
      <c r="O63">
        <v>0.29970000000000002</v>
      </c>
      <c r="P63">
        <v>0.4995</v>
      </c>
      <c r="Q63">
        <v>0.3795</v>
      </c>
      <c r="R63">
        <v>0.38750000000000001</v>
      </c>
      <c r="S63">
        <v>0.4163</v>
      </c>
      <c r="T63">
        <v>145</v>
      </c>
      <c r="U63">
        <v>0.4894</v>
      </c>
      <c r="V63">
        <v>0.97599999999999998</v>
      </c>
      <c r="W63">
        <v>0.91100000000000003</v>
      </c>
      <c r="X63">
        <v>0.95199999999999996</v>
      </c>
      <c r="Y63">
        <v>1.014</v>
      </c>
      <c r="Z63">
        <v>0.94</v>
      </c>
      <c r="AA63">
        <v>1.097</v>
      </c>
      <c r="AB63">
        <v>26</v>
      </c>
      <c r="AC63">
        <v>3.0930399214789999</v>
      </c>
      <c r="AD63">
        <v>1.81802871690947</v>
      </c>
    </row>
    <row r="64" spans="1:30" x14ac:dyDescent="0.2">
      <c r="A64">
        <v>63</v>
      </c>
      <c r="B64" t="s">
        <v>92</v>
      </c>
      <c r="C64">
        <v>0.1018</v>
      </c>
      <c r="D64">
        <v>4.2000000000000003E-2</v>
      </c>
      <c r="E64">
        <v>0.1019</v>
      </c>
      <c r="F64">
        <v>2.4249999999999998</v>
      </c>
      <c r="G64">
        <v>0.58799999999999997</v>
      </c>
      <c r="H64">
        <v>0.70269999999999999</v>
      </c>
      <c r="I64">
        <v>0.48720000000000002</v>
      </c>
      <c r="J64">
        <v>1.4419999999999999</v>
      </c>
      <c r="K64">
        <v>0.6139</v>
      </c>
      <c r="L64">
        <v>0.59809999999999997</v>
      </c>
      <c r="M64">
        <v>0.59219999999999995</v>
      </c>
      <c r="N64">
        <v>317.8</v>
      </c>
      <c r="O64">
        <v>0.24660000000000001</v>
      </c>
      <c r="P64">
        <v>0.46100000000000002</v>
      </c>
      <c r="Q64">
        <v>0.33169999999999999</v>
      </c>
      <c r="R64">
        <v>0.3417</v>
      </c>
      <c r="S64">
        <v>0.32300000000000001</v>
      </c>
      <c r="T64">
        <v>117.6</v>
      </c>
      <c r="U64">
        <v>0.47770000000000001</v>
      </c>
      <c r="V64">
        <v>0.96</v>
      </c>
      <c r="W64">
        <v>0.85899999999999999</v>
      </c>
      <c r="X64">
        <v>0.875</v>
      </c>
      <c r="Y64">
        <v>1.004</v>
      </c>
      <c r="Z64">
        <v>0.96499999999999997</v>
      </c>
      <c r="AA64">
        <v>0.97399999999999998</v>
      </c>
      <c r="AB64">
        <v>12</v>
      </c>
      <c r="AC64">
        <v>-2.9630724072494701</v>
      </c>
      <c r="AD64">
        <v>3.2010957263667001</v>
      </c>
    </row>
    <row r="65" spans="1:30" x14ac:dyDescent="0.2">
      <c r="A65">
        <v>64</v>
      </c>
      <c r="B65" t="s">
        <v>93</v>
      </c>
      <c r="C65">
        <v>4.24E-2</v>
      </c>
      <c r="D65">
        <v>4.8500000000000001E-2</v>
      </c>
      <c r="E65">
        <v>0.1137</v>
      </c>
      <c r="F65">
        <v>0.876</v>
      </c>
      <c r="G65">
        <v>0.57389999999999997</v>
      </c>
      <c r="H65">
        <v>0.6804</v>
      </c>
      <c r="I65">
        <v>0.48520000000000002</v>
      </c>
      <c r="J65">
        <v>1.4019999999999999</v>
      </c>
      <c r="K65">
        <v>0.59719999999999995</v>
      </c>
      <c r="L65">
        <v>0.61029999999999995</v>
      </c>
      <c r="M65">
        <v>0.58169999999999999</v>
      </c>
      <c r="N65">
        <v>303.8</v>
      </c>
      <c r="O65">
        <v>0.29730000000000001</v>
      </c>
      <c r="P65">
        <v>0.52510000000000001</v>
      </c>
      <c r="Q65">
        <v>0.39369999999999999</v>
      </c>
      <c r="R65">
        <v>0.39679999999999999</v>
      </c>
      <c r="S65">
        <v>0.41520000000000001</v>
      </c>
      <c r="T65">
        <v>150.19999999999999</v>
      </c>
      <c r="U65">
        <v>0.49940000000000001</v>
      </c>
      <c r="V65">
        <v>1.0069999999999999</v>
      </c>
      <c r="W65">
        <v>0.97699999999999998</v>
      </c>
      <c r="X65">
        <v>1.0429999999999999</v>
      </c>
      <c r="Y65">
        <v>1.0089999999999999</v>
      </c>
      <c r="Z65">
        <v>0.97399999999999998</v>
      </c>
      <c r="AA65">
        <v>1.0549999999999999</v>
      </c>
      <c r="AB65">
        <v>17</v>
      </c>
      <c r="AC65">
        <v>2.87207600661247</v>
      </c>
      <c r="AD65">
        <v>-0.44012873582273199</v>
      </c>
    </row>
    <row r="66" spans="1:30" x14ac:dyDescent="0.2">
      <c r="A66">
        <v>65</v>
      </c>
      <c r="B66" t="s">
        <v>94</v>
      </c>
      <c r="C66">
        <v>0.1222</v>
      </c>
      <c r="D66">
        <v>5.6399999999999999E-2</v>
      </c>
      <c r="E66">
        <v>0.13239999999999999</v>
      </c>
      <c r="F66">
        <v>2.1659999999999999</v>
      </c>
      <c r="G66">
        <v>0.57369999999999999</v>
      </c>
      <c r="H66">
        <v>0.79390000000000005</v>
      </c>
      <c r="I66">
        <v>0.50170000000000003</v>
      </c>
      <c r="J66">
        <v>1.5820000000000001</v>
      </c>
      <c r="K66">
        <v>0.6694</v>
      </c>
      <c r="L66">
        <v>0.66620000000000001</v>
      </c>
      <c r="M66">
        <v>0.65710000000000002</v>
      </c>
      <c r="N66">
        <v>345</v>
      </c>
      <c r="O66">
        <v>0.28920000000000001</v>
      </c>
      <c r="P66">
        <v>0.51370000000000005</v>
      </c>
      <c r="Q66">
        <v>0.38109999999999999</v>
      </c>
      <c r="R66">
        <v>0.38390000000000002</v>
      </c>
      <c r="S66">
        <v>0.39800000000000002</v>
      </c>
      <c r="T66">
        <v>143.69999999999999</v>
      </c>
      <c r="U66">
        <v>0.50449999999999995</v>
      </c>
      <c r="V66">
        <v>1.026</v>
      </c>
      <c r="W66">
        <v>1.153</v>
      </c>
      <c r="X66">
        <v>1.1000000000000001</v>
      </c>
      <c r="Y66">
        <v>0.96399999999999997</v>
      </c>
      <c r="Z66">
        <v>0.98199999999999998</v>
      </c>
      <c r="AA66">
        <v>1.0449999999999999</v>
      </c>
      <c r="AB66">
        <v>11</v>
      </c>
      <c r="AC66">
        <v>-2.9505612634389302</v>
      </c>
      <c r="AD66">
        <v>-3.92971758798656</v>
      </c>
    </row>
    <row r="67" spans="1:30" x14ac:dyDescent="0.2">
      <c r="A67">
        <v>66</v>
      </c>
      <c r="B67" t="s">
        <v>95</v>
      </c>
      <c r="C67">
        <v>3.2099999999999997E-2</v>
      </c>
      <c r="D67">
        <v>4.3200000000000002E-2</v>
      </c>
      <c r="E67">
        <v>0.1048</v>
      </c>
      <c r="F67">
        <v>0.74199999999999999</v>
      </c>
      <c r="G67">
        <v>0.58750000000000002</v>
      </c>
      <c r="H67">
        <v>0.66479999999999995</v>
      </c>
      <c r="I67">
        <v>0.46889999999999998</v>
      </c>
      <c r="J67">
        <v>1.4179999999999999</v>
      </c>
      <c r="K67">
        <v>0.58399999999999996</v>
      </c>
      <c r="L67">
        <v>0.5968</v>
      </c>
      <c r="M67">
        <v>0.56620000000000004</v>
      </c>
      <c r="N67">
        <v>297.7</v>
      </c>
      <c r="O67">
        <v>0.27160000000000001</v>
      </c>
      <c r="P67">
        <v>0.47420000000000001</v>
      </c>
      <c r="Q67">
        <v>0.35510000000000003</v>
      </c>
      <c r="R67">
        <v>0.37369999999999998</v>
      </c>
      <c r="S67">
        <v>0.3901</v>
      </c>
      <c r="T67">
        <v>132.6</v>
      </c>
      <c r="U67">
        <v>0.49340000000000001</v>
      </c>
      <c r="V67">
        <v>0.91500000000000004</v>
      </c>
      <c r="W67">
        <v>0.85399999999999998</v>
      </c>
      <c r="X67">
        <v>0.89800000000000002</v>
      </c>
      <c r="Y67">
        <v>1.0389999999999999</v>
      </c>
      <c r="Z67">
        <v>0.97</v>
      </c>
      <c r="AA67">
        <v>1.099</v>
      </c>
      <c r="AB67">
        <v>14</v>
      </c>
      <c r="AC67">
        <v>1.39129525647593</v>
      </c>
      <c r="AD67">
        <v>4.1733241613188801</v>
      </c>
    </row>
    <row r="68" spans="1:30" x14ac:dyDescent="0.2">
      <c r="A68">
        <v>67</v>
      </c>
      <c r="B68" t="s">
        <v>96</v>
      </c>
      <c r="C68">
        <v>7.3599999999999999E-2</v>
      </c>
      <c r="D68">
        <v>2.8400000000000002E-2</v>
      </c>
      <c r="E68">
        <v>7.4899999999999994E-2</v>
      </c>
      <c r="F68">
        <v>2.5939999999999999</v>
      </c>
      <c r="G68">
        <v>0.62080000000000002</v>
      </c>
      <c r="H68">
        <v>0.71950000000000003</v>
      </c>
      <c r="I68">
        <v>0.5292</v>
      </c>
      <c r="J68">
        <v>1.36</v>
      </c>
      <c r="K68">
        <v>0.64739999999999998</v>
      </c>
      <c r="L68">
        <v>0.63890000000000002</v>
      </c>
      <c r="M68">
        <v>0.62190000000000001</v>
      </c>
      <c r="N68">
        <v>334.9</v>
      </c>
      <c r="O68">
        <v>0.27350000000000002</v>
      </c>
      <c r="P68">
        <v>0.50119999999999998</v>
      </c>
      <c r="Q68">
        <v>0.36270000000000002</v>
      </c>
      <c r="R68">
        <v>0.373</v>
      </c>
      <c r="S68">
        <v>0.39219999999999999</v>
      </c>
      <c r="T68">
        <v>137.6</v>
      </c>
      <c r="U68">
        <v>0.50270000000000004</v>
      </c>
      <c r="V68">
        <v>1.0109999999999999</v>
      </c>
      <c r="W68">
        <v>1.0289999999999999</v>
      </c>
      <c r="X68">
        <v>1.0489999999999999</v>
      </c>
      <c r="Y68">
        <v>0.997</v>
      </c>
      <c r="Z68">
        <v>0.96099999999999997</v>
      </c>
      <c r="AA68">
        <v>1.081</v>
      </c>
      <c r="AB68">
        <v>15</v>
      </c>
      <c r="AC68">
        <v>-1.68704658653693</v>
      </c>
      <c r="AD68">
        <v>-1.91137341038417</v>
      </c>
    </row>
    <row r="69" spans="1:30" x14ac:dyDescent="0.2">
      <c r="A69">
        <v>68</v>
      </c>
      <c r="B69" t="s">
        <v>97</v>
      </c>
      <c r="C69">
        <v>6.7100000000000007E-2</v>
      </c>
      <c r="D69">
        <v>4.4699999999999997E-2</v>
      </c>
      <c r="E69">
        <v>0.1021</v>
      </c>
      <c r="F69">
        <v>1.502</v>
      </c>
      <c r="G69">
        <v>0.56259999999999999</v>
      </c>
      <c r="H69">
        <v>0.72260000000000002</v>
      </c>
      <c r="I69">
        <v>0.47670000000000001</v>
      </c>
      <c r="J69">
        <v>1.516</v>
      </c>
      <c r="K69">
        <v>0.61499999999999999</v>
      </c>
      <c r="L69">
        <v>0.6169</v>
      </c>
      <c r="M69">
        <v>0.60699999999999998</v>
      </c>
      <c r="N69">
        <v>315</v>
      </c>
      <c r="O69">
        <v>0.3266</v>
      </c>
      <c r="P69">
        <v>0.50339999999999996</v>
      </c>
      <c r="Q69">
        <v>0.39710000000000001</v>
      </c>
      <c r="R69">
        <v>0.39240000000000003</v>
      </c>
      <c r="S69">
        <v>0.43290000000000001</v>
      </c>
      <c r="T69">
        <v>152.9</v>
      </c>
      <c r="U69">
        <v>0.52039999999999997</v>
      </c>
      <c r="V69">
        <v>0.97899999999999998</v>
      </c>
      <c r="W69">
        <v>1.032</v>
      </c>
      <c r="X69">
        <v>0.96399999999999997</v>
      </c>
      <c r="Y69">
        <v>1.026</v>
      </c>
      <c r="Z69">
        <v>0.98699999999999999</v>
      </c>
      <c r="AA69">
        <v>1.0900000000000001</v>
      </c>
      <c r="AB69">
        <v>22</v>
      </c>
      <c r="AC69">
        <v>1.59148124624514</v>
      </c>
      <c r="AD69">
        <v>-0.69260714284580605</v>
      </c>
    </row>
    <row r="70" spans="1:30" x14ac:dyDescent="0.2">
      <c r="A70">
        <v>69</v>
      </c>
      <c r="B70" t="s">
        <v>98</v>
      </c>
      <c r="C70">
        <v>4.5199999999999997E-2</v>
      </c>
      <c r="D70">
        <v>3.8800000000000001E-2</v>
      </c>
      <c r="E70">
        <v>0.11119999999999999</v>
      </c>
      <c r="F70">
        <v>1.165</v>
      </c>
      <c r="G70">
        <v>0.65139999999999998</v>
      </c>
      <c r="H70">
        <v>0.68630000000000002</v>
      </c>
      <c r="I70">
        <v>0.50270000000000004</v>
      </c>
      <c r="J70">
        <v>1.365</v>
      </c>
      <c r="K70">
        <v>0.62229999999999996</v>
      </c>
      <c r="L70">
        <v>0.63</v>
      </c>
      <c r="M70">
        <v>0.61119999999999997</v>
      </c>
      <c r="N70">
        <v>323.2</v>
      </c>
      <c r="O70">
        <v>0.29699999999999999</v>
      </c>
      <c r="P70">
        <v>0.51219999999999999</v>
      </c>
      <c r="Q70">
        <v>0.38429999999999997</v>
      </c>
      <c r="R70">
        <v>0.38219999999999998</v>
      </c>
      <c r="S70">
        <v>0.40679999999999999</v>
      </c>
      <c r="T70">
        <v>145.80000000000001</v>
      </c>
      <c r="U70">
        <v>0.50849999999999995</v>
      </c>
      <c r="V70">
        <v>0.999</v>
      </c>
      <c r="W70">
        <v>1.0169999999999999</v>
      </c>
      <c r="X70">
        <v>1.046</v>
      </c>
      <c r="Y70">
        <v>1.01</v>
      </c>
      <c r="Z70">
        <v>0.98199999999999998</v>
      </c>
      <c r="AA70">
        <v>1.0589999999999999</v>
      </c>
      <c r="AB70">
        <v>2</v>
      </c>
      <c r="AC70">
        <v>1.0389126853197499</v>
      </c>
      <c r="AD70">
        <v>-1.1007679054894199</v>
      </c>
    </row>
    <row r="71" spans="1:30" x14ac:dyDescent="0.2">
      <c r="A71">
        <v>70</v>
      </c>
      <c r="B71" t="s">
        <v>99</v>
      </c>
      <c r="C71">
        <v>5.7200000000000001E-2</v>
      </c>
      <c r="D71">
        <v>4.9700000000000001E-2</v>
      </c>
      <c r="E71">
        <v>0.13159999999999999</v>
      </c>
      <c r="F71">
        <v>1.151</v>
      </c>
      <c r="G71">
        <v>0.62250000000000005</v>
      </c>
      <c r="H71">
        <v>0.69110000000000005</v>
      </c>
      <c r="I71">
        <v>0.4844</v>
      </c>
      <c r="J71">
        <v>1.427</v>
      </c>
      <c r="K71">
        <v>0.61309999999999998</v>
      </c>
      <c r="L71">
        <v>0.62239999999999995</v>
      </c>
      <c r="M71">
        <v>0.56520000000000004</v>
      </c>
      <c r="N71">
        <v>311.89999999999998</v>
      </c>
      <c r="O71">
        <v>0.2651</v>
      </c>
      <c r="P71">
        <v>0.48299999999999998</v>
      </c>
      <c r="Q71">
        <v>0.35220000000000001</v>
      </c>
      <c r="R71">
        <v>0.37040000000000001</v>
      </c>
      <c r="S71">
        <v>0.35070000000000001</v>
      </c>
      <c r="T71">
        <v>127.5</v>
      </c>
      <c r="U71">
        <v>0.4652</v>
      </c>
      <c r="V71">
        <v>0.995</v>
      </c>
      <c r="W71">
        <v>0.91</v>
      </c>
      <c r="X71">
        <v>0.96399999999999997</v>
      </c>
      <c r="Y71">
        <v>0.96299999999999997</v>
      </c>
      <c r="Z71">
        <v>0.92200000000000004</v>
      </c>
      <c r="AA71">
        <v>0.996</v>
      </c>
      <c r="AB71">
        <v>5</v>
      </c>
      <c r="AC71">
        <v>-0.46205465265408302</v>
      </c>
      <c r="AD71">
        <v>1.1937536553544399</v>
      </c>
    </row>
    <row r="72" spans="1:30" x14ac:dyDescent="0.2">
      <c r="A72">
        <v>71</v>
      </c>
      <c r="B72" t="s">
        <v>100</v>
      </c>
      <c r="C72">
        <v>3.3599999999999998E-2</v>
      </c>
      <c r="D72">
        <v>4.1799999999999997E-2</v>
      </c>
      <c r="E72">
        <v>0.11799999999999999</v>
      </c>
      <c r="F72">
        <v>0.80200000000000005</v>
      </c>
      <c r="G72">
        <v>0.64549999999999996</v>
      </c>
      <c r="H72">
        <v>0.64159999999999995</v>
      </c>
      <c r="I72">
        <v>0.51449999999999996</v>
      </c>
      <c r="J72">
        <v>1.2470000000000001</v>
      </c>
      <c r="K72">
        <v>0.59650000000000003</v>
      </c>
      <c r="L72">
        <v>0.6089</v>
      </c>
      <c r="M72">
        <v>0.56589999999999996</v>
      </c>
      <c r="N72">
        <v>308.39999999999998</v>
      </c>
      <c r="O72">
        <v>0.2651</v>
      </c>
      <c r="P72">
        <v>0.52010000000000001</v>
      </c>
      <c r="Q72">
        <v>0.37190000000000001</v>
      </c>
      <c r="R72">
        <v>0.37509999999999999</v>
      </c>
      <c r="S72">
        <v>0.37880000000000003</v>
      </c>
      <c r="T72">
        <v>137.19999999999999</v>
      </c>
      <c r="U72">
        <v>0.47839999999999999</v>
      </c>
      <c r="V72">
        <v>1.0089999999999999</v>
      </c>
      <c r="W72">
        <v>0.92200000000000004</v>
      </c>
      <c r="X72">
        <v>1.103</v>
      </c>
      <c r="Y72">
        <v>0.98899999999999999</v>
      </c>
      <c r="Z72">
        <v>0.94899999999999995</v>
      </c>
      <c r="AA72">
        <v>1.018</v>
      </c>
      <c r="AB72">
        <v>22</v>
      </c>
      <c r="AC72">
        <v>1.9312165709785301</v>
      </c>
      <c r="AD72">
        <v>0.31407613302241799</v>
      </c>
    </row>
    <row r="73" spans="1:30" x14ac:dyDescent="0.2">
      <c r="A73">
        <v>72</v>
      </c>
      <c r="B73" t="s">
        <v>101</v>
      </c>
      <c r="C73">
        <v>0.1023</v>
      </c>
      <c r="D73">
        <v>6.2199999999999998E-2</v>
      </c>
      <c r="E73">
        <v>0.14849999999999999</v>
      </c>
      <c r="F73">
        <v>1.645</v>
      </c>
      <c r="G73">
        <v>0.58109999999999995</v>
      </c>
      <c r="H73">
        <v>0.74890000000000001</v>
      </c>
      <c r="I73">
        <v>0.49249999999999999</v>
      </c>
      <c r="J73">
        <v>1.52</v>
      </c>
      <c r="K73">
        <v>0.64149999999999996</v>
      </c>
      <c r="L73">
        <v>0.64539999999999997</v>
      </c>
      <c r="M73">
        <v>0.63690000000000002</v>
      </c>
      <c r="N73">
        <v>331.1</v>
      </c>
      <c r="O73">
        <v>0.26479999999999998</v>
      </c>
      <c r="P73">
        <v>0.48520000000000002</v>
      </c>
      <c r="Q73">
        <v>0.34989999999999999</v>
      </c>
      <c r="R73">
        <v>0.33889999999999998</v>
      </c>
      <c r="S73">
        <v>0.35060000000000002</v>
      </c>
      <c r="T73">
        <v>126.2</v>
      </c>
      <c r="U73">
        <v>0.50249999999999995</v>
      </c>
      <c r="V73">
        <v>0.995</v>
      </c>
      <c r="W73">
        <v>0.97599999999999998</v>
      </c>
      <c r="X73">
        <v>0.97699999999999998</v>
      </c>
      <c r="Y73">
        <v>1.0129999999999999</v>
      </c>
      <c r="Z73">
        <v>0.99299999999999999</v>
      </c>
      <c r="AA73">
        <v>1.002</v>
      </c>
      <c r="AB73">
        <v>24</v>
      </c>
      <c r="AC73">
        <v>-3.5108965747773602</v>
      </c>
      <c r="AD73">
        <v>0.33057107817460202</v>
      </c>
    </row>
    <row r="74" spans="1:30" x14ac:dyDescent="0.2">
      <c r="A74">
        <v>73</v>
      </c>
      <c r="B74" t="s">
        <v>102</v>
      </c>
      <c r="C74">
        <v>4.4299999999999999E-2</v>
      </c>
      <c r="D74">
        <v>3.4599999999999999E-2</v>
      </c>
      <c r="E74">
        <v>8.7400000000000005E-2</v>
      </c>
      <c r="F74">
        <v>1.278</v>
      </c>
      <c r="G74">
        <v>0.60370000000000001</v>
      </c>
      <c r="H74">
        <v>0.67700000000000005</v>
      </c>
      <c r="I74">
        <v>0.50460000000000005</v>
      </c>
      <c r="J74">
        <v>1.3420000000000001</v>
      </c>
      <c r="K74">
        <v>0.60870000000000002</v>
      </c>
      <c r="L74">
        <v>0.61280000000000001</v>
      </c>
      <c r="M74">
        <v>0.58789999999999998</v>
      </c>
      <c r="N74">
        <v>312.60000000000002</v>
      </c>
      <c r="O74">
        <v>0.28029999999999999</v>
      </c>
      <c r="P74">
        <v>0.55010000000000003</v>
      </c>
      <c r="Q74">
        <v>0.39439999999999997</v>
      </c>
      <c r="R74">
        <v>0.40210000000000001</v>
      </c>
      <c r="S74">
        <v>0.41460000000000002</v>
      </c>
      <c r="T74">
        <v>150.6</v>
      </c>
      <c r="U74">
        <v>0.50080000000000002</v>
      </c>
      <c r="V74">
        <v>1.0169999999999999</v>
      </c>
      <c r="W74">
        <v>1.008</v>
      </c>
      <c r="X74">
        <v>1.095</v>
      </c>
      <c r="Y74">
        <v>1</v>
      </c>
      <c r="Z74">
        <v>0.96599999999999997</v>
      </c>
      <c r="AA74">
        <v>1.0509999999999999</v>
      </c>
      <c r="AB74">
        <v>13</v>
      </c>
      <c r="AC74">
        <v>2.5789585252206999</v>
      </c>
      <c r="AD74">
        <v>-1.54411288581183</v>
      </c>
    </row>
    <row r="75" spans="1:30" x14ac:dyDescent="0.2">
      <c r="A75">
        <v>74</v>
      </c>
      <c r="B75" t="s">
        <v>103</v>
      </c>
      <c r="C75">
        <v>5.91E-2</v>
      </c>
      <c r="D75">
        <v>4.6899999999999997E-2</v>
      </c>
      <c r="E75">
        <v>0.13250000000000001</v>
      </c>
      <c r="F75">
        <v>1.26</v>
      </c>
      <c r="G75">
        <v>0.6462</v>
      </c>
      <c r="H75">
        <v>0.68910000000000005</v>
      </c>
      <c r="I75">
        <v>0.48680000000000001</v>
      </c>
      <c r="J75">
        <v>1.4159999999999999</v>
      </c>
      <c r="K75">
        <v>0.61750000000000005</v>
      </c>
      <c r="L75">
        <v>0.62470000000000003</v>
      </c>
      <c r="M75">
        <v>0.62590000000000001</v>
      </c>
      <c r="N75">
        <v>322.60000000000002</v>
      </c>
      <c r="O75">
        <v>0.29909999999999998</v>
      </c>
      <c r="P75">
        <v>0.48899999999999999</v>
      </c>
      <c r="Q75">
        <v>0.37119999999999997</v>
      </c>
      <c r="R75">
        <v>0.37559999999999999</v>
      </c>
      <c r="S75">
        <v>0.40560000000000002</v>
      </c>
      <c r="T75">
        <v>141.80000000000001</v>
      </c>
      <c r="U75">
        <v>0.5222</v>
      </c>
      <c r="V75">
        <v>0.99</v>
      </c>
      <c r="W75">
        <v>0.97</v>
      </c>
      <c r="X75">
        <v>0.98899999999999999</v>
      </c>
      <c r="Y75">
        <v>1.0549999999999999</v>
      </c>
      <c r="Z75">
        <v>1.014</v>
      </c>
      <c r="AA75">
        <v>1.093</v>
      </c>
      <c r="AB75">
        <v>23</v>
      </c>
      <c r="AC75">
        <v>0.29348342255436699</v>
      </c>
      <c r="AD75">
        <v>0.27392757380129301</v>
      </c>
    </row>
    <row r="76" spans="1:30" x14ac:dyDescent="0.2">
      <c r="A76">
        <v>75</v>
      </c>
      <c r="B76" t="s">
        <v>104</v>
      </c>
      <c r="C76">
        <v>3.6200000000000003E-2</v>
      </c>
      <c r="D76">
        <v>2.2700000000000001E-2</v>
      </c>
      <c r="E76">
        <v>5.57E-2</v>
      </c>
      <c r="F76">
        <v>1.593</v>
      </c>
      <c r="G76">
        <v>0.59279999999999999</v>
      </c>
      <c r="H76">
        <v>0.66690000000000005</v>
      </c>
      <c r="I76">
        <v>0.50580000000000003</v>
      </c>
      <c r="J76">
        <v>1.319</v>
      </c>
      <c r="K76">
        <v>0.60129999999999995</v>
      </c>
      <c r="L76">
        <v>0.60040000000000004</v>
      </c>
      <c r="M76">
        <v>0.57730000000000004</v>
      </c>
      <c r="N76">
        <v>309.3</v>
      </c>
      <c r="O76">
        <v>0.3014</v>
      </c>
      <c r="P76">
        <v>0.49659999999999999</v>
      </c>
      <c r="Q76">
        <v>0.38030000000000003</v>
      </c>
      <c r="R76">
        <v>0.38030000000000003</v>
      </c>
      <c r="S76">
        <v>0.42209999999999998</v>
      </c>
      <c r="T76">
        <v>145.6</v>
      </c>
      <c r="U76">
        <v>0.50339999999999996</v>
      </c>
      <c r="V76">
        <v>0.997</v>
      </c>
      <c r="W76">
        <v>0.95399999999999996</v>
      </c>
      <c r="X76">
        <v>0.95599999999999996</v>
      </c>
      <c r="Y76">
        <v>1.0249999999999999</v>
      </c>
      <c r="Z76">
        <v>0.96</v>
      </c>
      <c r="AA76">
        <v>1.1100000000000001</v>
      </c>
      <c r="AB76">
        <v>22</v>
      </c>
      <c r="AC76">
        <v>2.2169902664957002</v>
      </c>
      <c r="AD76">
        <v>0.118711216652322</v>
      </c>
    </row>
    <row r="77" spans="1:30" x14ac:dyDescent="0.2">
      <c r="A77">
        <v>76</v>
      </c>
      <c r="B77" t="s">
        <v>105</v>
      </c>
      <c r="C77">
        <v>4.2000000000000003E-2</v>
      </c>
      <c r="D77">
        <v>3.27E-2</v>
      </c>
      <c r="E77">
        <v>9.1600000000000001E-2</v>
      </c>
      <c r="F77">
        <v>1.282</v>
      </c>
      <c r="G77">
        <v>0.64270000000000005</v>
      </c>
      <c r="H77">
        <v>0.65869999999999995</v>
      </c>
      <c r="I77">
        <v>0.4824</v>
      </c>
      <c r="J77">
        <v>1.365</v>
      </c>
      <c r="K77">
        <v>0.59570000000000001</v>
      </c>
      <c r="L77">
        <v>0.59840000000000004</v>
      </c>
      <c r="M77">
        <v>0.56710000000000005</v>
      </c>
      <c r="N77">
        <v>306.60000000000002</v>
      </c>
      <c r="O77">
        <v>0.30959999999999999</v>
      </c>
      <c r="P77">
        <v>0.50260000000000005</v>
      </c>
      <c r="Q77">
        <v>0.38629999999999998</v>
      </c>
      <c r="R77">
        <v>0.38159999999999999</v>
      </c>
      <c r="S77">
        <v>0.40820000000000001</v>
      </c>
      <c r="T77">
        <v>147.19999999999999</v>
      </c>
      <c r="U77">
        <v>0.49149999999999999</v>
      </c>
      <c r="V77">
        <v>0.999</v>
      </c>
      <c r="W77">
        <v>0.95599999999999996</v>
      </c>
      <c r="X77">
        <v>0.96299999999999997</v>
      </c>
      <c r="Y77">
        <v>1.0009999999999999</v>
      </c>
      <c r="Z77">
        <v>0.95199999999999996</v>
      </c>
      <c r="AA77">
        <v>1.0569999999999999</v>
      </c>
      <c r="AB77">
        <v>17</v>
      </c>
      <c r="AC77">
        <v>2.7151134421302898</v>
      </c>
      <c r="AD77">
        <v>0.313967751954698</v>
      </c>
    </row>
    <row r="78" spans="1:30" x14ac:dyDescent="0.2">
      <c r="A78">
        <v>77</v>
      </c>
      <c r="B78" t="s">
        <v>106</v>
      </c>
      <c r="C78">
        <v>5.4199999999999998E-2</v>
      </c>
      <c r="D78">
        <v>3.39E-2</v>
      </c>
      <c r="E78">
        <v>7.6100000000000001E-2</v>
      </c>
      <c r="F78">
        <v>1.601</v>
      </c>
      <c r="G78">
        <v>0.55469999999999997</v>
      </c>
      <c r="H78">
        <v>0.69340000000000002</v>
      </c>
      <c r="I78">
        <v>0.4874</v>
      </c>
      <c r="J78">
        <v>1.423</v>
      </c>
      <c r="K78">
        <v>0.60170000000000001</v>
      </c>
      <c r="L78">
        <v>0.60040000000000004</v>
      </c>
      <c r="M78">
        <v>0.56859999999999999</v>
      </c>
      <c r="N78">
        <v>305.2</v>
      </c>
      <c r="O78">
        <v>0.32250000000000001</v>
      </c>
      <c r="P78">
        <v>0.54900000000000004</v>
      </c>
      <c r="Q78">
        <v>0.4163</v>
      </c>
      <c r="R78">
        <v>0.40949999999999998</v>
      </c>
      <c r="S78">
        <v>0.43619999999999998</v>
      </c>
      <c r="T78">
        <v>161.9</v>
      </c>
      <c r="U78">
        <v>0.49830000000000002</v>
      </c>
      <c r="V78">
        <v>1.0069999999999999</v>
      </c>
      <c r="W78">
        <v>1.0449999999999999</v>
      </c>
      <c r="X78">
        <v>1.069</v>
      </c>
      <c r="Y78">
        <v>0.98</v>
      </c>
      <c r="Z78">
        <v>0.94499999999999995</v>
      </c>
      <c r="AA78">
        <v>1.048</v>
      </c>
      <c r="AB78">
        <v>18</v>
      </c>
      <c r="AC78">
        <v>3.9375092513719601</v>
      </c>
      <c r="AD78">
        <v>-2.0086911693457399</v>
      </c>
    </row>
    <row r="79" spans="1:30" x14ac:dyDescent="0.2">
      <c r="A79">
        <v>78</v>
      </c>
      <c r="B79" t="s">
        <v>107</v>
      </c>
      <c r="C79">
        <v>6.3899999999999998E-2</v>
      </c>
      <c r="D79">
        <v>3.1699999999999999E-2</v>
      </c>
      <c r="E79">
        <v>7.6700000000000004E-2</v>
      </c>
      <c r="F79">
        <v>2.0150000000000001</v>
      </c>
      <c r="G79">
        <v>0.58620000000000005</v>
      </c>
      <c r="H79">
        <v>0.71860000000000002</v>
      </c>
      <c r="I79">
        <v>0.51859999999999995</v>
      </c>
      <c r="J79">
        <v>1.3859999999999999</v>
      </c>
      <c r="K79">
        <v>0.63580000000000003</v>
      </c>
      <c r="L79">
        <v>0.63239999999999996</v>
      </c>
      <c r="M79">
        <v>0.62819999999999998</v>
      </c>
      <c r="N79">
        <v>328.1</v>
      </c>
      <c r="O79">
        <v>0.31019999999999998</v>
      </c>
      <c r="P79">
        <v>0.50539999999999996</v>
      </c>
      <c r="Q79">
        <v>0.3886</v>
      </c>
      <c r="R79">
        <v>0.38390000000000002</v>
      </c>
      <c r="S79">
        <v>0.4047</v>
      </c>
      <c r="T79">
        <v>147.30000000000001</v>
      </c>
      <c r="U79">
        <v>0.50860000000000005</v>
      </c>
      <c r="V79">
        <v>1.0189999999999999</v>
      </c>
      <c r="W79">
        <v>1.0669999999999999</v>
      </c>
      <c r="X79">
        <v>1.028</v>
      </c>
      <c r="Y79">
        <v>0.995</v>
      </c>
      <c r="Z79">
        <v>0.98799999999999999</v>
      </c>
      <c r="AA79">
        <v>1.0409999999999999</v>
      </c>
      <c r="AB79">
        <v>8</v>
      </c>
      <c r="AC79">
        <v>5.7600900602956799E-2</v>
      </c>
      <c r="AD79">
        <v>-2.5768293230172499</v>
      </c>
    </row>
    <row r="80" spans="1:30" x14ac:dyDescent="0.2">
      <c r="A80">
        <v>79</v>
      </c>
      <c r="B80" t="s">
        <v>108</v>
      </c>
      <c r="C80">
        <v>5.4800000000000001E-2</v>
      </c>
      <c r="D80">
        <v>3.3500000000000002E-2</v>
      </c>
      <c r="E80">
        <v>9.8000000000000004E-2</v>
      </c>
      <c r="F80">
        <v>1.633</v>
      </c>
      <c r="G80">
        <v>0.65780000000000005</v>
      </c>
      <c r="H80">
        <v>0.70069999999999999</v>
      </c>
      <c r="I80">
        <v>0.52070000000000005</v>
      </c>
      <c r="J80">
        <v>1.3460000000000001</v>
      </c>
      <c r="K80">
        <v>0.6391</v>
      </c>
      <c r="L80">
        <v>0.64090000000000003</v>
      </c>
      <c r="M80">
        <v>0.62639999999999996</v>
      </c>
      <c r="N80">
        <v>333.4</v>
      </c>
      <c r="O80">
        <v>0.27610000000000001</v>
      </c>
      <c r="P80">
        <v>0.49459999999999998</v>
      </c>
      <c r="Q80">
        <v>0.36180000000000001</v>
      </c>
      <c r="R80">
        <v>0.36670000000000003</v>
      </c>
      <c r="S80">
        <v>0.39329999999999998</v>
      </c>
      <c r="T80">
        <v>138.4</v>
      </c>
      <c r="U80">
        <v>0.50590000000000002</v>
      </c>
      <c r="V80">
        <v>0.96399999999999997</v>
      </c>
      <c r="W80">
        <v>1.002</v>
      </c>
      <c r="X80">
        <v>1.0289999999999999</v>
      </c>
      <c r="Y80">
        <v>1.006</v>
      </c>
      <c r="Z80">
        <v>0.98</v>
      </c>
      <c r="AA80">
        <v>1.087</v>
      </c>
      <c r="AB80">
        <v>23</v>
      </c>
      <c r="AC80">
        <v>-1.1434963574155801</v>
      </c>
      <c r="AD80">
        <v>-0.52675026759489196</v>
      </c>
    </row>
    <row r="81" spans="1:30" x14ac:dyDescent="0.2">
      <c r="A81">
        <v>80</v>
      </c>
      <c r="B81" t="s">
        <v>109</v>
      </c>
      <c r="C81">
        <v>4.02E-2</v>
      </c>
      <c r="D81">
        <v>3.5000000000000003E-2</v>
      </c>
      <c r="E81">
        <v>8.3599999999999994E-2</v>
      </c>
      <c r="F81">
        <v>1.149</v>
      </c>
      <c r="G81">
        <v>0.58079999999999998</v>
      </c>
      <c r="H81">
        <v>0.66479999999999995</v>
      </c>
      <c r="I81">
        <v>0.48039999999999999</v>
      </c>
      <c r="J81">
        <v>1.3839999999999999</v>
      </c>
      <c r="K81">
        <v>0.58750000000000002</v>
      </c>
      <c r="L81">
        <v>0.59179999999999999</v>
      </c>
      <c r="M81">
        <v>0.5645</v>
      </c>
      <c r="N81">
        <v>298.5</v>
      </c>
      <c r="O81">
        <v>0.29699999999999999</v>
      </c>
      <c r="P81">
        <v>0.48880000000000001</v>
      </c>
      <c r="Q81">
        <v>0.37869999999999998</v>
      </c>
      <c r="R81">
        <v>0.37319999999999998</v>
      </c>
      <c r="S81">
        <v>0.37859999999999999</v>
      </c>
      <c r="T81">
        <v>139</v>
      </c>
      <c r="U81">
        <v>0.48</v>
      </c>
      <c r="V81">
        <v>0.98399999999999999</v>
      </c>
      <c r="W81">
        <v>0.91800000000000004</v>
      </c>
      <c r="X81">
        <v>0.9</v>
      </c>
      <c r="Y81">
        <v>0.99199999999999999</v>
      </c>
      <c r="Z81">
        <v>0.96099999999999997</v>
      </c>
      <c r="AA81">
        <v>1</v>
      </c>
      <c r="AB81">
        <v>4</v>
      </c>
      <c r="AC81">
        <v>2.06966612680927</v>
      </c>
      <c r="AD81">
        <v>1.6062826709684599</v>
      </c>
    </row>
    <row r="82" spans="1:30" x14ac:dyDescent="0.2">
      <c r="A82">
        <v>81</v>
      </c>
      <c r="B82" t="s">
        <v>110</v>
      </c>
      <c r="C82">
        <v>6.9699999999999998E-2</v>
      </c>
      <c r="D82">
        <v>4.4699999999999997E-2</v>
      </c>
      <c r="E82">
        <v>0.10440000000000001</v>
      </c>
      <c r="F82">
        <v>1.56</v>
      </c>
      <c r="G82">
        <v>0.57189999999999996</v>
      </c>
      <c r="H82">
        <v>0.73509999999999998</v>
      </c>
      <c r="I82">
        <v>0.49469999999999997</v>
      </c>
      <c r="J82">
        <v>1.486</v>
      </c>
      <c r="K82">
        <v>0.63219999999999998</v>
      </c>
      <c r="L82">
        <v>0.6351</v>
      </c>
      <c r="M82">
        <v>0.60970000000000002</v>
      </c>
      <c r="N82">
        <v>322.8</v>
      </c>
      <c r="O82">
        <v>0.2913</v>
      </c>
      <c r="P82">
        <v>0.5081</v>
      </c>
      <c r="Q82">
        <v>0.38219999999999998</v>
      </c>
      <c r="R82">
        <v>0.38300000000000001</v>
      </c>
      <c r="S82">
        <v>0.3997</v>
      </c>
      <c r="T82">
        <v>143.6</v>
      </c>
      <c r="U82">
        <v>0.49969999999999998</v>
      </c>
      <c r="V82">
        <v>1</v>
      </c>
      <c r="W82">
        <v>1.0389999999999999</v>
      </c>
      <c r="X82">
        <v>1.014</v>
      </c>
      <c r="Y82">
        <v>0.98499999999999999</v>
      </c>
      <c r="Z82">
        <v>0.96399999999999997</v>
      </c>
      <c r="AA82">
        <v>1.046</v>
      </c>
      <c r="AB82">
        <v>2</v>
      </c>
      <c r="AC82">
        <v>-0.212418447353796</v>
      </c>
      <c r="AD82">
        <v>-1.40678472736946</v>
      </c>
    </row>
    <row r="83" spans="1:30" x14ac:dyDescent="0.2">
      <c r="A83">
        <v>82</v>
      </c>
      <c r="B83" t="s">
        <v>111</v>
      </c>
      <c r="C83">
        <v>4.4999999999999998E-2</v>
      </c>
      <c r="D83">
        <v>3.8399999999999997E-2</v>
      </c>
      <c r="E83">
        <v>9.8900000000000002E-2</v>
      </c>
      <c r="F83">
        <v>1.171</v>
      </c>
      <c r="G83">
        <v>0.61150000000000004</v>
      </c>
      <c r="H83">
        <v>0.64490000000000003</v>
      </c>
      <c r="I83">
        <v>0.4758</v>
      </c>
      <c r="J83">
        <v>1.355</v>
      </c>
      <c r="K83">
        <v>0.57920000000000005</v>
      </c>
      <c r="L83">
        <v>0.58289999999999997</v>
      </c>
      <c r="M83">
        <v>0.56269999999999998</v>
      </c>
      <c r="N83">
        <v>298</v>
      </c>
      <c r="O83">
        <v>0.31109999999999999</v>
      </c>
      <c r="P83">
        <v>0.49930000000000002</v>
      </c>
      <c r="Q83">
        <v>0.38300000000000001</v>
      </c>
      <c r="R83">
        <v>0.37559999999999999</v>
      </c>
      <c r="S83">
        <v>0.38840000000000002</v>
      </c>
      <c r="T83">
        <v>144</v>
      </c>
      <c r="U83">
        <v>0.48330000000000001</v>
      </c>
      <c r="V83">
        <v>0.97699999999999998</v>
      </c>
      <c r="W83">
        <v>0.91</v>
      </c>
      <c r="X83">
        <v>0.92600000000000005</v>
      </c>
      <c r="Y83">
        <v>1.002</v>
      </c>
      <c r="Z83">
        <v>0.97099999999999997</v>
      </c>
      <c r="AA83">
        <v>1.014</v>
      </c>
      <c r="AB83">
        <v>4</v>
      </c>
      <c r="AC83">
        <v>2.9829164669403001</v>
      </c>
      <c r="AD83">
        <v>1.6757309379304499</v>
      </c>
    </row>
    <row r="84" spans="1:30" x14ac:dyDescent="0.2">
      <c r="A84">
        <v>83</v>
      </c>
      <c r="B84" t="s">
        <v>112</v>
      </c>
      <c r="C84">
        <v>0.1716</v>
      </c>
      <c r="D84">
        <v>3.8899999999999997E-2</v>
      </c>
      <c r="E84">
        <v>9.7199999999999995E-2</v>
      </c>
      <c r="F84">
        <v>4.4139999999999997</v>
      </c>
      <c r="G84">
        <v>0.60019999999999996</v>
      </c>
      <c r="H84">
        <v>0.78520000000000001</v>
      </c>
      <c r="I84">
        <v>0.51500000000000001</v>
      </c>
      <c r="J84">
        <v>1.5249999999999999</v>
      </c>
      <c r="K84">
        <v>0.67720000000000002</v>
      </c>
      <c r="L84">
        <v>0.64039999999999997</v>
      </c>
      <c r="M84">
        <v>0.67779999999999996</v>
      </c>
      <c r="N84">
        <v>357.5</v>
      </c>
      <c r="O84">
        <v>0.21440000000000001</v>
      </c>
      <c r="P84">
        <v>0.40350000000000003</v>
      </c>
      <c r="Q84">
        <v>0.2858</v>
      </c>
      <c r="R84">
        <v>0.28560000000000002</v>
      </c>
      <c r="S84">
        <v>0.28170000000000001</v>
      </c>
      <c r="T84">
        <v>98.6</v>
      </c>
      <c r="U84">
        <v>0.51190000000000002</v>
      </c>
      <c r="V84">
        <v>0.95699999999999996</v>
      </c>
      <c r="W84">
        <v>0.88500000000000001</v>
      </c>
      <c r="X84">
        <v>0.79700000000000004</v>
      </c>
      <c r="Y84">
        <v>1.054</v>
      </c>
      <c r="Z84">
        <v>1.0009999999999999</v>
      </c>
      <c r="AA84">
        <v>0.98599999999999999</v>
      </c>
      <c r="AB84">
        <v>25</v>
      </c>
      <c r="AC84">
        <v>-10.509205853618401</v>
      </c>
      <c r="AD84">
        <v>2.97566332596258</v>
      </c>
    </row>
    <row r="85" spans="1:30" x14ac:dyDescent="0.2">
      <c r="A85">
        <v>84</v>
      </c>
      <c r="B85" t="s">
        <v>113</v>
      </c>
      <c r="C85">
        <v>3.9600000000000003E-2</v>
      </c>
      <c r="D85">
        <v>3.8699999999999998E-2</v>
      </c>
      <c r="E85">
        <v>9.3899999999999997E-2</v>
      </c>
      <c r="F85">
        <v>1.024</v>
      </c>
      <c r="G85">
        <v>0.58809999999999996</v>
      </c>
      <c r="H85">
        <v>0.69850000000000001</v>
      </c>
      <c r="I85">
        <v>0.51190000000000002</v>
      </c>
      <c r="J85">
        <v>1.3640000000000001</v>
      </c>
      <c r="K85">
        <v>0.62160000000000004</v>
      </c>
      <c r="L85">
        <v>0.63149999999999995</v>
      </c>
      <c r="M85">
        <v>0.61470000000000002</v>
      </c>
      <c r="N85">
        <v>320.60000000000002</v>
      </c>
      <c r="O85">
        <v>0.27729999999999999</v>
      </c>
      <c r="P85">
        <v>0.47549999999999998</v>
      </c>
      <c r="Q85">
        <v>0.35580000000000001</v>
      </c>
      <c r="R85">
        <v>0.35449999999999998</v>
      </c>
      <c r="S85">
        <v>0.3402</v>
      </c>
      <c r="T85">
        <v>127.7</v>
      </c>
      <c r="U85">
        <v>0.47710000000000002</v>
      </c>
      <c r="V85">
        <v>0.98399999999999999</v>
      </c>
      <c r="W85">
        <v>0.94</v>
      </c>
      <c r="X85">
        <v>0.95299999999999996</v>
      </c>
      <c r="Y85">
        <v>0.97399999999999998</v>
      </c>
      <c r="Z85">
        <v>0.98899999999999999</v>
      </c>
      <c r="AA85">
        <v>0.95599999999999996</v>
      </c>
      <c r="AB85">
        <v>6</v>
      </c>
      <c r="AC85">
        <v>-1.2907171548854199</v>
      </c>
      <c r="AD85">
        <v>0.57230009235040802</v>
      </c>
    </row>
    <row r="86" spans="1:30" x14ac:dyDescent="0.2">
      <c r="A86">
        <v>85</v>
      </c>
      <c r="B86" t="s">
        <v>114</v>
      </c>
      <c r="C86">
        <v>5.1200000000000002E-2</v>
      </c>
      <c r="D86">
        <v>4.3400000000000001E-2</v>
      </c>
      <c r="E86">
        <v>0.1061</v>
      </c>
      <c r="F86">
        <v>1.181</v>
      </c>
      <c r="G86">
        <v>0.59140000000000004</v>
      </c>
      <c r="H86">
        <v>0.6915</v>
      </c>
      <c r="I86">
        <v>0.45279999999999998</v>
      </c>
      <c r="J86">
        <v>1.5269999999999999</v>
      </c>
      <c r="K86">
        <v>0.59399999999999997</v>
      </c>
      <c r="L86">
        <v>0.59950000000000003</v>
      </c>
      <c r="M86">
        <v>0.57820000000000005</v>
      </c>
      <c r="N86">
        <v>304.2</v>
      </c>
      <c r="O86">
        <v>0.27889999999999998</v>
      </c>
      <c r="P86">
        <v>0.53080000000000005</v>
      </c>
      <c r="Q86">
        <v>0.38690000000000002</v>
      </c>
      <c r="R86">
        <v>0.38019999999999998</v>
      </c>
      <c r="S86">
        <v>0.37409999999999999</v>
      </c>
      <c r="T86">
        <v>140.5</v>
      </c>
      <c r="U86">
        <v>0.48199999999999998</v>
      </c>
      <c r="V86">
        <v>1.0069999999999999</v>
      </c>
      <c r="W86">
        <v>0.95299999999999996</v>
      </c>
      <c r="X86">
        <v>0.93899999999999995</v>
      </c>
      <c r="Y86">
        <v>0.98399999999999999</v>
      </c>
      <c r="Z86">
        <v>0.97299999999999998</v>
      </c>
      <c r="AA86">
        <v>0.96699999999999997</v>
      </c>
      <c r="AB86">
        <v>4</v>
      </c>
      <c r="AC86">
        <v>1.7192005509988</v>
      </c>
      <c r="AD86">
        <v>0.80214340837345999</v>
      </c>
    </row>
    <row r="87" spans="1:30" x14ac:dyDescent="0.2">
      <c r="A87">
        <v>86</v>
      </c>
      <c r="B87" t="s">
        <v>115</v>
      </c>
      <c r="C87">
        <v>7.2599999999999998E-2</v>
      </c>
      <c r="D87">
        <v>5.1499999999999997E-2</v>
      </c>
      <c r="E87">
        <v>0.1298</v>
      </c>
      <c r="F87">
        <v>1.41</v>
      </c>
      <c r="G87">
        <v>0.60340000000000005</v>
      </c>
      <c r="H87">
        <v>0.71819999999999995</v>
      </c>
      <c r="I87">
        <v>0.48180000000000001</v>
      </c>
      <c r="J87">
        <v>1.4910000000000001</v>
      </c>
      <c r="K87">
        <v>0.62439999999999996</v>
      </c>
      <c r="L87">
        <v>0.63</v>
      </c>
      <c r="M87">
        <v>0.61439999999999995</v>
      </c>
      <c r="N87">
        <v>321.7</v>
      </c>
      <c r="O87">
        <v>0.28670000000000001</v>
      </c>
      <c r="P87">
        <v>0.5181</v>
      </c>
      <c r="Q87">
        <v>0.38340000000000002</v>
      </c>
      <c r="R87">
        <v>0.3886</v>
      </c>
      <c r="S87">
        <v>0.38159999999999999</v>
      </c>
      <c r="T87">
        <v>142.9</v>
      </c>
      <c r="U87">
        <v>0.4919</v>
      </c>
      <c r="V87">
        <v>1.004</v>
      </c>
      <c r="W87">
        <v>1.0209999999999999</v>
      </c>
      <c r="X87">
        <v>1.028</v>
      </c>
      <c r="Y87">
        <v>0.97699999999999998</v>
      </c>
      <c r="Z87">
        <v>0.98399999999999999</v>
      </c>
      <c r="AA87">
        <v>0.995</v>
      </c>
      <c r="AB87">
        <v>2</v>
      </c>
      <c r="AC87">
        <v>5.6975579099991999E-2</v>
      </c>
      <c r="AD87">
        <v>-1.1411718104347901</v>
      </c>
    </row>
    <row r="88" spans="1:30" x14ac:dyDescent="0.2">
      <c r="A88">
        <v>87</v>
      </c>
      <c r="B88" t="s">
        <v>116</v>
      </c>
      <c r="C88">
        <v>3.3500000000000002E-2</v>
      </c>
      <c r="D88">
        <v>2.6800000000000001E-2</v>
      </c>
      <c r="E88">
        <v>7.6999999999999999E-2</v>
      </c>
      <c r="F88">
        <v>1.2490000000000001</v>
      </c>
      <c r="G88">
        <v>0.65190000000000003</v>
      </c>
      <c r="H88">
        <v>0.64690000000000003</v>
      </c>
      <c r="I88">
        <v>0.499</v>
      </c>
      <c r="J88">
        <v>1.296</v>
      </c>
      <c r="K88">
        <v>0.59540000000000004</v>
      </c>
      <c r="L88">
        <v>0.59799999999999998</v>
      </c>
      <c r="M88">
        <v>0.5796</v>
      </c>
      <c r="N88">
        <v>311.39999999999998</v>
      </c>
      <c r="O88">
        <v>0.32169999999999999</v>
      </c>
      <c r="P88">
        <v>0.5222</v>
      </c>
      <c r="Q88">
        <v>0.40460000000000002</v>
      </c>
      <c r="R88">
        <v>0.40699999999999997</v>
      </c>
      <c r="S88">
        <v>0.43440000000000001</v>
      </c>
      <c r="T88">
        <v>156.30000000000001</v>
      </c>
      <c r="U88">
        <v>0.50600000000000001</v>
      </c>
      <c r="V88">
        <v>1.008</v>
      </c>
      <c r="W88">
        <v>1</v>
      </c>
      <c r="X88">
        <v>1.0329999999999999</v>
      </c>
      <c r="Y88">
        <v>1.0129999999999999</v>
      </c>
      <c r="Z88">
        <v>0.97399999999999998</v>
      </c>
      <c r="AA88">
        <v>1.0740000000000001</v>
      </c>
      <c r="AB88">
        <v>17</v>
      </c>
      <c r="AC88">
        <v>4.0422852870873101</v>
      </c>
      <c r="AD88">
        <v>-1.20524742080739</v>
      </c>
    </row>
    <row r="89" spans="1:30" x14ac:dyDescent="0.2">
      <c r="A89">
        <v>88</v>
      </c>
      <c r="B89" t="s">
        <v>117</v>
      </c>
      <c r="C89">
        <v>5.6899999999999999E-2</v>
      </c>
      <c r="D89">
        <v>4.0300000000000002E-2</v>
      </c>
      <c r="E89">
        <v>0.1021</v>
      </c>
      <c r="F89">
        <v>1.411</v>
      </c>
      <c r="G89">
        <v>0.60529999999999995</v>
      </c>
      <c r="H89">
        <v>0.70030000000000003</v>
      </c>
      <c r="I89">
        <v>0.49509999999999998</v>
      </c>
      <c r="J89">
        <v>1.4139999999999999</v>
      </c>
      <c r="K89">
        <v>0.61929999999999996</v>
      </c>
      <c r="L89">
        <v>0.623</v>
      </c>
      <c r="M89">
        <v>0.59419999999999995</v>
      </c>
      <c r="N89">
        <v>316.8</v>
      </c>
      <c r="O89">
        <v>0.29859999999999998</v>
      </c>
      <c r="P89">
        <v>0.50619999999999998</v>
      </c>
      <c r="Q89">
        <v>0.37909999999999999</v>
      </c>
      <c r="R89">
        <v>0.3846</v>
      </c>
      <c r="S89">
        <v>0.40389999999999998</v>
      </c>
      <c r="T89">
        <v>144.9</v>
      </c>
      <c r="U89">
        <v>0.49969999999999998</v>
      </c>
      <c r="V89">
        <v>1.0149999999999999</v>
      </c>
      <c r="W89">
        <v>0.996</v>
      </c>
      <c r="X89">
        <v>0.99199999999999999</v>
      </c>
      <c r="Y89">
        <v>1.0029999999999999</v>
      </c>
      <c r="Z89">
        <v>0.95899999999999996</v>
      </c>
      <c r="AA89">
        <v>1.0649999999999999</v>
      </c>
      <c r="AB89">
        <v>2</v>
      </c>
      <c r="AC89">
        <v>0.96975192209610395</v>
      </c>
      <c r="AD89">
        <v>-0.973505602668301</v>
      </c>
    </row>
    <row r="90" spans="1:30" x14ac:dyDescent="0.2">
      <c r="A90">
        <v>89</v>
      </c>
      <c r="B90" t="s">
        <v>118</v>
      </c>
      <c r="C90">
        <v>3.4299999999999997E-2</v>
      </c>
      <c r="D90">
        <v>3.78E-2</v>
      </c>
      <c r="E90">
        <v>9.2200000000000004E-2</v>
      </c>
      <c r="F90">
        <v>0.90900000000000003</v>
      </c>
      <c r="G90">
        <v>0.59060000000000001</v>
      </c>
      <c r="H90">
        <v>0.64739999999999998</v>
      </c>
      <c r="I90">
        <v>0.47639999999999999</v>
      </c>
      <c r="J90">
        <v>1.359</v>
      </c>
      <c r="K90">
        <v>0.57740000000000002</v>
      </c>
      <c r="L90">
        <v>0.58520000000000005</v>
      </c>
      <c r="M90">
        <v>0.55400000000000005</v>
      </c>
      <c r="N90">
        <v>294.7</v>
      </c>
      <c r="O90">
        <v>0.31080000000000002</v>
      </c>
      <c r="P90">
        <v>0.52649999999999997</v>
      </c>
      <c r="Q90">
        <v>0.40010000000000001</v>
      </c>
      <c r="R90">
        <v>0.40239999999999998</v>
      </c>
      <c r="S90">
        <v>0.40949999999999998</v>
      </c>
      <c r="T90">
        <v>152.19999999999999</v>
      </c>
      <c r="U90">
        <v>0.4834</v>
      </c>
      <c r="V90">
        <v>1.0129999999999999</v>
      </c>
      <c r="W90">
        <v>0.94699999999999995</v>
      </c>
      <c r="X90">
        <v>1.0109999999999999</v>
      </c>
      <c r="Y90">
        <v>0.99</v>
      </c>
      <c r="Z90">
        <v>0.95899999999999996</v>
      </c>
      <c r="AA90">
        <v>1.0229999999999999</v>
      </c>
      <c r="AB90">
        <v>19</v>
      </c>
      <c r="AC90">
        <v>4.4681695839623403</v>
      </c>
      <c r="AD90">
        <v>5.5621768776171303E-2</v>
      </c>
    </row>
    <row r="91" spans="1:30" x14ac:dyDescent="0.2">
      <c r="A91">
        <v>90</v>
      </c>
      <c r="B91" t="s">
        <v>119</v>
      </c>
      <c r="C91">
        <v>5.3400000000000003E-2</v>
      </c>
      <c r="D91">
        <v>5.8500000000000003E-2</v>
      </c>
      <c r="E91">
        <v>0.15509999999999999</v>
      </c>
      <c r="F91">
        <v>0.91300000000000003</v>
      </c>
      <c r="G91">
        <v>0.62280000000000002</v>
      </c>
      <c r="H91">
        <v>0.71140000000000003</v>
      </c>
      <c r="I91">
        <v>0.45300000000000001</v>
      </c>
      <c r="J91">
        <v>1.57</v>
      </c>
      <c r="K91">
        <v>0.6139</v>
      </c>
      <c r="L91">
        <v>0.63119999999999998</v>
      </c>
      <c r="M91">
        <v>0.57830000000000004</v>
      </c>
      <c r="N91">
        <v>311.2</v>
      </c>
      <c r="O91">
        <v>0.2707</v>
      </c>
      <c r="P91">
        <v>0.4733</v>
      </c>
      <c r="Q91">
        <v>0.35039999999999999</v>
      </c>
      <c r="R91">
        <v>0.33989999999999998</v>
      </c>
      <c r="S91">
        <v>0.36930000000000002</v>
      </c>
      <c r="T91">
        <v>128.6</v>
      </c>
      <c r="U91">
        <v>0.48559999999999998</v>
      </c>
      <c r="V91">
        <v>0.96599999999999997</v>
      </c>
      <c r="W91">
        <v>0.90800000000000003</v>
      </c>
      <c r="X91">
        <v>0.88200000000000001</v>
      </c>
      <c r="Y91">
        <v>1.002</v>
      </c>
      <c r="Z91">
        <v>0.94199999999999995</v>
      </c>
      <c r="AA91">
        <v>1.054</v>
      </c>
      <c r="AB91">
        <v>1</v>
      </c>
      <c r="AC91">
        <v>-1.0582431750815</v>
      </c>
      <c r="AD91">
        <v>2.6606475266526899</v>
      </c>
    </row>
    <row r="92" spans="1:30" x14ac:dyDescent="0.2">
      <c r="A92">
        <v>91</v>
      </c>
      <c r="B92" t="s">
        <v>120</v>
      </c>
      <c r="C92">
        <v>3.8399999999999997E-2</v>
      </c>
      <c r="D92">
        <v>4.19E-2</v>
      </c>
      <c r="E92">
        <v>0.11749999999999999</v>
      </c>
      <c r="F92">
        <v>0.91700000000000004</v>
      </c>
      <c r="G92">
        <v>0.64380000000000004</v>
      </c>
      <c r="H92">
        <v>0.64929999999999999</v>
      </c>
      <c r="I92">
        <v>0.48520000000000002</v>
      </c>
      <c r="J92">
        <v>1.3380000000000001</v>
      </c>
      <c r="K92">
        <v>0.59079999999999999</v>
      </c>
      <c r="L92">
        <v>0.60060000000000002</v>
      </c>
      <c r="M92">
        <v>0.59819999999999995</v>
      </c>
      <c r="N92">
        <v>308.89999999999998</v>
      </c>
      <c r="O92">
        <v>0.28170000000000001</v>
      </c>
      <c r="P92">
        <v>0.49780000000000002</v>
      </c>
      <c r="Q92">
        <v>0.3695</v>
      </c>
      <c r="R92">
        <v>0.36509999999999998</v>
      </c>
      <c r="S92">
        <v>0.39329999999999998</v>
      </c>
      <c r="T92">
        <v>138</v>
      </c>
      <c r="U92">
        <v>0.51070000000000004</v>
      </c>
      <c r="V92">
        <v>0.98299999999999998</v>
      </c>
      <c r="W92">
        <v>0.90300000000000002</v>
      </c>
      <c r="X92">
        <v>0.95899999999999996</v>
      </c>
      <c r="Y92">
        <v>1.0620000000000001</v>
      </c>
      <c r="Z92">
        <v>1.0129999999999999</v>
      </c>
      <c r="AA92">
        <v>1.0640000000000001</v>
      </c>
      <c r="AB92">
        <v>4</v>
      </c>
      <c r="AC92">
        <v>1.5828498976104599</v>
      </c>
      <c r="AD92">
        <v>1.9887368245989101</v>
      </c>
    </row>
    <row r="93" spans="1:30" x14ac:dyDescent="0.2">
      <c r="A93">
        <v>92</v>
      </c>
      <c r="B93" t="s">
        <v>121</v>
      </c>
      <c r="C93">
        <v>4.9299999999999997E-2</v>
      </c>
      <c r="D93">
        <v>8.4199999999999997E-2</v>
      </c>
      <c r="E93">
        <v>0.19989999999999999</v>
      </c>
      <c r="F93">
        <v>0.58599999999999997</v>
      </c>
      <c r="G93">
        <v>0.57869999999999999</v>
      </c>
      <c r="H93">
        <v>0.70989999999999998</v>
      </c>
      <c r="I93">
        <v>0.47289999999999999</v>
      </c>
      <c r="J93">
        <v>1.5009999999999999</v>
      </c>
      <c r="K93">
        <v>0.61009999999999998</v>
      </c>
      <c r="L93">
        <v>0.6472</v>
      </c>
      <c r="M93">
        <v>0.57999999999999996</v>
      </c>
      <c r="N93">
        <v>304.8</v>
      </c>
      <c r="O93">
        <v>0.31130000000000002</v>
      </c>
      <c r="P93">
        <v>0.49330000000000002</v>
      </c>
      <c r="Q93">
        <v>0.38579999999999998</v>
      </c>
      <c r="R93">
        <v>0.375</v>
      </c>
      <c r="S93">
        <v>0.37680000000000002</v>
      </c>
      <c r="T93">
        <v>141.69999999999999</v>
      </c>
      <c r="U93">
        <v>0.47739999999999999</v>
      </c>
      <c r="V93">
        <v>1.02</v>
      </c>
      <c r="W93">
        <v>0.98899999999999999</v>
      </c>
      <c r="X93">
        <v>1.0469999999999999</v>
      </c>
      <c r="Y93">
        <v>0.96099999999999997</v>
      </c>
      <c r="Z93">
        <v>0.95099999999999996</v>
      </c>
      <c r="AA93">
        <v>0.97699999999999998</v>
      </c>
      <c r="AB93">
        <v>2</v>
      </c>
      <c r="AC93">
        <v>0.98377246662468998</v>
      </c>
      <c r="AD93">
        <v>-0.68308034724233602</v>
      </c>
    </row>
    <row r="94" spans="1:30" x14ac:dyDescent="0.2">
      <c r="A94">
        <v>93</v>
      </c>
      <c r="B94" t="s">
        <v>122</v>
      </c>
      <c r="C94">
        <v>2.4799999999999999E-2</v>
      </c>
      <c r="D94">
        <v>3.95E-2</v>
      </c>
      <c r="E94">
        <v>0.1007</v>
      </c>
      <c r="F94">
        <v>0.627</v>
      </c>
      <c r="G94">
        <v>0.6079</v>
      </c>
      <c r="H94">
        <v>0.63919999999999999</v>
      </c>
      <c r="I94">
        <v>0.46920000000000001</v>
      </c>
      <c r="J94">
        <v>1.3620000000000001</v>
      </c>
      <c r="K94">
        <v>0.57250000000000001</v>
      </c>
      <c r="L94">
        <v>0.58530000000000004</v>
      </c>
      <c r="M94">
        <v>0.53900000000000003</v>
      </c>
      <c r="N94">
        <v>290.2</v>
      </c>
      <c r="O94">
        <v>0.28270000000000001</v>
      </c>
      <c r="P94">
        <v>0.51439999999999997</v>
      </c>
      <c r="Q94">
        <v>0.37980000000000003</v>
      </c>
      <c r="R94">
        <v>0.39860000000000001</v>
      </c>
      <c r="S94">
        <v>0.39279999999999998</v>
      </c>
      <c r="T94">
        <v>143.19999999999999</v>
      </c>
      <c r="U94">
        <v>0.47239999999999999</v>
      </c>
      <c r="V94">
        <v>0.97099999999999997</v>
      </c>
      <c r="W94">
        <v>0.88800000000000001</v>
      </c>
      <c r="X94">
        <v>0.95599999999999996</v>
      </c>
      <c r="Y94">
        <v>0.98899999999999999</v>
      </c>
      <c r="Z94">
        <v>0.94199999999999995</v>
      </c>
      <c r="AA94">
        <v>1.034</v>
      </c>
      <c r="AB94">
        <v>26</v>
      </c>
      <c r="AC94">
        <v>3.8420510954424301</v>
      </c>
      <c r="AD94">
        <v>2.08908529916549</v>
      </c>
    </row>
    <row r="95" spans="1:30" x14ac:dyDescent="0.2">
      <c r="A95">
        <v>94</v>
      </c>
      <c r="B95" t="s">
        <v>123</v>
      </c>
      <c r="C95">
        <v>5.57E-2</v>
      </c>
      <c r="D95">
        <v>3.0200000000000001E-2</v>
      </c>
      <c r="E95">
        <v>8.4599999999999995E-2</v>
      </c>
      <c r="F95">
        <v>1.8460000000000001</v>
      </c>
      <c r="G95">
        <v>0.64349999999999996</v>
      </c>
      <c r="H95">
        <v>0.69399999999999995</v>
      </c>
      <c r="I95">
        <v>0.51439999999999997</v>
      </c>
      <c r="J95">
        <v>1.349</v>
      </c>
      <c r="K95">
        <v>0.63</v>
      </c>
      <c r="L95">
        <v>0.62819999999999998</v>
      </c>
      <c r="M95">
        <v>0.59940000000000004</v>
      </c>
      <c r="N95">
        <v>326.39999999999998</v>
      </c>
      <c r="O95">
        <v>0.27800000000000002</v>
      </c>
      <c r="P95">
        <v>0.47539999999999999</v>
      </c>
      <c r="Q95">
        <v>0.35930000000000001</v>
      </c>
      <c r="R95">
        <v>0.36159999999999998</v>
      </c>
      <c r="S95">
        <v>0.36080000000000001</v>
      </c>
      <c r="T95">
        <v>130.80000000000001</v>
      </c>
      <c r="U95">
        <v>0.48010000000000003</v>
      </c>
      <c r="V95">
        <v>0.997</v>
      </c>
      <c r="W95">
        <v>0.97099999999999997</v>
      </c>
      <c r="X95">
        <v>0.95599999999999996</v>
      </c>
      <c r="Y95">
        <v>0.97</v>
      </c>
      <c r="Z95">
        <v>0.95199999999999996</v>
      </c>
      <c r="AA95">
        <v>1.004</v>
      </c>
      <c r="AB95">
        <v>23</v>
      </c>
      <c r="AC95">
        <v>-1.2446324073564901</v>
      </c>
      <c r="AD95">
        <v>-0.21594602494963899</v>
      </c>
    </row>
    <row r="96" spans="1:30" x14ac:dyDescent="0.2">
      <c r="A96">
        <v>95</v>
      </c>
      <c r="B96" t="s">
        <v>124</v>
      </c>
      <c r="C96">
        <v>3.6799999999999999E-2</v>
      </c>
      <c r="D96">
        <v>4.1000000000000002E-2</v>
      </c>
      <c r="E96">
        <v>9.2700000000000005E-2</v>
      </c>
      <c r="F96">
        <v>0.89800000000000002</v>
      </c>
      <c r="G96">
        <v>0.5575</v>
      </c>
      <c r="H96">
        <v>0.67090000000000005</v>
      </c>
      <c r="I96">
        <v>0.49309999999999998</v>
      </c>
      <c r="J96">
        <v>1.361</v>
      </c>
      <c r="K96">
        <v>0.59230000000000005</v>
      </c>
      <c r="L96">
        <v>0.60229999999999995</v>
      </c>
      <c r="M96">
        <v>0.57930000000000004</v>
      </c>
      <c r="N96">
        <v>300.3</v>
      </c>
      <c r="O96">
        <v>0.30740000000000001</v>
      </c>
      <c r="P96">
        <v>0.50760000000000005</v>
      </c>
      <c r="Q96">
        <v>0.38919999999999999</v>
      </c>
      <c r="R96">
        <v>0.38140000000000002</v>
      </c>
      <c r="S96">
        <v>0.40150000000000002</v>
      </c>
      <c r="T96">
        <v>145.69999999999999</v>
      </c>
      <c r="U96">
        <v>0.49740000000000001</v>
      </c>
      <c r="V96">
        <v>1.006</v>
      </c>
      <c r="W96">
        <v>0.95399999999999996</v>
      </c>
      <c r="X96">
        <v>0.995</v>
      </c>
      <c r="Y96">
        <v>1.014</v>
      </c>
      <c r="Z96">
        <v>0.97799999999999998</v>
      </c>
      <c r="AA96">
        <v>1.032</v>
      </c>
      <c r="AB96">
        <v>17</v>
      </c>
      <c r="AC96">
        <v>2.7111992577568098</v>
      </c>
      <c r="AD96">
        <v>0.21019058014306899</v>
      </c>
    </row>
    <row r="97" spans="1:30" x14ac:dyDescent="0.2">
      <c r="A97">
        <v>96</v>
      </c>
      <c r="B97" t="s">
        <v>125</v>
      </c>
      <c r="C97">
        <v>2.58E-2</v>
      </c>
      <c r="D97">
        <v>4.1399999999999999E-2</v>
      </c>
      <c r="E97">
        <v>0.114</v>
      </c>
      <c r="F97">
        <v>0.623</v>
      </c>
      <c r="G97">
        <v>0.63660000000000005</v>
      </c>
      <c r="H97">
        <v>0.64180000000000004</v>
      </c>
      <c r="I97">
        <v>0.47710000000000002</v>
      </c>
      <c r="J97">
        <v>1.345</v>
      </c>
      <c r="K97">
        <v>0.58199999999999996</v>
      </c>
      <c r="L97">
        <v>0.59619999999999995</v>
      </c>
      <c r="M97">
        <v>0.55420000000000003</v>
      </c>
      <c r="N97">
        <v>298.39999999999998</v>
      </c>
      <c r="O97">
        <v>0.2944</v>
      </c>
      <c r="P97">
        <v>0.50770000000000004</v>
      </c>
      <c r="Q97">
        <v>0.38279999999999997</v>
      </c>
      <c r="R97">
        <v>0.38109999999999999</v>
      </c>
      <c r="S97">
        <v>0.39479999999999998</v>
      </c>
      <c r="T97">
        <v>142.80000000000001</v>
      </c>
      <c r="U97">
        <v>0.48080000000000001</v>
      </c>
      <c r="V97">
        <v>0.996</v>
      </c>
      <c r="W97">
        <v>0.91600000000000004</v>
      </c>
      <c r="X97">
        <v>0.97799999999999998</v>
      </c>
      <c r="Y97">
        <v>0.996</v>
      </c>
      <c r="Z97">
        <v>0.95199999999999996</v>
      </c>
      <c r="AA97">
        <v>1.0309999999999999</v>
      </c>
      <c r="AB97">
        <v>19</v>
      </c>
      <c r="AC97">
        <v>3.2685492895278601</v>
      </c>
      <c r="AD97">
        <v>1.24874629979034</v>
      </c>
    </row>
    <row r="98" spans="1:30" x14ac:dyDescent="0.2">
      <c r="A98">
        <v>97</v>
      </c>
      <c r="B98" t="s">
        <v>126</v>
      </c>
      <c r="C98">
        <v>9.0700000000000003E-2</v>
      </c>
      <c r="D98">
        <v>3.9E-2</v>
      </c>
      <c r="E98">
        <v>8.8800000000000004E-2</v>
      </c>
      <c r="F98">
        <v>2.3260000000000001</v>
      </c>
      <c r="G98">
        <v>0.56089999999999995</v>
      </c>
      <c r="H98">
        <v>0.73319999999999996</v>
      </c>
      <c r="I98">
        <v>0.51290000000000002</v>
      </c>
      <c r="J98">
        <v>1.429</v>
      </c>
      <c r="K98">
        <v>0.63639999999999997</v>
      </c>
      <c r="L98">
        <v>0.62709999999999999</v>
      </c>
      <c r="M98">
        <v>0.60399999999999998</v>
      </c>
      <c r="N98">
        <v>325.3</v>
      </c>
      <c r="O98">
        <v>0.252</v>
      </c>
      <c r="P98">
        <v>0.4788</v>
      </c>
      <c r="Q98">
        <v>0.34560000000000002</v>
      </c>
      <c r="R98">
        <v>0.3553</v>
      </c>
      <c r="S98">
        <v>0.36809999999999998</v>
      </c>
      <c r="T98">
        <v>126.9</v>
      </c>
      <c r="U98">
        <v>0.49469999999999997</v>
      </c>
      <c r="V98">
        <v>0.98199999999999998</v>
      </c>
      <c r="W98">
        <v>0.95099999999999996</v>
      </c>
      <c r="X98">
        <v>0.95699999999999996</v>
      </c>
      <c r="Y98">
        <v>1.0049999999999999</v>
      </c>
      <c r="Z98">
        <v>0.94899999999999995</v>
      </c>
      <c r="AA98">
        <v>1.0649999999999999</v>
      </c>
      <c r="AB98">
        <v>10</v>
      </c>
      <c r="AC98">
        <v>-2.72287902600132</v>
      </c>
      <c r="AD98">
        <v>0.58548689008571997</v>
      </c>
    </row>
    <row r="99" spans="1:30" x14ac:dyDescent="0.2">
      <c r="A99">
        <v>98</v>
      </c>
      <c r="B99" t="s">
        <v>127</v>
      </c>
      <c r="C99">
        <v>3.2399999999999998E-2</v>
      </c>
      <c r="D99">
        <v>3.5999999999999997E-2</v>
      </c>
      <c r="E99">
        <v>0.10050000000000001</v>
      </c>
      <c r="F99">
        <v>0.90100000000000002</v>
      </c>
      <c r="G99">
        <v>0.64200000000000002</v>
      </c>
      <c r="H99">
        <v>0.64980000000000004</v>
      </c>
      <c r="I99">
        <v>0.49519999999999997</v>
      </c>
      <c r="J99">
        <v>1.3120000000000001</v>
      </c>
      <c r="K99">
        <v>0.59440000000000004</v>
      </c>
      <c r="L99">
        <v>0.60329999999999995</v>
      </c>
      <c r="M99">
        <v>0.5645</v>
      </c>
      <c r="N99">
        <v>305.5</v>
      </c>
      <c r="O99">
        <v>0.31790000000000002</v>
      </c>
      <c r="P99">
        <v>0.50680000000000003</v>
      </c>
      <c r="Q99">
        <v>0.39369999999999999</v>
      </c>
      <c r="R99">
        <v>0.3952</v>
      </c>
      <c r="S99">
        <v>0.43359999999999999</v>
      </c>
      <c r="T99">
        <v>152.80000000000001</v>
      </c>
      <c r="U99">
        <v>0.50109999999999999</v>
      </c>
      <c r="V99">
        <v>1.0069999999999999</v>
      </c>
      <c r="W99">
        <v>0.97099999999999997</v>
      </c>
      <c r="X99">
        <v>1.006</v>
      </c>
      <c r="Y99">
        <v>1.0149999999999999</v>
      </c>
      <c r="Z99">
        <v>0.95</v>
      </c>
      <c r="AA99">
        <v>1.1020000000000001</v>
      </c>
      <c r="AB99">
        <v>17</v>
      </c>
      <c r="AC99">
        <v>3.7589090828121501</v>
      </c>
      <c r="AD99">
        <v>-0.43832077198105002</v>
      </c>
    </row>
    <row r="100" spans="1:30" x14ac:dyDescent="0.2">
      <c r="A100">
        <v>99</v>
      </c>
      <c r="B100" t="s">
        <v>128</v>
      </c>
      <c r="C100">
        <v>4.2200000000000001E-2</v>
      </c>
      <c r="D100">
        <v>4.4600000000000001E-2</v>
      </c>
      <c r="E100">
        <v>0.1159</v>
      </c>
      <c r="F100">
        <v>0.94499999999999995</v>
      </c>
      <c r="G100">
        <v>0.61470000000000002</v>
      </c>
      <c r="H100">
        <v>0.6643</v>
      </c>
      <c r="I100">
        <v>0.46300000000000002</v>
      </c>
      <c r="J100">
        <v>1.4350000000000001</v>
      </c>
      <c r="K100">
        <v>0.5867</v>
      </c>
      <c r="L100">
        <v>0.59630000000000005</v>
      </c>
      <c r="M100">
        <v>0.56359999999999999</v>
      </c>
      <c r="N100">
        <v>299.39999999999998</v>
      </c>
      <c r="O100">
        <v>0.27039999999999997</v>
      </c>
      <c r="P100">
        <v>0.49590000000000001</v>
      </c>
      <c r="Q100">
        <v>0.36030000000000001</v>
      </c>
      <c r="R100">
        <v>0.37240000000000001</v>
      </c>
      <c r="S100">
        <v>0.36919999999999997</v>
      </c>
      <c r="T100">
        <v>132.9</v>
      </c>
      <c r="U100">
        <v>0.48020000000000002</v>
      </c>
      <c r="V100">
        <v>0.97299999999999998</v>
      </c>
      <c r="W100">
        <v>0.872</v>
      </c>
      <c r="X100">
        <v>0.93799999999999994</v>
      </c>
      <c r="Y100">
        <v>1.0109999999999999</v>
      </c>
      <c r="Z100">
        <v>0.96099999999999997</v>
      </c>
      <c r="AA100">
        <v>1.0249999999999999</v>
      </c>
      <c r="AB100">
        <v>14</v>
      </c>
      <c r="AC100">
        <v>1.3815102404759401</v>
      </c>
      <c r="AD100">
        <v>2.8262601745809102</v>
      </c>
    </row>
    <row r="101" spans="1:30" x14ac:dyDescent="0.2">
      <c r="A101">
        <v>100</v>
      </c>
      <c r="B101" t="s">
        <v>129</v>
      </c>
      <c r="C101">
        <v>0.10970000000000001</v>
      </c>
      <c r="D101">
        <v>3.6700000000000003E-2</v>
      </c>
      <c r="E101">
        <v>0.1076</v>
      </c>
      <c r="F101">
        <v>2.9870000000000001</v>
      </c>
      <c r="G101">
        <v>0.65859999999999996</v>
      </c>
      <c r="H101">
        <v>0.72709999999999997</v>
      </c>
      <c r="I101">
        <v>0.51219999999999999</v>
      </c>
      <c r="J101">
        <v>1.42</v>
      </c>
      <c r="K101">
        <v>0.65369999999999995</v>
      </c>
      <c r="L101">
        <v>0.63729999999999998</v>
      </c>
      <c r="M101">
        <v>0.62170000000000003</v>
      </c>
      <c r="N101">
        <v>341.1</v>
      </c>
      <c r="O101">
        <v>0.23960000000000001</v>
      </c>
      <c r="P101">
        <v>0.45140000000000002</v>
      </c>
      <c r="Q101">
        <v>0.31730000000000003</v>
      </c>
      <c r="R101">
        <v>0.3241</v>
      </c>
      <c r="S101">
        <v>0.31879999999999997</v>
      </c>
      <c r="T101">
        <v>113.4</v>
      </c>
      <c r="U101">
        <v>0.48509999999999998</v>
      </c>
      <c r="V101">
        <v>0.99299999999999999</v>
      </c>
      <c r="W101">
        <v>0.91600000000000004</v>
      </c>
      <c r="X101">
        <v>0.91200000000000003</v>
      </c>
      <c r="Y101">
        <v>0.998</v>
      </c>
      <c r="Z101">
        <v>0.95099999999999996</v>
      </c>
      <c r="AA101">
        <v>1.0049999999999999</v>
      </c>
      <c r="AB101">
        <v>20</v>
      </c>
      <c r="AC101">
        <v>-5.5718714175464603</v>
      </c>
      <c r="AD101">
        <v>1.1828289594185</v>
      </c>
    </row>
    <row r="102" spans="1:30" x14ac:dyDescent="0.2">
      <c r="A102">
        <v>101</v>
      </c>
      <c r="B102" t="s">
        <v>130</v>
      </c>
      <c r="C102">
        <v>5.4199999999999998E-2</v>
      </c>
      <c r="D102">
        <v>3.7699999999999997E-2</v>
      </c>
      <c r="E102">
        <v>9.6799999999999997E-2</v>
      </c>
      <c r="F102">
        <v>1.4359999999999999</v>
      </c>
      <c r="G102">
        <v>0.61009999999999998</v>
      </c>
      <c r="H102">
        <v>0.69879999999999998</v>
      </c>
      <c r="I102">
        <v>0.50429999999999997</v>
      </c>
      <c r="J102">
        <v>1.3859999999999999</v>
      </c>
      <c r="K102">
        <v>0.623</v>
      </c>
      <c r="L102">
        <v>0.62639999999999996</v>
      </c>
      <c r="M102">
        <v>0.60560000000000003</v>
      </c>
      <c r="N102">
        <v>320</v>
      </c>
      <c r="O102">
        <v>0.29480000000000001</v>
      </c>
      <c r="P102">
        <v>0.50170000000000003</v>
      </c>
      <c r="Q102">
        <v>0.3745</v>
      </c>
      <c r="R102">
        <v>0.38719999999999999</v>
      </c>
      <c r="S102">
        <v>0.40560000000000002</v>
      </c>
      <c r="T102">
        <v>143.30000000000001</v>
      </c>
      <c r="U102">
        <v>0.50760000000000005</v>
      </c>
      <c r="V102">
        <v>0.99299999999999999</v>
      </c>
      <c r="W102">
        <v>0.99299999999999999</v>
      </c>
      <c r="X102">
        <v>1.0269999999999999</v>
      </c>
      <c r="Y102">
        <v>1.0169999999999999</v>
      </c>
      <c r="Z102">
        <v>0.97199999999999998</v>
      </c>
      <c r="AA102">
        <v>1.083</v>
      </c>
      <c r="AB102">
        <v>2</v>
      </c>
      <c r="AC102">
        <v>0.60516714216540002</v>
      </c>
      <c r="AD102">
        <v>-0.68457928697098402</v>
      </c>
    </row>
    <row r="103" spans="1:30" x14ac:dyDescent="0.2">
      <c r="A103">
        <v>102</v>
      </c>
      <c r="B103" t="s">
        <v>131</v>
      </c>
      <c r="C103">
        <v>5.9200000000000003E-2</v>
      </c>
      <c r="D103">
        <v>3.8399999999999997E-2</v>
      </c>
      <c r="E103">
        <v>9.3700000000000006E-2</v>
      </c>
      <c r="F103">
        <v>1.542</v>
      </c>
      <c r="G103">
        <v>0.59019999999999995</v>
      </c>
      <c r="H103">
        <v>0.69440000000000002</v>
      </c>
      <c r="I103">
        <v>0.48730000000000001</v>
      </c>
      <c r="J103">
        <v>1.425</v>
      </c>
      <c r="K103">
        <v>0.60960000000000003</v>
      </c>
      <c r="L103">
        <v>0.6099</v>
      </c>
      <c r="M103">
        <v>0.57820000000000005</v>
      </c>
      <c r="N103">
        <v>311.2</v>
      </c>
      <c r="O103">
        <v>0.2853</v>
      </c>
      <c r="P103">
        <v>0.47560000000000002</v>
      </c>
      <c r="Q103">
        <v>0.35580000000000001</v>
      </c>
      <c r="R103">
        <v>0.35160000000000002</v>
      </c>
      <c r="S103">
        <v>0.36680000000000001</v>
      </c>
      <c r="T103">
        <v>132.1</v>
      </c>
      <c r="U103">
        <v>0.47970000000000002</v>
      </c>
      <c r="V103">
        <v>0.99199999999999999</v>
      </c>
      <c r="W103">
        <v>0.91100000000000003</v>
      </c>
      <c r="X103">
        <v>0.91200000000000003</v>
      </c>
      <c r="Y103">
        <v>0.99299999999999999</v>
      </c>
      <c r="Z103">
        <v>0.94899999999999995</v>
      </c>
      <c r="AA103">
        <v>1.0309999999999999</v>
      </c>
      <c r="AB103">
        <v>5</v>
      </c>
      <c r="AC103">
        <v>-0.32859269849810502</v>
      </c>
      <c r="AD103">
        <v>1.39769445938305</v>
      </c>
    </row>
    <row r="104" spans="1:30" x14ac:dyDescent="0.2">
      <c r="A104">
        <v>103</v>
      </c>
      <c r="B104" t="s">
        <v>132</v>
      </c>
      <c r="C104">
        <v>0.1004</v>
      </c>
      <c r="D104">
        <v>6.88E-2</v>
      </c>
      <c r="E104">
        <v>0.16950000000000001</v>
      </c>
      <c r="F104">
        <v>1.46</v>
      </c>
      <c r="G104">
        <v>0.59419999999999995</v>
      </c>
      <c r="H104">
        <v>0.75209999999999999</v>
      </c>
      <c r="I104">
        <v>0.4723</v>
      </c>
      <c r="J104">
        <v>1.5920000000000001</v>
      </c>
      <c r="K104">
        <v>0.63859999999999995</v>
      </c>
      <c r="L104">
        <v>0.64780000000000004</v>
      </c>
      <c r="M104">
        <v>0.61509999999999998</v>
      </c>
      <c r="N104">
        <v>327</v>
      </c>
      <c r="O104">
        <v>0.2379</v>
      </c>
      <c r="P104">
        <v>0.47599999999999998</v>
      </c>
      <c r="Q104">
        <v>0.3362</v>
      </c>
      <c r="R104">
        <v>0.3417</v>
      </c>
      <c r="S104">
        <v>0.36870000000000003</v>
      </c>
      <c r="T104">
        <v>125.1</v>
      </c>
      <c r="U104">
        <v>0.49880000000000002</v>
      </c>
      <c r="V104">
        <v>0.97199999999999998</v>
      </c>
      <c r="W104">
        <v>0.93</v>
      </c>
      <c r="X104">
        <v>0.95</v>
      </c>
      <c r="Y104">
        <v>1.0189999999999999</v>
      </c>
      <c r="Z104">
        <v>0.96299999999999997</v>
      </c>
      <c r="AA104">
        <v>1.0960000000000001</v>
      </c>
      <c r="AB104">
        <v>9</v>
      </c>
      <c r="AC104">
        <v>-3.6453497288480499</v>
      </c>
      <c r="AD104">
        <v>1.70284337747696</v>
      </c>
    </row>
    <row r="105" spans="1:30" x14ac:dyDescent="0.2">
      <c r="A105">
        <v>104</v>
      </c>
      <c r="B105" t="s">
        <v>133</v>
      </c>
      <c r="C105">
        <v>8.6400000000000005E-2</v>
      </c>
      <c r="D105">
        <v>6.1699999999999998E-2</v>
      </c>
      <c r="E105">
        <v>0.1464</v>
      </c>
      <c r="F105">
        <v>1.4</v>
      </c>
      <c r="G105">
        <v>0.57850000000000001</v>
      </c>
      <c r="H105">
        <v>0.74</v>
      </c>
      <c r="I105">
        <v>0.48430000000000001</v>
      </c>
      <c r="J105">
        <v>1.528</v>
      </c>
      <c r="K105">
        <v>0.63219999999999998</v>
      </c>
      <c r="L105">
        <v>0.64080000000000004</v>
      </c>
      <c r="M105">
        <v>0.60340000000000005</v>
      </c>
      <c r="N105">
        <v>321.39999999999998</v>
      </c>
      <c r="O105">
        <v>0.25740000000000002</v>
      </c>
      <c r="P105">
        <v>0.47639999999999999</v>
      </c>
      <c r="Q105">
        <v>0.34770000000000001</v>
      </c>
      <c r="R105">
        <v>0.34739999999999999</v>
      </c>
      <c r="S105">
        <v>0.36859999999999998</v>
      </c>
      <c r="T105">
        <v>128.1</v>
      </c>
      <c r="U105">
        <v>0.49380000000000002</v>
      </c>
      <c r="V105">
        <v>0.98299999999999998</v>
      </c>
      <c r="W105">
        <v>0.94499999999999995</v>
      </c>
      <c r="X105">
        <v>0.96</v>
      </c>
      <c r="Y105">
        <v>1.0049999999999999</v>
      </c>
      <c r="Z105">
        <v>0.95399999999999996</v>
      </c>
      <c r="AA105">
        <v>1.06</v>
      </c>
      <c r="AB105">
        <v>10</v>
      </c>
      <c r="AC105">
        <v>-2.52119899860315</v>
      </c>
      <c r="AD105">
        <v>1.1111209147898899</v>
      </c>
    </row>
    <row r="106" spans="1:30" x14ac:dyDescent="0.2">
      <c r="A106">
        <v>105</v>
      </c>
      <c r="B106" t="s">
        <v>134</v>
      </c>
      <c r="C106">
        <v>9.11E-2</v>
      </c>
      <c r="D106">
        <v>3.6200000000000003E-2</v>
      </c>
      <c r="E106">
        <v>7.6999999999999999E-2</v>
      </c>
      <c r="F106">
        <v>2.5139999999999998</v>
      </c>
      <c r="G106">
        <v>0.52929999999999999</v>
      </c>
      <c r="H106">
        <v>0.7409</v>
      </c>
      <c r="I106">
        <v>0.505</v>
      </c>
      <c r="J106">
        <v>1.4670000000000001</v>
      </c>
      <c r="K106">
        <v>0.62980000000000003</v>
      </c>
      <c r="L106">
        <v>0.61739999999999995</v>
      </c>
      <c r="M106">
        <v>0.61019999999999996</v>
      </c>
      <c r="N106">
        <v>322.89999999999998</v>
      </c>
      <c r="O106">
        <v>0.25719999999999998</v>
      </c>
      <c r="P106">
        <v>0.45029999999999998</v>
      </c>
      <c r="Q106">
        <v>0.33239999999999997</v>
      </c>
      <c r="R106">
        <v>0.34689999999999999</v>
      </c>
      <c r="S106">
        <v>0.33979999999999999</v>
      </c>
      <c r="T106">
        <v>119.5</v>
      </c>
      <c r="U106">
        <v>0.48880000000000001</v>
      </c>
      <c r="V106">
        <v>0.98099999999999998</v>
      </c>
      <c r="W106">
        <v>0.89800000000000002</v>
      </c>
      <c r="X106">
        <v>0.88500000000000001</v>
      </c>
      <c r="Y106">
        <v>1.0129999999999999</v>
      </c>
      <c r="Z106">
        <v>0.96899999999999997</v>
      </c>
      <c r="AA106">
        <v>1.022</v>
      </c>
      <c r="AB106">
        <v>9</v>
      </c>
      <c r="AC106">
        <v>-3.6199376058065398</v>
      </c>
      <c r="AD106">
        <v>1.75664653427293</v>
      </c>
    </row>
    <row r="107" spans="1:30" x14ac:dyDescent="0.2">
      <c r="A107">
        <v>106</v>
      </c>
      <c r="B107" t="s">
        <v>135</v>
      </c>
      <c r="C107">
        <v>0.1018</v>
      </c>
      <c r="D107">
        <v>4.48E-2</v>
      </c>
      <c r="E107">
        <v>0.10970000000000001</v>
      </c>
      <c r="F107">
        <v>2.2719999999999998</v>
      </c>
      <c r="G107">
        <v>0.59199999999999997</v>
      </c>
      <c r="H107">
        <v>0.74119999999999997</v>
      </c>
      <c r="I107">
        <v>0.52039999999999997</v>
      </c>
      <c r="J107">
        <v>1.4239999999999999</v>
      </c>
      <c r="K107">
        <v>0.65110000000000001</v>
      </c>
      <c r="L107">
        <v>0.64370000000000005</v>
      </c>
      <c r="M107">
        <v>0.61660000000000004</v>
      </c>
      <c r="N107">
        <v>334.4</v>
      </c>
      <c r="O107">
        <v>0.29599999999999999</v>
      </c>
      <c r="P107">
        <v>0.52890000000000004</v>
      </c>
      <c r="Q107">
        <v>0.38519999999999999</v>
      </c>
      <c r="R107">
        <v>0.38619999999999999</v>
      </c>
      <c r="S107">
        <v>0.40870000000000001</v>
      </c>
      <c r="T107">
        <v>148.5</v>
      </c>
      <c r="U107">
        <v>0.49919999999999998</v>
      </c>
      <c r="V107">
        <v>1.0229999999999999</v>
      </c>
      <c r="W107">
        <v>1.1040000000000001</v>
      </c>
      <c r="X107">
        <v>1.1539999999999999</v>
      </c>
      <c r="Y107">
        <v>0.96599999999999997</v>
      </c>
      <c r="Z107">
        <v>0.94699999999999995</v>
      </c>
      <c r="AA107">
        <v>1.0609999999999999</v>
      </c>
      <c r="AB107">
        <v>8</v>
      </c>
      <c r="AC107">
        <v>-0.75359017745080203</v>
      </c>
      <c r="AD107">
        <v>-3.5976754091206802</v>
      </c>
    </row>
    <row r="108" spans="1:30" x14ac:dyDescent="0.2">
      <c r="A108">
        <v>107</v>
      </c>
      <c r="B108" t="s">
        <v>136</v>
      </c>
      <c r="C108">
        <v>3.5499999999999997E-2</v>
      </c>
      <c r="D108">
        <v>3.4000000000000002E-2</v>
      </c>
      <c r="E108">
        <v>9.1800000000000007E-2</v>
      </c>
      <c r="F108">
        <v>1.042</v>
      </c>
      <c r="G108">
        <v>0.62960000000000005</v>
      </c>
      <c r="H108">
        <v>0.68669999999999998</v>
      </c>
      <c r="I108">
        <v>0.5252</v>
      </c>
      <c r="J108">
        <v>1.3069999999999999</v>
      </c>
      <c r="K108">
        <v>0.62690000000000001</v>
      </c>
      <c r="L108">
        <v>0.63560000000000005</v>
      </c>
      <c r="M108">
        <v>0.59899999999999998</v>
      </c>
      <c r="N108">
        <v>321.7</v>
      </c>
      <c r="O108">
        <v>0.33389999999999997</v>
      </c>
      <c r="P108">
        <v>0.54390000000000005</v>
      </c>
      <c r="Q108">
        <v>0.41870000000000002</v>
      </c>
      <c r="R108">
        <v>0.41949999999999998</v>
      </c>
      <c r="S108">
        <v>0.43659999999999999</v>
      </c>
      <c r="T108">
        <v>162.9</v>
      </c>
      <c r="U108">
        <v>0.50819999999999999</v>
      </c>
      <c r="V108">
        <v>1.0289999999999999</v>
      </c>
      <c r="W108">
        <v>1.1220000000000001</v>
      </c>
      <c r="X108">
        <v>1.1850000000000001</v>
      </c>
      <c r="Y108">
        <v>0.97499999999999998</v>
      </c>
      <c r="Z108">
        <v>0.95599999999999996</v>
      </c>
      <c r="AA108">
        <v>1.0429999999999999</v>
      </c>
      <c r="AB108">
        <v>18</v>
      </c>
      <c r="AC108">
        <v>3.4282583076863702</v>
      </c>
      <c r="AD108">
        <v>-4.2819945826525796</v>
      </c>
    </row>
    <row r="109" spans="1:30" x14ac:dyDescent="0.2">
      <c r="A109">
        <v>108</v>
      </c>
      <c r="B109" t="s">
        <v>137</v>
      </c>
      <c r="C109">
        <v>6.9699999999999998E-2</v>
      </c>
      <c r="D109">
        <v>4.36E-2</v>
      </c>
      <c r="E109">
        <v>0.1046</v>
      </c>
      <c r="F109">
        <v>1.6</v>
      </c>
      <c r="G109">
        <v>0.58330000000000004</v>
      </c>
      <c r="H109">
        <v>0.71799999999999997</v>
      </c>
      <c r="I109">
        <v>0.50749999999999995</v>
      </c>
      <c r="J109">
        <v>1.415</v>
      </c>
      <c r="K109">
        <v>0.63029999999999997</v>
      </c>
      <c r="L109">
        <v>0.6321</v>
      </c>
      <c r="M109">
        <v>0.6028</v>
      </c>
      <c r="N109">
        <v>321.8</v>
      </c>
      <c r="O109">
        <v>0.31190000000000001</v>
      </c>
      <c r="P109">
        <v>0.52929999999999999</v>
      </c>
      <c r="Q109">
        <v>0.39850000000000002</v>
      </c>
      <c r="R109">
        <v>0.40849999999999997</v>
      </c>
      <c r="S109">
        <v>0.41599999999999998</v>
      </c>
      <c r="T109">
        <v>153.30000000000001</v>
      </c>
      <c r="U109">
        <v>0.50070000000000003</v>
      </c>
      <c r="V109">
        <v>1.03</v>
      </c>
      <c r="W109">
        <v>1.0780000000000001</v>
      </c>
      <c r="X109">
        <v>1.107</v>
      </c>
      <c r="Y109">
        <v>0.97699999999999998</v>
      </c>
      <c r="Z109">
        <v>0.95599999999999996</v>
      </c>
      <c r="AA109">
        <v>1.044</v>
      </c>
      <c r="AB109">
        <v>8</v>
      </c>
      <c r="AC109">
        <v>1.43357767409214</v>
      </c>
      <c r="AD109">
        <v>-3.2068132539713501</v>
      </c>
    </row>
    <row r="110" spans="1:30" x14ac:dyDescent="0.2">
      <c r="A110">
        <v>109</v>
      </c>
      <c r="B110" t="s">
        <v>138</v>
      </c>
      <c r="C110">
        <v>3.5099999999999999E-2</v>
      </c>
      <c r="D110">
        <v>7.0499999999999993E-2</v>
      </c>
      <c r="E110">
        <v>0.1762</v>
      </c>
      <c r="F110">
        <v>0.497</v>
      </c>
      <c r="G110">
        <v>0.6</v>
      </c>
      <c r="H110">
        <v>0.64780000000000004</v>
      </c>
      <c r="I110">
        <v>0.43730000000000002</v>
      </c>
      <c r="J110">
        <v>1.4810000000000001</v>
      </c>
      <c r="K110">
        <v>0.56359999999999999</v>
      </c>
      <c r="L110">
        <v>0.59089999999999998</v>
      </c>
      <c r="M110">
        <v>0.54790000000000005</v>
      </c>
      <c r="N110">
        <v>285.2</v>
      </c>
      <c r="O110">
        <v>0.27650000000000002</v>
      </c>
      <c r="P110">
        <v>0.52370000000000005</v>
      </c>
      <c r="Q110">
        <v>0.38200000000000001</v>
      </c>
      <c r="R110">
        <v>0.38190000000000002</v>
      </c>
      <c r="S110">
        <v>0.44350000000000001</v>
      </c>
      <c r="T110">
        <v>149.80000000000001</v>
      </c>
      <c r="U110">
        <v>0.50280000000000002</v>
      </c>
      <c r="V110">
        <v>0.97</v>
      </c>
      <c r="W110">
        <v>0.875</v>
      </c>
      <c r="X110">
        <v>0.97799999999999998</v>
      </c>
      <c r="Y110">
        <v>1.06</v>
      </c>
      <c r="Z110">
        <v>0.97199999999999998</v>
      </c>
      <c r="AA110">
        <v>1.161</v>
      </c>
      <c r="AB110">
        <v>26</v>
      </c>
      <c r="AC110">
        <v>4.2039272259564697</v>
      </c>
      <c r="AD110">
        <v>3.0435634592037899</v>
      </c>
    </row>
    <row r="111" spans="1:30" x14ac:dyDescent="0.2">
      <c r="A111">
        <v>110</v>
      </c>
      <c r="B111" t="s">
        <v>139</v>
      </c>
      <c r="C111">
        <v>4.6399999999999997E-2</v>
      </c>
      <c r="D111">
        <v>4.0800000000000003E-2</v>
      </c>
      <c r="E111">
        <v>9.98E-2</v>
      </c>
      <c r="F111">
        <v>1.1359999999999999</v>
      </c>
      <c r="G111">
        <v>0.59089999999999998</v>
      </c>
      <c r="H111">
        <v>0.69420000000000004</v>
      </c>
      <c r="I111">
        <v>0.52259999999999995</v>
      </c>
      <c r="J111">
        <v>1.3280000000000001</v>
      </c>
      <c r="K111">
        <v>0.624</v>
      </c>
      <c r="L111">
        <v>0.63280000000000003</v>
      </c>
      <c r="M111">
        <v>0.59319999999999995</v>
      </c>
      <c r="N111">
        <v>317.89999999999998</v>
      </c>
      <c r="O111">
        <v>0.31979999999999997</v>
      </c>
      <c r="P111">
        <v>0.54700000000000004</v>
      </c>
      <c r="Q111">
        <v>0.41239999999999999</v>
      </c>
      <c r="R111">
        <v>0.42180000000000001</v>
      </c>
      <c r="S111">
        <v>0.44209999999999999</v>
      </c>
      <c r="T111">
        <v>161</v>
      </c>
      <c r="U111">
        <v>0.51</v>
      </c>
      <c r="V111">
        <v>1.026</v>
      </c>
      <c r="W111">
        <v>1.097</v>
      </c>
      <c r="X111">
        <v>1.1890000000000001</v>
      </c>
      <c r="Y111">
        <v>0.98699999999999999</v>
      </c>
      <c r="Z111">
        <v>0.95099999999999996</v>
      </c>
      <c r="AA111">
        <v>1.0720000000000001</v>
      </c>
      <c r="AB111">
        <v>18</v>
      </c>
      <c r="AC111">
        <v>3.2301779445918699</v>
      </c>
      <c r="AD111">
        <v>-3.81261712624101</v>
      </c>
    </row>
    <row r="112" spans="1:30" x14ac:dyDescent="0.2">
      <c r="A112">
        <v>111</v>
      </c>
      <c r="B112" t="s">
        <v>140</v>
      </c>
      <c r="C112">
        <v>8.9499999999999996E-2</v>
      </c>
      <c r="D112">
        <v>6.2199999999999998E-2</v>
      </c>
      <c r="E112">
        <v>0.12740000000000001</v>
      </c>
      <c r="F112">
        <v>1.44</v>
      </c>
      <c r="G112">
        <v>0.51219999999999999</v>
      </c>
      <c r="H112">
        <v>0.74639999999999995</v>
      </c>
      <c r="I112">
        <v>0.46779999999999999</v>
      </c>
      <c r="J112">
        <v>1.5960000000000001</v>
      </c>
      <c r="K112">
        <v>0.61050000000000004</v>
      </c>
      <c r="L112">
        <v>0.61409999999999998</v>
      </c>
      <c r="M112">
        <v>0.5978</v>
      </c>
      <c r="N112">
        <v>310.60000000000002</v>
      </c>
      <c r="O112">
        <v>0.27650000000000002</v>
      </c>
      <c r="P112">
        <v>0.50290000000000001</v>
      </c>
      <c r="Q112">
        <v>0.37159999999999999</v>
      </c>
      <c r="R112">
        <v>0.37040000000000001</v>
      </c>
      <c r="S112">
        <v>0.39190000000000003</v>
      </c>
      <c r="T112">
        <v>138.69999999999999</v>
      </c>
      <c r="U112">
        <v>0.50049999999999994</v>
      </c>
      <c r="V112">
        <v>0.98</v>
      </c>
      <c r="W112">
        <v>0.95399999999999996</v>
      </c>
      <c r="X112">
        <v>0.95299999999999996</v>
      </c>
      <c r="Y112">
        <v>1.0169999999999999</v>
      </c>
      <c r="Z112">
        <v>0.97899999999999998</v>
      </c>
      <c r="AA112">
        <v>1.0549999999999999</v>
      </c>
      <c r="AB112">
        <v>5</v>
      </c>
      <c r="AC112">
        <v>-0.435174120521023</v>
      </c>
      <c r="AD112">
        <v>1.0042336996061201</v>
      </c>
    </row>
    <row r="113" spans="1:30" x14ac:dyDescent="0.2">
      <c r="A113">
        <v>112</v>
      </c>
      <c r="B113" t="s">
        <v>141</v>
      </c>
      <c r="C113">
        <v>3.5700000000000003E-2</v>
      </c>
      <c r="D113">
        <v>5.0700000000000002E-2</v>
      </c>
      <c r="E113">
        <v>0.11799999999999999</v>
      </c>
      <c r="F113">
        <v>0.70399999999999996</v>
      </c>
      <c r="G113">
        <v>0.57030000000000003</v>
      </c>
      <c r="H113">
        <v>0.66190000000000004</v>
      </c>
      <c r="I113">
        <v>0.46889999999999998</v>
      </c>
      <c r="J113">
        <v>1.4119999999999999</v>
      </c>
      <c r="K113">
        <v>0.57899999999999996</v>
      </c>
      <c r="L113">
        <v>0.59470000000000001</v>
      </c>
      <c r="M113">
        <v>0.5857</v>
      </c>
      <c r="N113">
        <v>296.3</v>
      </c>
      <c r="O113">
        <v>0.28910000000000002</v>
      </c>
      <c r="P113">
        <v>0.4894</v>
      </c>
      <c r="Q113">
        <v>0.37180000000000002</v>
      </c>
      <c r="R113">
        <v>0.37130000000000002</v>
      </c>
      <c r="S113">
        <v>0.40739999999999998</v>
      </c>
      <c r="T113">
        <v>141.4</v>
      </c>
      <c r="U113">
        <v>0.50919999999999999</v>
      </c>
      <c r="V113">
        <v>0.96199999999999997</v>
      </c>
      <c r="W113">
        <v>0.88300000000000001</v>
      </c>
      <c r="X113">
        <v>0.94099999999999995</v>
      </c>
      <c r="Y113">
        <v>1.0660000000000001</v>
      </c>
      <c r="Z113">
        <v>1.012</v>
      </c>
      <c r="AA113">
        <v>1.0960000000000001</v>
      </c>
      <c r="AB113">
        <v>26</v>
      </c>
      <c r="AC113">
        <v>2.2976107306142302</v>
      </c>
      <c r="AD113">
        <v>2.8825428583446202</v>
      </c>
    </row>
    <row r="114" spans="1:30" x14ac:dyDescent="0.2">
      <c r="A114">
        <v>113</v>
      </c>
      <c r="B114" t="s">
        <v>142</v>
      </c>
      <c r="C114">
        <v>3.1300000000000001E-2</v>
      </c>
      <c r="D114">
        <v>3.09E-2</v>
      </c>
      <c r="E114">
        <v>7.9799999999999996E-2</v>
      </c>
      <c r="F114">
        <v>1.0129999999999999</v>
      </c>
      <c r="G114">
        <v>0.61260000000000003</v>
      </c>
      <c r="H114">
        <v>0.64859999999999995</v>
      </c>
      <c r="I114">
        <v>0.47460000000000002</v>
      </c>
      <c r="J114">
        <v>1.367</v>
      </c>
      <c r="K114">
        <v>0.58120000000000005</v>
      </c>
      <c r="L114">
        <v>0.58640000000000003</v>
      </c>
      <c r="M114">
        <v>0.56610000000000005</v>
      </c>
      <c r="N114">
        <v>298.60000000000002</v>
      </c>
      <c r="O114">
        <v>0.32440000000000002</v>
      </c>
      <c r="P114">
        <v>0.51529999999999998</v>
      </c>
      <c r="Q114">
        <v>0.40110000000000001</v>
      </c>
      <c r="R114">
        <v>0.39900000000000002</v>
      </c>
      <c r="S114">
        <v>0.42309999999999998</v>
      </c>
      <c r="T114">
        <v>154.30000000000001</v>
      </c>
      <c r="U114">
        <v>0.4975</v>
      </c>
      <c r="V114">
        <v>0.98899999999999999</v>
      </c>
      <c r="W114">
        <v>0.95799999999999996</v>
      </c>
      <c r="X114">
        <v>0.96599999999999997</v>
      </c>
      <c r="Y114">
        <v>1.012</v>
      </c>
      <c r="Z114">
        <v>0.97399999999999998</v>
      </c>
      <c r="AA114">
        <v>1.0549999999999999</v>
      </c>
      <c r="AB114">
        <v>19</v>
      </c>
      <c r="AC114">
        <v>4.3707697370141103</v>
      </c>
      <c r="AD114">
        <v>0.39217118728584999</v>
      </c>
    </row>
    <row r="115" spans="1:30" x14ac:dyDescent="0.2">
      <c r="A115">
        <v>114</v>
      </c>
      <c r="B115" t="s">
        <v>143</v>
      </c>
      <c r="C115">
        <v>9.2200000000000004E-2</v>
      </c>
      <c r="D115">
        <v>5.2499999999999998E-2</v>
      </c>
      <c r="E115">
        <v>0.13139999999999999</v>
      </c>
      <c r="F115">
        <v>1.754</v>
      </c>
      <c r="G115">
        <v>0.60019999999999996</v>
      </c>
      <c r="H115">
        <v>0.73629999999999995</v>
      </c>
      <c r="I115">
        <v>0.47949999999999998</v>
      </c>
      <c r="J115">
        <v>1.536</v>
      </c>
      <c r="K115">
        <v>0.63370000000000004</v>
      </c>
      <c r="L115">
        <v>0.6331</v>
      </c>
      <c r="M115">
        <v>0.62909999999999999</v>
      </c>
      <c r="N115">
        <v>327.9</v>
      </c>
      <c r="O115">
        <v>0.28039999999999998</v>
      </c>
      <c r="P115">
        <v>0.52090000000000003</v>
      </c>
      <c r="Q115">
        <v>0.37769999999999998</v>
      </c>
      <c r="R115">
        <v>0.37940000000000002</v>
      </c>
      <c r="S115">
        <v>0.39779999999999999</v>
      </c>
      <c r="T115">
        <v>142.80000000000001</v>
      </c>
      <c r="U115">
        <v>0.51119999999999999</v>
      </c>
      <c r="V115">
        <v>0.995</v>
      </c>
      <c r="W115">
        <v>1.0309999999999999</v>
      </c>
      <c r="X115">
        <v>1.022</v>
      </c>
      <c r="Y115">
        <v>1.01</v>
      </c>
      <c r="Z115">
        <v>0.99299999999999999</v>
      </c>
      <c r="AA115">
        <v>1.0529999999999999</v>
      </c>
      <c r="AB115">
        <v>15</v>
      </c>
      <c r="AC115">
        <v>-0.85960343488620705</v>
      </c>
      <c r="AD115">
        <v>-0.97018942039265599</v>
      </c>
    </row>
    <row r="116" spans="1:30" x14ac:dyDescent="0.2">
      <c r="A116">
        <v>115</v>
      </c>
      <c r="B116" t="s">
        <v>144</v>
      </c>
      <c r="C116">
        <v>6.7500000000000004E-2</v>
      </c>
      <c r="D116">
        <v>3.0599999999999999E-2</v>
      </c>
      <c r="E116">
        <v>6.9900000000000004E-2</v>
      </c>
      <c r="F116">
        <v>2.202</v>
      </c>
      <c r="G116">
        <v>0.56200000000000006</v>
      </c>
      <c r="H116">
        <v>0.70109999999999995</v>
      </c>
      <c r="I116">
        <v>0.47599999999999998</v>
      </c>
      <c r="J116">
        <v>1.4730000000000001</v>
      </c>
      <c r="K116">
        <v>0.60250000000000004</v>
      </c>
      <c r="L116">
        <v>0.59319999999999995</v>
      </c>
      <c r="M116">
        <v>0.58169999999999999</v>
      </c>
      <c r="N116">
        <v>309</v>
      </c>
      <c r="O116">
        <v>0.29370000000000002</v>
      </c>
      <c r="P116">
        <v>0.49020000000000002</v>
      </c>
      <c r="Q116">
        <v>0.37609999999999999</v>
      </c>
      <c r="R116">
        <v>0.37190000000000001</v>
      </c>
      <c r="S116">
        <v>0.39040000000000002</v>
      </c>
      <c r="T116">
        <v>140.1</v>
      </c>
      <c r="U116">
        <v>0.49009999999999998</v>
      </c>
      <c r="V116">
        <v>0.99299999999999999</v>
      </c>
      <c r="W116">
        <v>0.94599999999999995</v>
      </c>
      <c r="X116">
        <v>0.88200000000000001</v>
      </c>
      <c r="Y116">
        <v>1.0009999999999999</v>
      </c>
      <c r="Z116">
        <v>0.96499999999999997</v>
      </c>
      <c r="AA116">
        <v>1.038</v>
      </c>
      <c r="AB116">
        <v>28</v>
      </c>
      <c r="AC116">
        <v>0.69220033437011297</v>
      </c>
      <c r="AD116">
        <v>0.86494492117567101</v>
      </c>
    </row>
    <row r="117" spans="1:30" x14ac:dyDescent="0.2">
      <c r="A117">
        <v>116</v>
      </c>
      <c r="B117" t="s">
        <v>145</v>
      </c>
      <c r="C117">
        <v>5.2600000000000001E-2</v>
      </c>
      <c r="D117">
        <v>3.5200000000000002E-2</v>
      </c>
      <c r="E117">
        <v>8.2500000000000004E-2</v>
      </c>
      <c r="F117">
        <v>1.494</v>
      </c>
      <c r="G117">
        <v>0.57340000000000002</v>
      </c>
      <c r="H117">
        <v>0.65980000000000005</v>
      </c>
      <c r="I117">
        <v>0.4904</v>
      </c>
      <c r="J117">
        <v>1.345</v>
      </c>
      <c r="K117">
        <v>0.58750000000000002</v>
      </c>
      <c r="L117">
        <v>0.58640000000000003</v>
      </c>
      <c r="M117">
        <v>0.59119999999999995</v>
      </c>
      <c r="N117">
        <v>303.39999999999998</v>
      </c>
      <c r="O117">
        <v>0.2848</v>
      </c>
      <c r="P117">
        <v>0.4637</v>
      </c>
      <c r="Q117">
        <v>0.35399999999999998</v>
      </c>
      <c r="R117">
        <v>0.3569</v>
      </c>
      <c r="S117">
        <v>0.38190000000000002</v>
      </c>
      <c r="T117">
        <v>132.5</v>
      </c>
      <c r="U117">
        <v>0.50429999999999997</v>
      </c>
      <c r="V117">
        <v>0.96199999999999997</v>
      </c>
      <c r="W117">
        <v>0.85799999999999998</v>
      </c>
      <c r="X117">
        <v>0.879</v>
      </c>
      <c r="Y117">
        <v>1.0660000000000001</v>
      </c>
      <c r="Z117">
        <v>1.006</v>
      </c>
      <c r="AA117">
        <v>1.079</v>
      </c>
      <c r="AB117">
        <v>14</v>
      </c>
      <c r="AC117">
        <v>0.653749756196781</v>
      </c>
      <c r="AD117">
        <v>3.2377959159571899</v>
      </c>
    </row>
    <row r="118" spans="1:30" x14ac:dyDescent="0.2">
      <c r="A118">
        <v>117</v>
      </c>
      <c r="B118" t="s">
        <v>146</v>
      </c>
      <c r="C118">
        <v>8.2400000000000001E-2</v>
      </c>
      <c r="D118">
        <v>2.2499999999999999E-2</v>
      </c>
      <c r="E118">
        <v>6.4600000000000005E-2</v>
      </c>
      <c r="F118">
        <v>3.67</v>
      </c>
      <c r="G118">
        <v>0.65200000000000002</v>
      </c>
      <c r="H118">
        <v>0.71120000000000005</v>
      </c>
      <c r="I118">
        <v>0.51070000000000004</v>
      </c>
      <c r="J118">
        <v>1.3919999999999999</v>
      </c>
      <c r="K118">
        <v>0.64139999999999997</v>
      </c>
      <c r="L118">
        <v>0.62450000000000006</v>
      </c>
      <c r="M118">
        <v>0.61819999999999997</v>
      </c>
      <c r="N118">
        <v>334.9</v>
      </c>
      <c r="O118">
        <v>0.2732</v>
      </c>
      <c r="P118">
        <v>0.47670000000000001</v>
      </c>
      <c r="Q118">
        <v>0.35410000000000003</v>
      </c>
      <c r="R118">
        <v>0.3553</v>
      </c>
      <c r="S118">
        <v>0.38119999999999998</v>
      </c>
      <c r="T118">
        <v>131.69999999999999</v>
      </c>
      <c r="U118">
        <v>0.50519999999999998</v>
      </c>
      <c r="V118">
        <v>1</v>
      </c>
      <c r="W118">
        <v>0.98799999999999999</v>
      </c>
      <c r="X118">
        <v>0.93200000000000005</v>
      </c>
      <c r="Y118">
        <v>1.0149999999999999</v>
      </c>
      <c r="Z118">
        <v>0.96399999999999997</v>
      </c>
      <c r="AA118">
        <v>1.0760000000000001</v>
      </c>
      <c r="AB118">
        <v>24</v>
      </c>
      <c r="AC118">
        <v>-2.5413467289201601</v>
      </c>
      <c r="AD118">
        <v>-0.40458398587800798</v>
      </c>
    </row>
    <row r="119" spans="1:30" x14ac:dyDescent="0.2">
      <c r="A119">
        <v>118</v>
      </c>
      <c r="B119" t="s">
        <v>147</v>
      </c>
      <c r="C119">
        <v>7.1800000000000003E-2</v>
      </c>
      <c r="D119">
        <v>4.2599999999999999E-2</v>
      </c>
      <c r="E119">
        <v>0.1017</v>
      </c>
      <c r="F119">
        <v>1.6830000000000001</v>
      </c>
      <c r="G119">
        <v>0.5806</v>
      </c>
      <c r="H119">
        <v>0.69450000000000001</v>
      </c>
      <c r="I119">
        <v>0.50360000000000005</v>
      </c>
      <c r="J119">
        <v>1.379</v>
      </c>
      <c r="K119">
        <v>0.61439999999999995</v>
      </c>
      <c r="L119">
        <v>0.61280000000000001</v>
      </c>
      <c r="M119">
        <v>0.57989999999999997</v>
      </c>
      <c r="N119">
        <v>313.3</v>
      </c>
      <c r="O119">
        <v>0.26860000000000001</v>
      </c>
      <c r="P119">
        <v>0.4824</v>
      </c>
      <c r="Q119">
        <v>0.35210000000000002</v>
      </c>
      <c r="R119">
        <v>0.36749999999999999</v>
      </c>
      <c r="S119">
        <v>0.40360000000000001</v>
      </c>
      <c r="T119">
        <v>134.4</v>
      </c>
      <c r="U119">
        <v>0.50270000000000004</v>
      </c>
      <c r="V119">
        <v>0.98</v>
      </c>
      <c r="W119">
        <v>0.91300000000000003</v>
      </c>
      <c r="X119">
        <v>0.96299999999999997</v>
      </c>
      <c r="Y119">
        <v>1.0369999999999999</v>
      </c>
      <c r="Z119">
        <v>0.94399999999999995</v>
      </c>
      <c r="AA119">
        <v>1.1459999999999999</v>
      </c>
      <c r="AB119">
        <v>5</v>
      </c>
      <c r="AC119">
        <v>-0.21940500584332401</v>
      </c>
      <c r="AD119">
        <v>1.28025714798496</v>
      </c>
    </row>
    <row r="120" spans="1:30" x14ac:dyDescent="0.2">
      <c r="A120">
        <v>119</v>
      </c>
      <c r="B120" t="s">
        <v>148</v>
      </c>
      <c r="C120">
        <v>0.10100000000000001</v>
      </c>
      <c r="D120">
        <v>6.0299999999999999E-2</v>
      </c>
      <c r="E120">
        <v>0.14549999999999999</v>
      </c>
      <c r="F120">
        <v>1.6759999999999999</v>
      </c>
      <c r="G120">
        <v>0.58579999999999999</v>
      </c>
      <c r="H120">
        <v>0.76019999999999999</v>
      </c>
      <c r="I120">
        <v>0.52080000000000004</v>
      </c>
      <c r="J120">
        <v>1.46</v>
      </c>
      <c r="K120">
        <v>0.66100000000000003</v>
      </c>
      <c r="L120">
        <v>0.66769999999999996</v>
      </c>
      <c r="M120">
        <v>0.65759999999999996</v>
      </c>
      <c r="N120">
        <v>340.6</v>
      </c>
      <c r="O120">
        <v>0.27800000000000002</v>
      </c>
      <c r="P120">
        <v>0.47499999999999998</v>
      </c>
      <c r="Q120">
        <v>0.35220000000000001</v>
      </c>
      <c r="R120">
        <v>0.3427</v>
      </c>
      <c r="S120">
        <v>0.37590000000000001</v>
      </c>
      <c r="T120">
        <v>131.30000000000001</v>
      </c>
      <c r="U120">
        <v>0.51349999999999996</v>
      </c>
      <c r="V120">
        <v>1.006</v>
      </c>
      <c r="W120">
        <v>1.0389999999999999</v>
      </c>
      <c r="X120">
        <v>1.0529999999999999</v>
      </c>
      <c r="Y120">
        <v>1.014</v>
      </c>
      <c r="Z120">
        <v>0.995</v>
      </c>
      <c r="AA120">
        <v>1.0669999999999999</v>
      </c>
      <c r="AB120">
        <v>24</v>
      </c>
      <c r="AC120">
        <v>-3.93239662578815</v>
      </c>
      <c r="AD120">
        <v>-1.4729637546523999</v>
      </c>
    </row>
    <row r="121" spans="1:30" x14ac:dyDescent="0.2">
      <c r="A121">
        <v>120</v>
      </c>
      <c r="B121" t="s">
        <v>149</v>
      </c>
      <c r="C121">
        <v>4.82E-2</v>
      </c>
      <c r="D121">
        <v>5.3600000000000002E-2</v>
      </c>
      <c r="E121">
        <v>0.12939999999999999</v>
      </c>
      <c r="F121">
        <v>0.89800000000000002</v>
      </c>
      <c r="G121">
        <v>0.58579999999999999</v>
      </c>
      <c r="H121">
        <v>0.69569999999999999</v>
      </c>
      <c r="I121">
        <v>0.47149999999999997</v>
      </c>
      <c r="J121">
        <v>1.4750000000000001</v>
      </c>
      <c r="K121">
        <v>0.6028</v>
      </c>
      <c r="L121">
        <v>0.61750000000000005</v>
      </c>
      <c r="M121">
        <v>0.56779999999999997</v>
      </c>
      <c r="N121">
        <v>304.2</v>
      </c>
      <c r="O121">
        <v>0.27879999999999999</v>
      </c>
      <c r="P121">
        <v>0.48459999999999998</v>
      </c>
      <c r="Q121">
        <v>0.36580000000000001</v>
      </c>
      <c r="R121">
        <v>0.3735</v>
      </c>
      <c r="S121">
        <v>0.35830000000000001</v>
      </c>
      <c r="T121">
        <v>131</v>
      </c>
      <c r="U121">
        <v>0.47210000000000002</v>
      </c>
      <c r="V121">
        <v>0.997</v>
      </c>
      <c r="W121">
        <v>0.92100000000000004</v>
      </c>
      <c r="X121">
        <v>0.91800000000000004</v>
      </c>
      <c r="Y121">
        <v>0.97399999999999998</v>
      </c>
      <c r="Z121">
        <v>0.94199999999999995</v>
      </c>
      <c r="AA121">
        <v>0.97899999999999998</v>
      </c>
      <c r="AB121">
        <v>28</v>
      </c>
      <c r="AC121">
        <v>0.42165940563669402</v>
      </c>
      <c r="AD121">
        <v>1.3620290676356099</v>
      </c>
    </row>
    <row r="122" spans="1:30" x14ac:dyDescent="0.2">
      <c r="A122">
        <v>121</v>
      </c>
      <c r="B122" t="s">
        <v>150</v>
      </c>
      <c r="C122">
        <v>6.8099999999999994E-2</v>
      </c>
      <c r="D122">
        <v>4.2200000000000001E-2</v>
      </c>
      <c r="E122">
        <v>0.1089</v>
      </c>
      <c r="F122">
        <v>1.613</v>
      </c>
      <c r="G122">
        <v>0.61219999999999997</v>
      </c>
      <c r="H122">
        <v>0.70850000000000002</v>
      </c>
      <c r="I122">
        <v>0.47539999999999999</v>
      </c>
      <c r="J122">
        <v>1.4910000000000001</v>
      </c>
      <c r="K122">
        <v>0.61809999999999998</v>
      </c>
      <c r="L122">
        <v>0.61819999999999997</v>
      </c>
      <c r="M122">
        <v>0.59530000000000005</v>
      </c>
      <c r="N122">
        <v>318.39999999999998</v>
      </c>
      <c r="O122">
        <v>0.30130000000000001</v>
      </c>
      <c r="P122">
        <v>0.50729999999999997</v>
      </c>
      <c r="Q122">
        <v>0.3836</v>
      </c>
      <c r="R122">
        <v>0.37680000000000002</v>
      </c>
      <c r="S122">
        <v>0.39410000000000001</v>
      </c>
      <c r="T122">
        <v>144.1</v>
      </c>
      <c r="U122">
        <v>0.49270000000000003</v>
      </c>
      <c r="V122">
        <v>0.99399999999999999</v>
      </c>
      <c r="W122">
        <v>1.004</v>
      </c>
      <c r="X122">
        <v>0.96799999999999997</v>
      </c>
      <c r="Y122">
        <v>0.98299999999999998</v>
      </c>
      <c r="Z122">
        <v>0.96299999999999997</v>
      </c>
      <c r="AA122">
        <v>1.028</v>
      </c>
      <c r="AB122">
        <v>2</v>
      </c>
      <c r="AC122">
        <v>0.59538837436621905</v>
      </c>
      <c r="AD122">
        <v>-0.43689010508595799</v>
      </c>
    </row>
    <row r="123" spans="1:30" x14ac:dyDescent="0.2">
      <c r="A123">
        <v>122</v>
      </c>
      <c r="B123" t="s">
        <v>151</v>
      </c>
      <c r="C123">
        <v>0.1173</v>
      </c>
      <c r="D123">
        <v>7.0000000000000007E-2</v>
      </c>
      <c r="E123">
        <v>0.17469999999999999</v>
      </c>
      <c r="F123">
        <v>1.6759999999999999</v>
      </c>
      <c r="G123">
        <v>0.59940000000000004</v>
      </c>
      <c r="H123">
        <v>0.73770000000000002</v>
      </c>
      <c r="I123">
        <v>0.48060000000000003</v>
      </c>
      <c r="J123">
        <v>1.5349999999999999</v>
      </c>
      <c r="K123">
        <v>0.63470000000000004</v>
      </c>
      <c r="L123">
        <v>0.63660000000000005</v>
      </c>
      <c r="M123">
        <v>0.63529999999999998</v>
      </c>
      <c r="N123">
        <v>330</v>
      </c>
      <c r="O123">
        <v>0.23730000000000001</v>
      </c>
      <c r="P123">
        <v>0.44490000000000002</v>
      </c>
      <c r="Q123">
        <v>0.31940000000000002</v>
      </c>
      <c r="R123">
        <v>0.30959999999999999</v>
      </c>
      <c r="S123">
        <v>0.33119999999999999</v>
      </c>
      <c r="T123">
        <v>114</v>
      </c>
      <c r="U123">
        <v>0.51029999999999998</v>
      </c>
      <c r="V123">
        <v>0.94899999999999995</v>
      </c>
      <c r="W123">
        <v>0.874</v>
      </c>
      <c r="X123">
        <v>0.88700000000000001</v>
      </c>
      <c r="Y123">
        <v>1.0609999999999999</v>
      </c>
      <c r="Z123">
        <v>1.0009999999999999</v>
      </c>
      <c r="AA123">
        <v>1.0369999999999999</v>
      </c>
      <c r="AB123">
        <v>7</v>
      </c>
      <c r="AC123">
        <v>-5.2656428110830698</v>
      </c>
      <c r="AD123">
        <v>3.6587200258739898</v>
      </c>
    </row>
    <row r="124" spans="1:30" x14ac:dyDescent="0.2">
      <c r="A124">
        <v>123</v>
      </c>
      <c r="B124" t="s">
        <v>152</v>
      </c>
      <c r="C124">
        <v>7.85E-2</v>
      </c>
      <c r="D124">
        <v>6.0199999999999997E-2</v>
      </c>
      <c r="E124">
        <v>0.13</v>
      </c>
      <c r="F124">
        <v>1.304</v>
      </c>
      <c r="G124">
        <v>0.53680000000000005</v>
      </c>
      <c r="H124">
        <v>0.72940000000000005</v>
      </c>
      <c r="I124">
        <v>0.46060000000000001</v>
      </c>
      <c r="J124">
        <v>1.5840000000000001</v>
      </c>
      <c r="K124">
        <v>0.60489999999999999</v>
      </c>
      <c r="L124">
        <v>0.61119999999999997</v>
      </c>
      <c r="M124">
        <v>0.59819999999999995</v>
      </c>
      <c r="N124">
        <v>308.89999999999998</v>
      </c>
      <c r="O124">
        <v>0.30149999999999999</v>
      </c>
      <c r="P124">
        <v>0.47720000000000001</v>
      </c>
      <c r="Q124">
        <v>0.36899999999999999</v>
      </c>
      <c r="R124">
        <v>0.35970000000000002</v>
      </c>
      <c r="S124">
        <v>0.4</v>
      </c>
      <c r="T124">
        <v>139</v>
      </c>
      <c r="U124">
        <v>0.50729999999999997</v>
      </c>
      <c r="V124">
        <v>0.99399999999999999</v>
      </c>
      <c r="W124">
        <v>0.93400000000000005</v>
      </c>
      <c r="X124">
        <v>0.89600000000000002</v>
      </c>
      <c r="Y124">
        <v>1.0409999999999999</v>
      </c>
      <c r="Z124">
        <v>0.98899999999999999</v>
      </c>
      <c r="AA124">
        <v>1.0840000000000001</v>
      </c>
      <c r="AB124">
        <v>5</v>
      </c>
      <c r="AC124">
        <v>-3.1431379599083403E-2</v>
      </c>
      <c r="AD124">
        <v>1.4283437817445099</v>
      </c>
    </row>
    <row r="125" spans="1:30" x14ac:dyDescent="0.2">
      <c r="A125">
        <v>124</v>
      </c>
      <c r="B125" t="s">
        <v>153</v>
      </c>
      <c r="C125">
        <v>3.0700000000000002E-2</v>
      </c>
      <c r="D125">
        <v>3.6700000000000003E-2</v>
      </c>
      <c r="E125">
        <v>9.6299999999999997E-2</v>
      </c>
      <c r="F125">
        <v>0.83799999999999997</v>
      </c>
      <c r="G125">
        <v>0.61919999999999997</v>
      </c>
      <c r="H125">
        <v>0.66010000000000002</v>
      </c>
      <c r="I125">
        <v>0.50190000000000001</v>
      </c>
      <c r="J125">
        <v>1.3149999999999999</v>
      </c>
      <c r="K125">
        <v>0.5998</v>
      </c>
      <c r="L125">
        <v>0.61019999999999996</v>
      </c>
      <c r="M125">
        <v>0.56179999999999997</v>
      </c>
      <c r="N125">
        <v>306.10000000000002</v>
      </c>
      <c r="O125">
        <v>0.32979999999999998</v>
      </c>
      <c r="P125">
        <v>0.54820000000000002</v>
      </c>
      <c r="Q125">
        <v>0.41789999999999999</v>
      </c>
      <c r="R125">
        <v>0.42670000000000002</v>
      </c>
      <c r="S125">
        <v>0.435</v>
      </c>
      <c r="T125">
        <v>162.9</v>
      </c>
      <c r="U125">
        <v>0.49349999999999999</v>
      </c>
      <c r="V125">
        <v>1.026</v>
      </c>
      <c r="W125">
        <v>1.044</v>
      </c>
      <c r="X125">
        <v>1.1240000000000001</v>
      </c>
      <c r="Y125">
        <v>0.97199999999999998</v>
      </c>
      <c r="Z125">
        <v>0.93700000000000006</v>
      </c>
      <c r="AA125">
        <v>1.0409999999999999</v>
      </c>
      <c r="AB125">
        <v>18</v>
      </c>
      <c r="AC125">
        <v>5.0219281158096702</v>
      </c>
      <c r="AD125">
        <v>-2.7717202555304099</v>
      </c>
    </row>
    <row r="126" spans="1:30" x14ac:dyDescent="0.2">
      <c r="A126">
        <v>125</v>
      </c>
      <c r="B126" t="s">
        <v>154</v>
      </c>
      <c r="C126">
        <v>2.6499999999999999E-2</v>
      </c>
      <c r="D126">
        <v>3.5499999999999997E-2</v>
      </c>
      <c r="E126">
        <v>8.77E-2</v>
      </c>
      <c r="F126">
        <v>0.745</v>
      </c>
      <c r="G126">
        <v>0.59470000000000001</v>
      </c>
      <c r="H126">
        <v>0.64070000000000005</v>
      </c>
      <c r="I126">
        <v>0.47249999999999998</v>
      </c>
      <c r="J126">
        <v>1.3560000000000001</v>
      </c>
      <c r="K126">
        <v>0.57250000000000001</v>
      </c>
      <c r="L126">
        <v>0.58220000000000005</v>
      </c>
      <c r="M126">
        <v>0.58509999999999995</v>
      </c>
      <c r="N126">
        <v>295.60000000000002</v>
      </c>
      <c r="O126">
        <v>0.33489999999999998</v>
      </c>
      <c r="P126">
        <v>0.50860000000000005</v>
      </c>
      <c r="Q126">
        <v>0.40820000000000001</v>
      </c>
      <c r="R126">
        <v>0.40410000000000001</v>
      </c>
      <c r="S126">
        <v>0.39410000000000001</v>
      </c>
      <c r="T126">
        <v>151.6</v>
      </c>
      <c r="U126">
        <v>0.49469999999999997</v>
      </c>
      <c r="V126">
        <v>1.0049999999999999</v>
      </c>
      <c r="W126">
        <v>0.95499999999999996</v>
      </c>
      <c r="X126">
        <v>0.94499999999999995</v>
      </c>
      <c r="Y126">
        <v>1.0089999999999999</v>
      </c>
      <c r="Z126">
        <v>1.022</v>
      </c>
      <c r="AA126">
        <v>0.96599999999999997</v>
      </c>
      <c r="AB126">
        <v>19</v>
      </c>
      <c r="AC126">
        <v>4.49311584196154</v>
      </c>
      <c r="AD126">
        <v>0.34992035941459299</v>
      </c>
    </row>
    <row r="127" spans="1:30" x14ac:dyDescent="0.2">
      <c r="A127">
        <v>126</v>
      </c>
      <c r="B127" t="s">
        <v>155</v>
      </c>
      <c r="C127">
        <v>3.1600000000000003E-2</v>
      </c>
      <c r="D127">
        <v>3.3399999999999999E-2</v>
      </c>
      <c r="E127">
        <v>9.9599999999999994E-2</v>
      </c>
      <c r="F127">
        <v>0.94799999999999995</v>
      </c>
      <c r="G127">
        <v>0.66500000000000004</v>
      </c>
      <c r="H127">
        <v>0.61509999999999998</v>
      </c>
      <c r="I127">
        <v>0.46</v>
      </c>
      <c r="J127">
        <v>1.337</v>
      </c>
      <c r="K127">
        <v>0.56310000000000004</v>
      </c>
      <c r="L127">
        <v>0.56840000000000002</v>
      </c>
      <c r="M127">
        <v>0.54549999999999998</v>
      </c>
      <c r="N127">
        <v>292</v>
      </c>
      <c r="O127">
        <v>0.29199999999999998</v>
      </c>
      <c r="P127">
        <v>0.49980000000000002</v>
      </c>
      <c r="Q127">
        <v>0.37119999999999997</v>
      </c>
      <c r="R127">
        <v>0.37509999999999999</v>
      </c>
      <c r="S127">
        <v>0.41489999999999999</v>
      </c>
      <c r="T127">
        <v>143.80000000000001</v>
      </c>
      <c r="U127">
        <v>0.49220000000000003</v>
      </c>
      <c r="V127">
        <v>0.95599999999999996</v>
      </c>
      <c r="W127">
        <v>0.85</v>
      </c>
      <c r="X127">
        <v>0.91800000000000004</v>
      </c>
      <c r="Y127">
        <v>1.0489999999999999</v>
      </c>
      <c r="Z127">
        <v>0.96899999999999997</v>
      </c>
      <c r="AA127">
        <v>1.1180000000000001</v>
      </c>
      <c r="AB127">
        <v>26</v>
      </c>
      <c r="AC127">
        <v>3.9379569620220201</v>
      </c>
      <c r="AD127">
        <v>3.5826176540836201</v>
      </c>
    </row>
    <row r="128" spans="1:30" x14ac:dyDescent="0.2">
      <c r="A128">
        <v>127</v>
      </c>
      <c r="B128" t="s">
        <v>156</v>
      </c>
      <c r="C128">
        <v>8.8700000000000001E-2</v>
      </c>
      <c r="D128">
        <v>4.6600000000000003E-2</v>
      </c>
      <c r="E128">
        <v>0.1091</v>
      </c>
      <c r="F128">
        <v>1.9039999999999999</v>
      </c>
      <c r="G128">
        <v>0.57299999999999995</v>
      </c>
      <c r="H128">
        <v>0.72740000000000005</v>
      </c>
      <c r="I128">
        <v>0.50490000000000002</v>
      </c>
      <c r="J128">
        <v>1.4410000000000001</v>
      </c>
      <c r="K128">
        <v>0.63239999999999996</v>
      </c>
      <c r="L128">
        <v>0.62870000000000004</v>
      </c>
      <c r="M128">
        <v>0.62729999999999997</v>
      </c>
      <c r="N128">
        <v>326.7</v>
      </c>
      <c r="O128">
        <v>0.27339999999999998</v>
      </c>
      <c r="P128">
        <v>0.49299999999999999</v>
      </c>
      <c r="Q128">
        <v>0.35980000000000001</v>
      </c>
      <c r="R128">
        <v>0.371</v>
      </c>
      <c r="S128">
        <v>0.39800000000000002</v>
      </c>
      <c r="T128">
        <v>136.6</v>
      </c>
      <c r="U128">
        <v>0.51890000000000003</v>
      </c>
      <c r="V128">
        <v>0.96</v>
      </c>
      <c r="W128">
        <v>0.97899999999999998</v>
      </c>
      <c r="X128">
        <v>1.0149999999999999</v>
      </c>
      <c r="Y128">
        <v>1.04</v>
      </c>
      <c r="Z128">
        <v>0.99199999999999999</v>
      </c>
      <c r="AA128">
        <v>1.1060000000000001</v>
      </c>
      <c r="AB128">
        <v>6</v>
      </c>
      <c r="AC128">
        <v>-1.5299475194858001</v>
      </c>
      <c r="AD128">
        <v>0.334536338406415</v>
      </c>
    </row>
    <row r="129" spans="1:30" x14ac:dyDescent="0.2">
      <c r="A129">
        <v>128</v>
      </c>
      <c r="B129" t="s">
        <v>157</v>
      </c>
      <c r="C129">
        <v>7.4099999999999999E-2</v>
      </c>
      <c r="D129">
        <v>3.5799999999999998E-2</v>
      </c>
      <c r="E129">
        <v>8.9599999999999999E-2</v>
      </c>
      <c r="F129">
        <v>2.069</v>
      </c>
      <c r="G129">
        <v>0.60040000000000004</v>
      </c>
      <c r="H129">
        <v>0.74229999999999996</v>
      </c>
      <c r="I129">
        <v>0.53210000000000002</v>
      </c>
      <c r="J129">
        <v>1.395</v>
      </c>
      <c r="K129">
        <v>0.6583</v>
      </c>
      <c r="L129">
        <v>0.65629999999999999</v>
      </c>
      <c r="M129">
        <v>0.63009999999999999</v>
      </c>
      <c r="N129">
        <v>337.4</v>
      </c>
      <c r="O129">
        <v>0.30270000000000002</v>
      </c>
      <c r="P129">
        <v>0.50149999999999995</v>
      </c>
      <c r="Q129">
        <v>0.37840000000000001</v>
      </c>
      <c r="R129">
        <v>0.38290000000000002</v>
      </c>
      <c r="S129">
        <v>0.39219999999999999</v>
      </c>
      <c r="T129">
        <v>143.4</v>
      </c>
      <c r="U129">
        <v>0.4945</v>
      </c>
      <c r="V129">
        <v>1.042</v>
      </c>
      <c r="W129">
        <v>1.107</v>
      </c>
      <c r="X129">
        <v>1.093</v>
      </c>
      <c r="Y129">
        <v>0.95899999999999996</v>
      </c>
      <c r="Z129">
        <v>0.95699999999999996</v>
      </c>
      <c r="AA129">
        <v>1.0369999999999999</v>
      </c>
      <c r="AB129">
        <v>11</v>
      </c>
      <c r="AC129">
        <v>-1.39968712099548</v>
      </c>
      <c r="AD129">
        <v>-3.94217533324028</v>
      </c>
    </row>
    <row r="130" spans="1:30" x14ac:dyDescent="0.2">
      <c r="A130">
        <v>129</v>
      </c>
      <c r="B130" t="s">
        <v>158</v>
      </c>
      <c r="C130">
        <v>6.4799999999999996E-2</v>
      </c>
      <c r="D130">
        <v>5.2600000000000001E-2</v>
      </c>
      <c r="E130">
        <v>0.12130000000000001</v>
      </c>
      <c r="F130">
        <v>1.232</v>
      </c>
      <c r="G130">
        <v>0.56679999999999997</v>
      </c>
      <c r="H130">
        <v>0.71240000000000003</v>
      </c>
      <c r="I130">
        <v>0.4975</v>
      </c>
      <c r="J130">
        <v>1.4319999999999999</v>
      </c>
      <c r="K130">
        <v>0.61929999999999996</v>
      </c>
      <c r="L130">
        <v>0.62829999999999997</v>
      </c>
      <c r="M130">
        <v>0.59640000000000004</v>
      </c>
      <c r="N130">
        <v>314.5</v>
      </c>
      <c r="O130">
        <v>0.29730000000000001</v>
      </c>
      <c r="P130">
        <v>0.52339999999999998</v>
      </c>
      <c r="Q130">
        <v>0.39329999999999998</v>
      </c>
      <c r="R130">
        <v>0.40010000000000001</v>
      </c>
      <c r="S130">
        <v>0.41649999999999998</v>
      </c>
      <c r="T130">
        <v>149.69999999999999</v>
      </c>
      <c r="U130">
        <v>0.50449999999999995</v>
      </c>
      <c r="V130">
        <v>1.0189999999999999</v>
      </c>
      <c r="W130">
        <v>1.0329999999999999</v>
      </c>
      <c r="X130">
        <v>1.085</v>
      </c>
      <c r="Y130">
        <v>0.998</v>
      </c>
      <c r="Z130">
        <v>0.96299999999999997</v>
      </c>
      <c r="AA130">
        <v>1.0589999999999999</v>
      </c>
      <c r="AB130">
        <v>13</v>
      </c>
      <c r="AC130">
        <v>1.5137737923316601</v>
      </c>
      <c r="AD130">
        <v>-1.8457014354938599</v>
      </c>
    </row>
    <row r="131" spans="1:30" x14ac:dyDescent="0.2">
      <c r="A131">
        <v>130</v>
      </c>
      <c r="B131" t="s">
        <v>159</v>
      </c>
      <c r="C131">
        <v>4.1500000000000002E-2</v>
      </c>
      <c r="D131">
        <v>4.9399999999999999E-2</v>
      </c>
      <c r="E131">
        <v>0.12280000000000001</v>
      </c>
      <c r="F131">
        <v>0.84099999999999997</v>
      </c>
      <c r="G131">
        <v>0.59809999999999997</v>
      </c>
      <c r="H131">
        <v>0.67290000000000005</v>
      </c>
      <c r="I131">
        <v>0.49</v>
      </c>
      <c r="J131">
        <v>1.373</v>
      </c>
      <c r="K131">
        <v>0.59930000000000005</v>
      </c>
      <c r="L131">
        <v>0.61360000000000003</v>
      </c>
      <c r="M131">
        <v>0.57789999999999997</v>
      </c>
      <c r="N131">
        <v>305.3</v>
      </c>
      <c r="O131">
        <v>0.28470000000000001</v>
      </c>
      <c r="P131">
        <v>0.48970000000000002</v>
      </c>
      <c r="Q131">
        <v>0.36599999999999999</v>
      </c>
      <c r="R131">
        <v>0.36730000000000002</v>
      </c>
      <c r="S131">
        <v>0.38450000000000001</v>
      </c>
      <c r="T131">
        <v>136.69999999999999</v>
      </c>
      <c r="U131">
        <v>0.49099999999999999</v>
      </c>
      <c r="V131">
        <v>0.97899999999999998</v>
      </c>
      <c r="W131">
        <v>0.91400000000000003</v>
      </c>
      <c r="X131">
        <v>0.96499999999999997</v>
      </c>
      <c r="Y131">
        <v>1.0149999999999999</v>
      </c>
      <c r="Z131">
        <v>0.96399999999999997</v>
      </c>
      <c r="AA131">
        <v>1.0509999999999999</v>
      </c>
      <c r="AB131">
        <v>28</v>
      </c>
      <c r="AC131">
        <v>1.1295989503925199</v>
      </c>
      <c r="AD131">
        <v>1.5125255900368899</v>
      </c>
    </row>
    <row r="132" spans="1:30" x14ac:dyDescent="0.2">
      <c r="A132">
        <v>131</v>
      </c>
      <c r="B132" t="s">
        <v>160</v>
      </c>
      <c r="C132">
        <v>3.7999999999999999E-2</v>
      </c>
      <c r="D132">
        <v>4.4999999999999998E-2</v>
      </c>
      <c r="E132">
        <v>0.1051</v>
      </c>
      <c r="F132">
        <v>0.84499999999999997</v>
      </c>
      <c r="G132">
        <v>0.57199999999999995</v>
      </c>
      <c r="H132">
        <v>0.65459999999999996</v>
      </c>
      <c r="I132">
        <v>0.47039999999999998</v>
      </c>
      <c r="J132">
        <v>1.3919999999999999</v>
      </c>
      <c r="K132">
        <v>0.57579999999999998</v>
      </c>
      <c r="L132">
        <v>0.58640000000000003</v>
      </c>
      <c r="M132">
        <v>0.54610000000000003</v>
      </c>
      <c r="N132">
        <v>291.5</v>
      </c>
      <c r="O132">
        <v>0.2858</v>
      </c>
      <c r="P132">
        <v>0.51</v>
      </c>
      <c r="Q132">
        <v>0.38190000000000002</v>
      </c>
      <c r="R132">
        <v>0.38340000000000002</v>
      </c>
      <c r="S132">
        <v>0.4052</v>
      </c>
      <c r="T132">
        <v>144.19999999999999</v>
      </c>
      <c r="U132">
        <v>0.48110000000000003</v>
      </c>
      <c r="V132">
        <v>1.002</v>
      </c>
      <c r="W132">
        <v>0.9</v>
      </c>
      <c r="X132">
        <v>0.94799999999999995</v>
      </c>
      <c r="Y132">
        <v>1.0049999999999999</v>
      </c>
      <c r="Z132">
        <v>0.94799999999999995</v>
      </c>
      <c r="AA132">
        <v>1.0609999999999999</v>
      </c>
      <c r="AB132">
        <v>19</v>
      </c>
      <c r="AC132">
        <v>3.38895376506597</v>
      </c>
      <c r="AD132">
        <v>1.55703068226243</v>
      </c>
    </row>
    <row r="133" spans="1:30" x14ac:dyDescent="0.2">
      <c r="A133">
        <v>132</v>
      </c>
      <c r="B133" t="s">
        <v>161</v>
      </c>
      <c r="C133">
        <v>2.9899999999999999E-2</v>
      </c>
      <c r="D133">
        <v>3.7999999999999999E-2</v>
      </c>
      <c r="E133">
        <v>9.5699999999999993E-2</v>
      </c>
      <c r="F133">
        <v>0.78800000000000003</v>
      </c>
      <c r="G133">
        <v>0.60309999999999997</v>
      </c>
      <c r="H133">
        <v>0.66559999999999997</v>
      </c>
      <c r="I133">
        <v>0.50260000000000005</v>
      </c>
      <c r="J133">
        <v>1.3240000000000001</v>
      </c>
      <c r="K133">
        <v>0.60089999999999999</v>
      </c>
      <c r="L133">
        <v>0.61260000000000003</v>
      </c>
      <c r="M133">
        <v>0.56030000000000002</v>
      </c>
      <c r="N133">
        <v>304.10000000000002</v>
      </c>
      <c r="O133">
        <v>0.30170000000000002</v>
      </c>
      <c r="P133">
        <v>0.5071</v>
      </c>
      <c r="Q133">
        <v>0.38319999999999999</v>
      </c>
      <c r="R133">
        <v>0.38679999999999998</v>
      </c>
      <c r="S133">
        <v>0.40350000000000003</v>
      </c>
      <c r="T133">
        <v>145.19999999999999</v>
      </c>
      <c r="U133">
        <v>0.4849</v>
      </c>
      <c r="V133">
        <v>1.008</v>
      </c>
      <c r="W133">
        <v>0.96</v>
      </c>
      <c r="X133">
        <v>1.02</v>
      </c>
      <c r="Y133">
        <v>0.98599999999999999</v>
      </c>
      <c r="Z133">
        <v>0.93200000000000005</v>
      </c>
      <c r="AA133">
        <v>1.0529999999999999</v>
      </c>
      <c r="AB133">
        <v>17</v>
      </c>
      <c r="AC133">
        <v>2.6872816411891098</v>
      </c>
      <c r="AD133">
        <v>-0.32809683978901399</v>
      </c>
    </row>
    <row r="134" spans="1:30" x14ac:dyDescent="0.2">
      <c r="A134">
        <v>133</v>
      </c>
      <c r="B134" t="s">
        <v>162</v>
      </c>
      <c r="C134">
        <v>4.8599999999999997E-2</v>
      </c>
      <c r="D134">
        <v>2.29E-2</v>
      </c>
      <c r="E134">
        <v>6.6799999999999998E-2</v>
      </c>
      <c r="F134">
        <v>2.1259999999999999</v>
      </c>
      <c r="G134">
        <v>0.65769999999999995</v>
      </c>
      <c r="H134">
        <v>0.68230000000000002</v>
      </c>
      <c r="I134">
        <v>0.52210000000000001</v>
      </c>
      <c r="J134">
        <v>1.3069999999999999</v>
      </c>
      <c r="K134">
        <v>0.62749999999999995</v>
      </c>
      <c r="L134">
        <v>0.62339999999999995</v>
      </c>
      <c r="M134">
        <v>0.60440000000000005</v>
      </c>
      <c r="N134">
        <v>327</v>
      </c>
      <c r="O134">
        <v>0.2802</v>
      </c>
      <c r="P134">
        <v>0.48649999999999999</v>
      </c>
      <c r="Q134">
        <v>0.3604</v>
      </c>
      <c r="R134">
        <v>0.36199999999999999</v>
      </c>
      <c r="S134">
        <v>0.40110000000000001</v>
      </c>
      <c r="T134">
        <v>137.5</v>
      </c>
      <c r="U134">
        <v>0.50690000000000002</v>
      </c>
      <c r="V134">
        <v>0.98199999999999998</v>
      </c>
      <c r="W134">
        <v>0.96699999999999997</v>
      </c>
      <c r="X134">
        <v>0.98299999999999998</v>
      </c>
      <c r="Y134">
        <v>1.024</v>
      </c>
      <c r="Z134">
        <v>0.96299999999999997</v>
      </c>
      <c r="AA134">
        <v>1.113</v>
      </c>
      <c r="AB134">
        <v>23</v>
      </c>
      <c r="AC134">
        <v>-0.45510274889214197</v>
      </c>
      <c r="AD134">
        <v>-3.6466161592877001E-2</v>
      </c>
    </row>
    <row r="135" spans="1:30" x14ac:dyDescent="0.2">
      <c r="A135">
        <v>134</v>
      </c>
      <c r="B135" t="s">
        <v>163</v>
      </c>
      <c r="C135">
        <v>0.104</v>
      </c>
      <c r="D135">
        <v>5.4699999999999999E-2</v>
      </c>
      <c r="E135">
        <v>0.1394</v>
      </c>
      <c r="F135">
        <v>1.899</v>
      </c>
      <c r="G135">
        <v>0.60719999999999996</v>
      </c>
      <c r="H135">
        <v>0.73609999999999998</v>
      </c>
      <c r="I135">
        <v>0.48949999999999999</v>
      </c>
      <c r="J135">
        <v>1.504</v>
      </c>
      <c r="K135">
        <v>0.63919999999999999</v>
      </c>
      <c r="L135">
        <v>0.63629999999999998</v>
      </c>
      <c r="M135">
        <v>0.63729999999999998</v>
      </c>
      <c r="N135">
        <v>332.5</v>
      </c>
      <c r="O135">
        <v>0.26069999999999999</v>
      </c>
      <c r="P135">
        <v>0.45300000000000001</v>
      </c>
      <c r="Q135">
        <v>0.33179999999999998</v>
      </c>
      <c r="R135">
        <v>0.33210000000000001</v>
      </c>
      <c r="S135">
        <v>0.36780000000000002</v>
      </c>
      <c r="T135">
        <v>124.1</v>
      </c>
      <c r="U135">
        <v>0.51629999999999998</v>
      </c>
      <c r="V135">
        <v>0.96099999999999997</v>
      </c>
      <c r="W135">
        <v>0.92</v>
      </c>
      <c r="X135">
        <v>0.89500000000000002</v>
      </c>
      <c r="Y135">
        <v>1.0569999999999999</v>
      </c>
      <c r="Z135">
        <v>0.997</v>
      </c>
      <c r="AA135">
        <v>1.109</v>
      </c>
      <c r="AB135">
        <v>9</v>
      </c>
      <c r="AC135">
        <v>-3.9719378977236901</v>
      </c>
      <c r="AD135">
        <v>2.05486277065024</v>
      </c>
    </row>
    <row r="136" spans="1:30" x14ac:dyDescent="0.2">
      <c r="A136">
        <v>135</v>
      </c>
      <c r="B136" t="s">
        <v>164</v>
      </c>
      <c r="C136">
        <v>5.1700000000000003E-2</v>
      </c>
      <c r="D136">
        <v>2.9600000000000001E-2</v>
      </c>
      <c r="E136">
        <v>8.4199999999999997E-2</v>
      </c>
      <c r="F136">
        <v>1.748</v>
      </c>
      <c r="G136">
        <v>0.64839999999999998</v>
      </c>
      <c r="H136">
        <v>0.6925</v>
      </c>
      <c r="I136">
        <v>0.49590000000000001</v>
      </c>
      <c r="J136">
        <v>1.3959999999999999</v>
      </c>
      <c r="K136">
        <v>0.62339999999999995</v>
      </c>
      <c r="L136">
        <v>0.62219999999999998</v>
      </c>
      <c r="M136">
        <v>0.59199999999999997</v>
      </c>
      <c r="N136">
        <v>322.39999999999998</v>
      </c>
      <c r="O136">
        <v>0.27839999999999998</v>
      </c>
      <c r="P136">
        <v>0.48130000000000001</v>
      </c>
      <c r="Q136">
        <v>0.35880000000000001</v>
      </c>
      <c r="R136">
        <v>0.37280000000000002</v>
      </c>
      <c r="S136">
        <v>0.36859999999999998</v>
      </c>
      <c r="T136">
        <v>132.4</v>
      </c>
      <c r="U136">
        <v>0.48280000000000001</v>
      </c>
      <c r="V136">
        <v>0.99099999999999999</v>
      </c>
      <c r="W136">
        <v>0.95299999999999996</v>
      </c>
      <c r="X136">
        <v>0.92900000000000005</v>
      </c>
      <c r="Y136">
        <v>0.98199999999999998</v>
      </c>
      <c r="Z136">
        <v>0.95</v>
      </c>
      <c r="AA136">
        <v>1.0269999999999999</v>
      </c>
      <c r="AB136">
        <v>23</v>
      </c>
      <c r="AC136">
        <v>-0.60911034564773403</v>
      </c>
      <c r="AD136">
        <v>0.34020782648877501</v>
      </c>
    </row>
    <row r="137" spans="1:30" x14ac:dyDescent="0.2">
      <c r="A137">
        <v>136</v>
      </c>
      <c r="B137" t="s">
        <v>165</v>
      </c>
      <c r="C137">
        <v>4.9799999999999997E-2</v>
      </c>
      <c r="D137">
        <v>3.9699999999999999E-2</v>
      </c>
      <c r="E137">
        <v>0.1057</v>
      </c>
      <c r="F137">
        <v>1.2549999999999999</v>
      </c>
      <c r="G137">
        <v>0.62470000000000003</v>
      </c>
      <c r="H137">
        <v>0.6734</v>
      </c>
      <c r="I137">
        <v>0.51170000000000004</v>
      </c>
      <c r="J137">
        <v>1.3160000000000001</v>
      </c>
      <c r="K137">
        <v>0.61280000000000001</v>
      </c>
      <c r="L137">
        <v>0.61829999999999996</v>
      </c>
      <c r="M137">
        <v>0.57530000000000003</v>
      </c>
      <c r="N137">
        <v>314.2</v>
      </c>
      <c r="O137">
        <v>0.27050000000000002</v>
      </c>
      <c r="P137">
        <v>0.48899999999999999</v>
      </c>
      <c r="Q137">
        <v>0.35520000000000002</v>
      </c>
      <c r="R137">
        <v>0.35070000000000001</v>
      </c>
      <c r="S137">
        <v>0.36530000000000001</v>
      </c>
      <c r="T137">
        <v>130.80000000000001</v>
      </c>
      <c r="U137">
        <v>0.47920000000000001</v>
      </c>
      <c r="V137">
        <v>0.98599999999999999</v>
      </c>
      <c r="W137">
        <v>0.91700000000000004</v>
      </c>
      <c r="X137">
        <v>1.002</v>
      </c>
      <c r="Y137">
        <v>0.98799999999999999</v>
      </c>
      <c r="Z137">
        <v>0.93899999999999995</v>
      </c>
      <c r="AA137">
        <v>1.028</v>
      </c>
      <c r="AB137">
        <v>5</v>
      </c>
      <c r="AC137">
        <v>-0.17940805169950899</v>
      </c>
      <c r="AD137">
        <v>1.0372915115238099</v>
      </c>
    </row>
    <row r="138" spans="1:30" x14ac:dyDescent="0.2">
      <c r="A138">
        <v>137</v>
      </c>
      <c r="B138" t="s">
        <v>166</v>
      </c>
      <c r="C138">
        <v>5.1200000000000002E-2</v>
      </c>
      <c r="D138">
        <v>3.85E-2</v>
      </c>
      <c r="E138">
        <v>9.5299999999999996E-2</v>
      </c>
      <c r="F138">
        <v>1.3280000000000001</v>
      </c>
      <c r="G138">
        <v>0.59560000000000002</v>
      </c>
      <c r="H138">
        <v>0.68369999999999997</v>
      </c>
      <c r="I138">
        <v>0.46410000000000001</v>
      </c>
      <c r="J138">
        <v>1.4730000000000001</v>
      </c>
      <c r="K138">
        <v>0.59489999999999998</v>
      </c>
      <c r="L138">
        <v>0.59730000000000005</v>
      </c>
      <c r="M138">
        <v>0.61219999999999997</v>
      </c>
      <c r="N138">
        <v>310.5</v>
      </c>
      <c r="O138">
        <v>0.29039999999999999</v>
      </c>
      <c r="P138">
        <v>0.48180000000000001</v>
      </c>
      <c r="Q138">
        <v>0.36630000000000001</v>
      </c>
      <c r="R138">
        <v>0.35849999999999999</v>
      </c>
      <c r="S138">
        <v>0.4</v>
      </c>
      <c r="T138">
        <v>138.30000000000001</v>
      </c>
      <c r="U138">
        <v>0.51970000000000005</v>
      </c>
      <c r="V138">
        <v>0.93400000000000005</v>
      </c>
      <c r="W138">
        <v>0.90400000000000003</v>
      </c>
      <c r="X138">
        <v>0.86399999999999999</v>
      </c>
      <c r="Y138">
        <v>1.073</v>
      </c>
      <c r="Z138">
        <v>1.0289999999999999</v>
      </c>
      <c r="AA138">
        <v>1.0920000000000001</v>
      </c>
      <c r="AB138">
        <v>14</v>
      </c>
      <c r="AC138">
        <v>0.60805495027911705</v>
      </c>
      <c r="AD138">
        <v>3.1417519403213001</v>
      </c>
    </row>
    <row r="139" spans="1:30" x14ac:dyDescent="0.2">
      <c r="A139">
        <v>138</v>
      </c>
      <c r="B139" t="s">
        <v>167</v>
      </c>
      <c r="C139">
        <v>4.5499999999999999E-2</v>
      </c>
      <c r="D139">
        <v>1.6500000000000001E-2</v>
      </c>
      <c r="E139">
        <v>4.6699999999999998E-2</v>
      </c>
      <c r="F139">
        <v>2.7650000000000001</v>
      </c>
      <c r="G139">
        <v>0.6472</v>
      </c>
      <c r="H139">
        <v>0.67869999999999997</v>
      </c>
      <c r="I139">
        <v>0.50629999999999997</v>
      </c>
      <c r="J139">
        <v>1.341</v>
      </c>
      <c r="K139">
        <v>0.6179</v>
      </c>
      <c r="L139">
        <v>0.61019999999999996</v>
      </c>
      <c r="M139">
        <v>0.59460000000000002</v>
      </c>
      <c r="N139">
        <v>321.39999999999998</v>
      </c>
      <c r="O139">
        <v>0.31869999999999998</v>
      </c>
      <c r="P139">
        <v>0.48580000000000001</v>
      </c>
      <c r="Q139">
        <v>0.38390000000000002</v>
      </c>
      <c r="R139">
        <v>0.38140000000000002</v>
      </c>
      <c r="S139">
        <v>0.40100000000000002</v>
      </c>
      <c r="T139">
        <v>144.6</v>
      </c>
      <c r="U139">
        <v>0.49819999999999998</v>
      </c>
      <c r="V139">
        <v>0.99399999999999999</v>
      </c>
      <c r="W139">
        <v>1.0049999999999999</v>
      </c>
      <c r="X139">
        <v>0.93400000000000005</v>
      </c>
      <c r="Y139">
        <v>0.99399999999999999</v>
      </c>
      <c r="Z139">
        <v>0.96199999999999997</v>
      </c>
      <c r="AA139">
        <v>1.044</v>
      </c>
      <c r="AB139">
        <v>2</v>
      </c>
      <c r="AC139">
        <v>0.93386481805545296</v>
      </c>
      <c r="AD139">
        <v>-0.90024113428929997</v>
      </c>
    </row>
    <row r="140" spans="1:30" x14ac:dyDescent="0.2">
      <c r="A140">
        <v>139</v>
      </c>
      <c r="B140" t="s">
        <v>168</v>
      </c>
      <c r="C140">
        <v>0.1181</v>
      </c>
      <c r="D140">
        <v>5.3100000000000001E-2</v>
      </c>
      <c r="E140">
        <v>0.1333</v>
      </c>
      <c r="F140">
        <v>2.2240000000000002</v>
      </c>
      <c r="G140">
        <v>0.60160000000000002</v>
      </c>
      <c r="H140">
        <v>0.75239999999999996</v>
      </c>
      <c r="I140">
        <v>0.48509999999999998</v>
      </c>
      <c r="J140">
        <v>1.5509999999999999</v>
      </c>
      <c r="K140">
        <v>0.64590000000000003</v>
      </c>
      <c r="L140">
        <v>0.63680000000000003</v>
      </c>
      <c r="M140">
        <v>0.63870000000000005</v>
      </c>
      <c r="N140">
        <v>335.6</v>
      </c>
      <c r="O140">
        <v>0.27879999999999999</v>
      </c>
      <c r="P140">
        <v>0.4758</v>
      </c>
      <c r="Q140">
        <v>0.35489999999999999</v>
      </c>
      <c r="R140">
        <v>0.35570000000000002</v>
      </c>
      <c r="S140">
        <v>0.374</v>
      </c>
      <c r="T140">
        <v>131.80000000000001</v>
      </c>
      <c r="U140">
        <v>0.50780000000000003</v>
      </c>
      <c r="V140">
        <v>0.997</v>
      </c>
      <c r="W140">
        <v>1.002</v>
      </c>
      <c r="X140">
        <v>0.95899999999999996</v>
      </c>
      <c r="Y140">
        <v>1.014</v>
      </c>
      <c r="Z140">
        <v>0.98899999999999999</v>
      </c>
      <c r="AA140">
        <v>1.054</v>
      </c>
      <c r="AB140">
        <v>24</v>
      </c>
      <c r="AC140">
        <v>-3.2655068907716802</v>
      </c>
      <c r="AD140">
        <v>-0.23565728226489199</v>
      </c>
    </row>
    <row r="141" spans="1:30" x14ac:dyDescent="0.2">
      <c r="A141">
        <v>140</v>
      </c>
      <c r="B141" t="s">
        <v>169</v>
      </c>
      <c r="C141">
        <v>6.1699999999999998E-2</v>
      </c>
      <c r="D141">
        <v>2.9000000000000001E-2</v>
      </c>
      <c r="E141">
        <v>7.0000000000000007E-2</v>
      </c>
      <c r="F141">
        <v>2.1280000000000001</v>
      </c>
      <c r="G141">
        <v>0.5857</v>
      </c>
      <c r="H141">
        <v>0.70009999999999994</v>
      </c>
      <c r="I141">
        <v>0.49869999999999998</v>
      </c>
      <c r="J141">
        <v>1.4039999999999999</v>
      </c>
      <c r="K141">
        <v>0.61660000000000004</v>
      </c>
      <c r="L141">
        <v>0.61029999999999995</v>
      </c>
      <c r="M141">
        <v>0.61560000000000004</v>
      </c>
      <c r="N141">
        <v>319.8</v>
      </c>
      <c r="O141">
        <v>0.2555</v>
      </c>
      <c r="P141">
        <v>0.4597</v>
      </c>
      <c r="Q141">
        <v>0.3377</v>
      </c>
      <c r="R141">
        <v>0.3427</v>
      </c>
      <c r="S141">
        <v>0.3453</v>
      </c>
      <c r="T141">
        <v>121</v>
      </c>
      <c r="U141">
        <v>0.50270000000000004</v>
      </c>
      <c r="V141">
        <v>0.98599999999999999</v>
      </c>
      <c r="W141">
        <v>0.88100000000000001</v>
      </c>
      <c r="X141">
        <v>0.876</v>
      </c>
      <c r="Y141">
        <v>1.0509999999999999</v>
      </c>
      <c r="Z141">
        <v>0.998</v>
      </c>
      <c r="AA141">
        <v>1.022</v>
      </c>
      <c r="AB141">
        <v>12</v>
      </c>
      <c r="AC141">
        <v>-2.3799698652351302</v>
      </c>
      <c r="AD141">
        <v>2.4656785835208002</v>
      </c>
    </row>
    <row r="142" spans="1:30" x14ac:dyDescent="0.2">
      <c r="A142">
        <v>141</v>
      </c>
      <c r="B142" t="s">
        <v>170</v>
      </c>
      <c r="C142">
        <v>6.3799999999999996E-2</v>
      </c>
      <c r="D142">
        <v>4.6399999999999997E-2</v>
      </c>
      <c r="E142">
        <v>0.11119999999999999</v>
      </c>
      <c r="F142">
        <v>1.3759999999999999</v>
      </c>
      <c r="G142">
        <v>0.58260000000000001</v>
      </c>
      <c r="H142">
        <v>0.70820000000000005</v>
      </c>
      <c r="I142">
        <v>0.4743</v>
      </c>
      <c r="J142">
        <v>1.4930000000000001</v>
      </c>
      <c r="K142">
        <v>0.61060000000000003</v>
      </c>
      <c r="L142">
        <v>0.61450000000000005</v>
      </c>
      <c r="M142">
        <v>0.58919999999999995</v>
      </c>
      <c r="N142">
        <v>311.3</v>
      </c>
      <c r="O142">
        <v>0.28449999999999998</v>
      </c>
      <c r="P142">
        <v>0.49440000000000001</v>
      </c>
      <c r="Q142">
        <v>0.36670000000000003</v>
      </c>
      <c r="R142">
        <v>0.37890000000000001</v>
      </c>
      <c r="S142">
        <v>0.41389999999999999</v>
      </c>
      <c r="T142">
        <v>140.9</v>
      </c>
      <c r="U142">
        <v>0.50919999999999999</v>
      </c>
      <c r="V142">
        <v>0.97299999999999998</v>
      </c>
      <c r="W142">
        <v>0.94199999999999995</v>
      </c>
      <c r="X142">
        <v>0.95399999999999996</v>
      </c>
      <c r="Y142">
        <v>1.0389999999999999</v>
      </c>
      <c r="Z142">
        <v>0.96499999999999997</v>
      </c>
      <c r="AA142">
        <v>1.129</v>
      </c>
      <c r="AB142">
        <v>28</v>
      </c>
      <c r="AC142">
        <v>0.58960724003544696</v>
      </c>
      <c r="AD142">
        <v>1.1970653498378301</v>
      </c>
    </row>
    <row r="143" spans="1:30" x14ac:dyDescent="0.2">
      <c r="A143">
        <v>142</v>
      </c>
      <c r="B143" t="s">
        <v>171</v>
      </c>
      <c r="C143">
        <v>4.1300000000000003E-2</v>
      </c>
      <c r="D143">
        <v>4.9000000000000002E-2</v>
      </c>
      <c r="E143">
        <v>0.1198</v>
      </c>
      <c r="F143">
        <v>0.84199999999999997</v>
      </c>
      <c r="G143">
        <v>0.59099999999999997</v>
      </c>
      <c r="H143">
        <v>0.67610000000000003</v>
      </c>
      <c r="I143">
        <v>0.48320000000000002</v>
      </c>
      <c r="J143">
        <v>1.399</v>
      </c>
      <c r="K143">
        <v>0.59719999999999995</v>
      </c>
      <c r="L143">
        <v>0.61109999999999998</v>
      </c>
      <c r="M143">
        <v>0.56930000000000003</v>
      </c>
      <c r="N143">
        <v>303.2</v>
      </c>
      <c r="O143">
        <v>0.31709999999999999</v>
      </c>
      <c r="P143">
        <v>0.50949999999999995</v>
      </c>
      <c r="Q143">
        <v>0.39340000000000003</v>
      </c>
      <c r="R143">
        <v>0.39489999999999997</v>
      </c>
      <c r="S143">
        <v>0.43030000000000002</v>
      </c>
      <c r="T143">
        <v>152.9</v>
      </c>
      <c r="U143">
        <v>0.50060000000000004</v>
      </c>
      <c r="V143">
        <v>0.98199999999999998</v>
      </c>
      <c r="W143">
        <v>0.97699999999999998</v>
      </c>
      <c r="X143">
        <v>1.018</v>
      </c>
      <c r="Y143">
        <v>1.0089999999999999</v>
      </c>
      <c r="Z143">
        <v>0.95299999999999996</v>
      </c>
      <c r="AA143">
        <v>1.0940000000000001</v>
      </c>
      <c r="AB143">
        <v>17</v>
      </c>
      <c r="AC143">
        <v>3.2341991412587698</v>
      </c>
      <c r="AD143">
        <v>-6.4987997437600906E-2</v>
      </c>
    </row>
    <row r="144" spans="1:30" x14ac:dyDescent="0.2">
      <c r="A144">
        <v>143</v>
      </c>
      <c r="B144" t="s">
        <v>172</v>
      </c>
      <c r="C144">
        <v>3.9300000000000002E-2</v>
      </c>
      <c r="D144">
        <v>2.9899999999999999E-2</v>
      </c>
      <c r="E144">
        <v>7.0599999999999996E-2</v>
      </c>
      <c r="F144">
        <v>1.3120000000000001</v>
      </c>
      <c r="G144">
        <v>0.57630000000000003</v>
      </c>
      <c r="H144">
        <v>0.67010000000000003</v>
      </c>
      <c r="I144">
        <v>0.50700000000000001</v>
      </c>
      <c r="J144">
        <v>1.3220000000000001</v>
      </c>
      <c r="K144">
        <v>0.60099999999999998</v>
      </c>
      <c r="L144">
        <v>0.60350000000000004</v>
      </c>
      <c r="M144">
        <v>0.5948</v>
      </c>
      <c r="N144">
        <v>308.7</v>
      </c>
      <c r="O144">
        <v>0.31540000000000001</v>
      </c>
      <c r="P144">
        <v>0.5161</v>
      </c>
      <c r="Q144">
        <v>0.39839999999999998</v>
      </c>
      <c r="R144">
        <v>0.39800000000000002</v>
      </c>
      <c r="S144">
        <v>0.41249999999999998</v>
      </c>
      <c r="T144">
        <v>151.1</v>
      </c>
      <c r="U144">
        <v>0.50509999999999999</v>
      </c>
      <c r="V144">
        <v>0.99399999999999999</v>
      </c>
      <c r="W144">
        <v>0.998</v>
      </c>
      <c r="X144">
        <v>1.028</v>
      </c>
      <c r="Y144">
        <v>1.01</v>
      </c>
      <c r="Z144">
        <v>0.99</v>
      </c>
      <c r="AA144">
        <v>1.036</v>
      </c>
      <c r="AB144">
        <v>17</v>
      </c>
      <c r="AC144">
        <v>2.8646982600408699</v>
      </c>
      <c r="AD144">
        <v>-0.85942129213888696</v>
      </c>
    </row>
    <row r="145" spans="1:30" x14ac:dyDescent="0.2">
      <c r="A145">
        <v>144</v>
      </c>
      <c r="B145" t="s">
        <v>173</v>
      </c>
      <c r="C145">
        <v>5.5300000000000002E-2</v>
      </c>
      <c r="D145">
        <v>4.8500000000000001E-2</v>
      </c>
      <c r="E145">
        <v>0.12470000000000001</v>
      </c>
      <c r="F145">
        <v>1.1419999999999999</v>
      </c>
      <c r="G145">
        <v>0.61119999999999997</v>
      </c>
      <c r="H145">
        <v>0.66669999999999996</v>
      </c>
      <c r="I145">
        <v>0.49419999999999997</v>
      </c>
      <c r="J145">
        <v>1.349</v>
      </c>
      <c r="K145">
        <v>0.59960000000000002</v>
      </c>
      <c r="L145">
        <v>0.60729999999999995</v>
      </c>
      <c r="M145">
        <v>0.58050000000000002</v>
      </c>
      <c r="N145">
        <v>308</v>
      </c>
      <c r="O145">
        <v>0.27710000000000001</v>
      </c>
      <c r="P145">
        <v>0.4667</v>
      </c>
      <c r="Q145">
        <v>0.34970000000000001</v>
      </c>
      <c r="R145">
        <v>0.3458</v>
      </c>
      <c r="S145">
        <v>0.34289999999999998</v>
      </c>
      <c r="T145">
        <v>125.5</v>
      </c>
      <c r="U145">
        <v>0.47960000000000003</v>
      </c>
      <c r="V145">
        <v>0.99299999999999999</v>
      </c>
      <c r="W145">
        <v>0.873</v>
      </c>
      <c r="X145">
        <v>0.92700000000000005</v>
      </c>
      <c r="Y145">
        <v>1.01</v>
      </c>
      <c r="Z145">
        <v>0.96799999999999997</v>
      </c>
      <c r="AA145">
        <v>0.98099999999999998</v>
      </c>
      <c r="AB145">
        <v>1</v>
      </c>
      <c r="AC145">
        <v>-0.38482145406310198</v>
      </c>
      <c r="AD145">
        <v>2.3179870545646302</v>
      </c>
    </row>
    <row r="146" spans="1:30" x14ac:dyDescent="0.2">
      <c r="A146">
        <v>145</v>
      </c>
      <c r="B146" t="s">
        <v>174</v>
      </c>
      <c r="C146">
        <v>4.7100000000000003E-2</v>
      </c>
      <c r="D146">
        <v>4.36E-2</v>
      </c>
      <c r="E146">
        <v>0.11020000000000001</v>
      </c>
      <c r="F146">
        <v>1.0820000000000001</v>
      </c>
      <c r="G146">
        <v>0.60440000000000005</v>
      </c>
      <c r="H146">
        <v>0.69689999999999996</v>
      </c>
      <c r="I146">
        <v>0.51370000000000005</v>
      </c>
      <c r="J146">
        <v>1.357</v>
      </c>
      <c r="K146">
        <v>0.62450000000000006</v>
      </c>
      <c r="L146">
        <v>0.63490000000000002</v>
      </c>
      <c r="M146">
        <v>0.60599999999999998</v>
      </c>
      <c r="N146">
        <v>319.7</v>
      </c>
      <c r="O146">
        <v>0.28760000000000002</v>
      </c>
      <c r="P146">
        <v>0.50109999999999999</v>
      </c>
      <c r="Q146">
        <v>0.36940000000000001</v>
      </c>
      <c r="R146">
        <v>0.36649999999999999</v>
      </c>
      <c r="S146">
        <v>0.39369999999999999</v>
      </c>
      <c r="T146">
        <v>139.6</v>
      </c>
      <c r="U146">
        <v>0.50260000000000005</v>
      </c>
      <c r="V146">
        <v>1.0069999999999999</v>
      </c>
      <c r="W146">
        <v>0.98399999999999999</v>
      </c>
      <c r="X146">
        <v>1.054</v>
      </c>
      <c r="Y146">
        <v>1.012</v>
      </c>
      <c r="Z146">
        <v>0.97</v>
      </c>
      <c r="AA146">
        <v>1.0660000000000001</v>
      </c>
      <c r="AB146">
        <v>2</v>
      </c>
      <c r="AC146">
        <v>0.13907149329912399</v>
      </c>
      <c r="AD146">
        <v>-0.68837994611823705</v>
      </c>
    </row>
    <row r="147" spans="1:30" x14ac:dyDescent="0.2">
      <c r="A147">
        <v>146</v>
      </c>
      <c r="B147" t="s">
        <v>175</v>
      </c>
      <c r="C147">
        <v>0.12690000000000001</v>
      </c>
      <c r="D147">
        <v>4.1200000000000001E-2</v>
      </c>
      <c r="E147">
        <v>9.9699999999999997E-2</v>
      </c>
      <c r="F147">
        <v>3.0790000000000002</v>
      </c>
      <c r="G147">
        <v>0.58650000000000002</v>
      </c>
      <c r="H147">
        <v>0.7631</v>
      </c>
      <c r="I147">
        <v>0.51949999999999996</v>
      </c>
      <c r="J147">
        <v>1.4690000000000001</v>
      </c>
      <c r="K147">
        <v>0.66239999999999999</v>
      </c>
      <c r="L147">
        <v>0.64370000000000005</v>
      </c>
      <c r="M147">
        <v>0.65780000000000005</v>
      </c>
      <c r="N147">
        <v>345.2</v>
      </c>
      <c r="O147">
        <v>0.26140000000000002</v>
      </c>
      <c r="P147">
        <v>0.43859999999999999</v>
      </c>
      <c r="Q147">
        <v>0.32890000000000003</v>
      </c>
      <c r="R147">
        <v>0.33689999999999998</v>
      </c>
      <c r="S147">
        <v>0.35370000000000001</v>
      </c>
      <c r="T147">
        <v>120.8</v>
      </c>
      <c r="U147">
        <v>0.51070000000000004</v>
      </c>
      <c r="V147">
        <v>0.98699999999999999</v>
      </c>
      <c r="W147">
        <v>0.97399999999999998</v>
      </c>
      <c r="X147">
        <v>0.89800000000000002</v>
      </c>
      <c r="Y147">
        <v>1.028</v>
      </c>
      <c r="Z147">
        <v>0.99299999999999999</v>
      </c>
      <c r="AA147">
        <v>1.0760000000000001</v>
      </c>
      <c r="AB147">
        <v>20</v>
      </c>
      <c r="AC147">
        <v>-5.8134636690937302</v>
      </c>
      <c r="AD147">
        <v>0.161931944877684</v>
      </c>
    </row>
    <row r="148" spans="1:30" x14ac:dyDescent="0.2">
      <c r="A148">
        <v>147</v>
      </c>
      <c r="B148" t="s">
        <v>176</v>
      </c>
      <c r="C148">
        <v>0.10879999999999999</v>
      </c>
      <c r="D148">
        <v>5.6800000000000003E-2</v>
      </c>
      <c r="E148">
        <v>0.1595</v>
      </c>
      <c r="F148">
        <v>1.9159999999999999</v>
      </c>
      <c r="G148">
        <v>0.64400000000000002</v>
      </c>
      <c r="H148">
        <v>0.73919999999999997</v>
      </c>
      <c r="I148">
        <v>0.49490000000000001</v>
      </c>
      <c r="J148">
        <v>1.494</v>
      </c>
      <c r="K148">
        <v>0.6522</v>
      </c>
      <c r="L148">
        <v>0.65129999999999999</v>
      </c>
      <c r="M148">
        <v>0.64959999999999996</v>
      </c>
      <c r="N148">
        <v>339.3</v>
      </c>
      <c r="O148">
        <v>0.29020000000000001</v>
      </c>
      <c r="P148">
        <v>0.4708</v>
      </c>
      <c r="Q148">
        <v>0.35759999999999997</v>
      </c>
      <c r="R148">
        <v>0.3569</v>
      </c>
      <c r="S148">
        <v>0.3891</v>
      </c>
      <c r="T148">
        <v>134.6</v>
      </c>
      <c r="U148">
        <v>0.52380000000000004</v>
      </c>
      <c r="V148">
        <v>0.99</v>
      </c>
      <c r="W148">
        <v>1.028</v>
      </c>
      <c r="X148">
        <v>1.0129999999999999</v>
      </c>
      <c r="Y148">
        <v>1.036</v>
      </c>
      <c r="Z148">
        <v>0.996</v>
      </c>
      <c r="AA148">
        <v>1.0880000000000001</v>
      </c>
      <c r="AB148">
        <v>24</v>
      </c>
      <c r="AC148">
        <v>-3.0043606443338802</v>
      </c>
      <c r="AD148">
        <v>-0.59695465377950396</v>
      </c>
    </row>
    <row r="149" spans="1:30" x14ac:dyDescent="0.2">
      <c r="A149">
        <v>148</v>
      </c>
      <c r="B149" t="s">
        <v>177</v>
      </c>
      <c r="C149">
        <v>3.73E-2</v>
      </c>
      <c r="D149">
        <v>3.04E-2</v>
      </c>
      <c r="E149">
        <v>8.0500000000000002E-2</v>
      </c>
      <c r="F149">
        <v>1.2270000000000001</v>
      </c>
      <c r="G149">
        <v>0.62290000000000001</v>
      </c>
      <c r="H149">
        <v>0.67079999999999995</v>
      </c>
      <c r="I149">
        <v>0.51649999999999996</v>
      </c>
      <c r="J149">
        <v>1.2989999999999999</v>
      </c>
      <c r="K149">
        <v>0.61260000000000003</v>
      </c>
      <c r="L149">
        <v>0.61709999999999998</v>
      </c>
      <c r="M149">
        <v>0.58979999999999999</v>
      </c>
      <c r="N149">
        <v>315.3</v>
      </c>
      <c r="O149">
        <v>0.30719999999999997</v>
      </c>
      <c r="P149">
        <v>0.53280000000000005</v>
      </c>
      <c r="Q149">
        <v>0.40100000000000002</v>
      </c>
      <c r="R149">
        <v>0.40660000000000002</v>
      </c>
      <c r="S149">
        <v>0.44550000000000001</v>
      </c>
      <c r="T149">
        <v>157.9</v>
      </c>
      <c r="U149">
        <v>0.51549999999999996</v>
      </c>
      <c r="V149">
        <v>0.998</v>
      </c>
      <c r="W149">
        <v>1.0349999999999999</v>
      </c>
      <c r="X149">
        <v>1.1000000000000001</v>
      </c>
      <c r="Y149">
        <v>1.0169999999999999</v>
      </c>
      <c r="Z149">
        <v>0.96299999999999997</v>
      </c>
      <c r="AA149">
        <v>1.111</v>
      </c>
      <c r="AB149">
        <v>13</v>
      </c>
      <c r="AC149">
        <v>3.23352196107294</v>
      </c>
      <c r="AD149">
        <v>-1.9187779175547499</v>
      </c>
    </row>
    <row r="150" spans="1:30" x14ac:dyDescent="0.2">
      <c r="A150">
        <v>149</v>
      </c>
      <c r="B150" t="s">
        <v>178</v>
      </c>
      <c r="C150">
        <v>8.6099999999999996E-2</v>
      </c>
      <c r="D150">
        <v>5.0099999999999999E-2</v>
      </c>
      <c r="E150">
        <v>0.1283</v>
      </c>
      <c r="F150">
        <v>1.7170000000000001</v>
      </c>
      <c r="G150">
        <v>0.60919999999999996</v>
      </c>
      <c r="H150">
        <v>0.7429</v>
      </c>
      <c r="I150">
        <v>0.51519999999999999</v>
      </c>
      <c r="J150">
        <v>1.4419999999999999</v>
      </c>
      <c r="K150">
        <v>0.65390000000000004</v>
      </c>
      <c r="L150">
        <v>0.65739999999999998</v>
      </c>
      <c r="M150">
        <v>0.63700000000000001</v>
      </c>
      <c r="N150">
        <v>336.9</v>
      </c>
      <c r="O150">
        <v>0.29409999999999997</v>
      </c>
      <c r="P150">
        <v>0.49469999999999997</v>
      </c>
      <c r="Q150">
        <v>0.3674</v>
      </c>
      <c r="R150">
        <v>0.3705</v>
      </c>
      <c r="S150">
        <v>0.40239999999999998</v>
      </c>
      <c r="T150">
        <v>141.4</v>
      </c>
      <c r="U150">
        <v>0.51029999999999998</v>
      </c>
      <c r="V150">
        <v>1.0029999999999999</v>
      </c>
      <c r="W150">
        <v>1.0620000000000001</v>
      </c>
      <c r="X150">
        <v>1.075</v>
      </c>
      <c r="Y150">
        <v>1</v>
      </c>
      <c r="Z150">
        <v>0.97399999999999998</v>
      </c>
      <c r="AA150">
        <v>1.095</v>
      </c>
      <c r="AB150">
        <v>15</v>
      </c>
      <c r="AC150">
        <v>-1.8650294488039501</v>
      </c>
      <c r="AD150">
        <v>-2.19606604539731</v>
      </c>
    </row>
    <row r="151" spans="1:30" x14ac:dyDescent="0.2">
      <c r="A151">
        <v>150</v>
      </c>
      <c r="B151" t="s">
        <v>179</v>
      </c>
      <c r="C151">
        <v>4.5400000000000003E-2</v>
      </c>
      <c r="D151">
        <v>4.2599999999999999E-2</v>
      </c>
      <c r="E151">
        <v>9.8199999999999996E-2</v>
      </c>
      <c r="F151">
        <v>1.0660000000000001</v>
      </c>
      <c r="G151">
        <v>0.56640000000000001</v>
      </c>
      <c r="H151">
        <v>0.68899999999999995</v>
      </c>
      <c r="I151">
        <v>0.4909</v>
      </c>
      <c r="J151">
        <v>1.4039999999999999</v>
      </c>
      <c r="K151">
        <v>0.60309999999999997</v>
      </c>
      <c r="L151">
        <v>0.61150000000000004</v>
      </c>
      <c r="M151">
        <v>0.58379999999999999</v>
      </c>
      <c r="N151">
        <v>306.39999999999998</v>
      </c>
      <c r="O151">
        <v>0.31340000000000001</v>
      </c>
      <c r="P151">
        <v>0.51019999999999999</v>
      </c>
      <c r="Q151">
        <v>0.3931</v>
      </c>
      <c r="R151">
        <v>0.38450000000000001</v>
      </c>
      <c r="S151">
        <v>0.42430000000000001</v>
      </c>
      <c r="T151">
        <v>151.4</v>
      </c>
      <c r="U151">
        <v>0.50529999999999997</v>
      </c>
      <c r="V151">
        <v>0.98099999999999998</v>
      </c>
      <c r="W151">
        <v>0.99</v>
      </c>
      <c r="X151">
        <v>0.99199999999999999</v>
      </c>
      <c r="Y151">
        <v>1.0129999999999999</v>
      </c>
      <c r="Z151">
        <v>0.96799999999999997</v>
      </c>
      <c r="AA151">
        <v>1.08</v>
      </c>
      <c r="AB151">
        <v>17</v>
      </c>
      <c r="AC151">
        <v>2.50078257553968</v>
      </c>
      <c r="AD151">
        <v>-0.19634962830231101</v>
      </c>
    </row>
    <row r="152" spans="1:30" x14ac:dyDescent="0.2">
      <c r="A152">
        <v>151</v>
      </c>
      <c r="B152" t="s">
        <v>180</v>
      </c>
      <c r="C152">
        <v>6.9199999999999998E-2</v>
      </c>
      <c r="D152">
        <v>4.9299999999999997E-2</v>
      </c>
      <c r="E152">
        <v>0.15010000000000001</v>
      </c>
      <c r="F152">
        <v>1.4019999999999999</v>
      </c>
      <c r="G152">
        <v>0.67130000000000001</v>
      </c>
      <c r="H152">
        <v>0.70940000000000003</v>
      </c>
      <c r="I152">
        <v>0.51139999999999997</v>
      </c>
      <c r="J152">
        <v>1.387</v>
      </c>
      <c r="K152">
        <v>0.64429999999999998</v>
      </c>
      <c r="L152">
        <v>0.65239999999999998</v>
      </c>
      <c r="M152">
        <v>0.62790000000000001</v>
      </c>
      <c r="N152">
        <v>334.5</v>
      </c>
      <c r="O152">
        <v>0.3049</v>
      </c>
      <c r="P152">
        <v>0.50570000000000004</v>
      </c>
      <c r="Q152">
        <v>0.38140000000000002</v>
      </c>
      <c r="R152">
        <v>0.38200000000000001</v>
      </c>
      <c r="S152">
        <v>0.40329999999999999</v>
      </c>
      <c r="T152">
        <v>145.30000000000001</v>
      </c>
      <c r="U152">
        <v>0.50849999999999995</v>
      </c>
      <c r="V152">
        <v>1.0289999999999999</v>
      </c>
      <c r="W152">
        <v>1.0720000000000001</v>
      </c>
      <c r="X152">
        <v>1.1439999999999999</v>
      </c>
      <c r="Y152">
        <v>0.995</v>
      </c>
      <c r="Z152">
        <v>0.97499999999999998</v>
      </c>
      <c r="AA152">
        <v>1.0569999999999999</v>
      </c>
      <c r="AB152">
        <v>8</v>
      </c>
      <c r="AC152">
        <v>-0.31817684726260098</v>
      </c>
      <c r="AD152">
        <v>-2.7692980044250901</v>
      </c>
    </row>
    <row r="153" spans="1:30" x14ac:dyDescent="0.2">
      <c r="A153">
        <v>152</v>
      </c>
      <c r="B153" t="s">
        <v>181</v>
      </c>
      <c r="C153">
        <v>3.7699999999999997E-2</v>
      </c>
      <c r="D153">
        <v>3.5200000000000002E-2</v>
      </c>
      <c r="E153">
        <v>8.7900000000000006E-2</v>
      </c>
      <c r="F153">
        <v>1.071</v>
      </c>
      <c r="G153">
        <v>0.5998</v>
      </c>
      <c r="H153">
        <v>0.65980000000000005</v>
      </c>
      <c r="I153">
        <v>0.48570000000000002</v>
      </c>
      <c r="J153">
        <v>1.3580000000000001</v>
      </c>
      <c r="K153">
        <v>0.59019999999999995</v>
      </c>
      <c r="L153">
        <v>0.59589999999999999</v>
      </c>
      <c r="M153">
        <v>0.57599999999999996</v>
      </c>
      <c r="N153">
        <v>302.7</v>
      </c>
      <c r="O153">
        <v>0.313</v>
      </c>
      <c r="P153">
        <v>0.51090000000000002</v>
      </c>
      <c r="Q153">
        <v>0.39100000000000001</v>
      </c>
      <c r="R153">
        <v>0.3851</v>
      </c>
      <c r="S153">
        <v>0.41239999999999999</v>
      </c>
      <c r="T153">
        <v>149.5</v>
      </c>
      <c r="U153">
        <v>0.49830000000000002</v>
      </c>
      <c r="V153">
        <v>0.98899999999999999</v>
      </c>
      <c r="W153">
        <v>0.95399999999999996</v>
      </c>
      <c r="X153">
        <v>0.97299999999999998</v>
      </c>
      <c r="Y153">
        <v>1.0149999999999999</v>
      </c>
      <c r="Z153">
        <v>0.97599999999999998</v>
      </c>
      <c r="AA153">
        <v>1.0549999999999999</v>
      </c>
      <c r="AB153">
        <v>17</v>
      </c>
      <c r="AC153">
        <v>3.1722433198783802</v>
      </c>
      <c r="AD153">
        <v>0.42295545099368198</v>
      </c>
    </row>
    <row r="154" spans="1:30" x14ac:dyDescent="0.2">
      <c r="A154">
        <v>153</v>
      </c>
      <c r="B154" t="s">
        <v>182</v>
      </c>
      <c r="C154">
        <v>4.9500000000000002E-2</v>
      </c>
      <c r="D154">
        <v>5.6099999999999997E-2</v>
      </c>
      <c r="E154">
        <v>0.126</v>
      </c>
      <c r="F154">
        <v>0.88300000000000001</v>
      </c>
      <c r="G154">
        <v>0.55469999999999997</v>
      </c>
      <c r="H154">
        <v>0.71030000000000004</v>
      </c>
      <c r="I154">
        <v>0.47449999999999998</v>
      </c>
      <c r="J154">
        <v>1.4970000000000001</v>
      </c>
      <c r="K154">
        <v>0.60529999999999995</v>
      </c>
      <c r="L154">
        <v>0.62150000000000005</v>
      </c>
      <c r="M154">
        <v>0.59630000000000005</v>
      </c>
      <c r="N154">
        <v>307.5</v>
      </c>
      <c r="O154">
        <v>0.28260000000000002</v>
      </c>
      <c r="P154">
        <v>0.50519999999999998</v>
      </c>
      <c r="Q154">
        <v>0.37240000000000001</v>
      </c>
      <c r="R154">
        <v>0.37869999999999998</v>
      </c>
      <c r="S154">
        <v>0.42909999999999998</v>
      </c>
      <c r="T154">
        <v>144.80000000000001</v>
      </c>
      <c r="U154">
        <v>0.51890000000000003</v>
      </c>
      <c r="V154">
        <v>0.97699999999999998</v>
      </c>
      <c r="W154">
        <v>0.94399999999999995</v>
      </c>
      <c r="X154">
        <v>0.98399999999999999</v>
      </c>
      <c r="Y154">
        <v>1.0589999999999999</v>
      </c>
      <c r="Z154">
        <v>0.98499999999999999</v>
      </c>
      <c r="AA154">
        <v>1.1519999999999999</v>
      </c>
      <c r="AB154">
        <v>28</v>
      </c>
      <c r="AC154">
        <v>1.21802635954617</v>
      </c>
      <c r="AD154">
        <v>1.0738864931607199</v>
      </c>
    </row>
    <row r="155" spans="1:30" x14ac:dyDescent="0.2">
      <c r="A155">
        <v>154</v>
      </c>
      <c r="B155" t="s">
        <v>183</v>
      </c>
      <c r="C155">
        <v>6.08E-2</v>
      </c>
      <c r="D155">
        <v>2.41E-2</v>
      </c>
      <c r="E155">
        <v>6.7299999999999999E-2</v>
      </c>
      <c r="F155">
        <v>2.516</v>
      </c>
      <c r="G155">
        <v>0.64129999999999998</v>
      </c>
      <c r="H155">
        <v>0.6845</v>
      </c>
      <c r="I155">
        <v>0.50780000000000003</v>
      </c>
      <c r="J155">
        <v>1.3480000000000001</v>
      </c>
      <c r="K155">
        <v>0.62119999999999997</v>
      </c>
      <c r="L155">
        <v>0.61240000000000006</v>
      </c>
      <c r="M155">
        <v>0.60240000000000005</v>
      </c>
      <c r="N155">
        <v>323.39999999999998</v>
      </c>
      <c r="O155">
        <v>0.29139999999999999</v>
      </c>
      <c r="P155">
        <v>0.51780000000000004</v>
      </c>
      <c r="Q155">
        <v>0.38200000000000001</v>
      </c>
      <c r="R155">
        <v>0.39950000000000002</v>
      </c>
      <c r="S155">
        <v>0.40579999999999999</v>
      </c>
      <c r="T155">
        <v>145.80000000000001</v>
      </c>
      <c r="U155">
        <v>0.50409999999999999</v>
      </c>
      <c r="V155">
        <v>1.012</v>
      </c>
      <c r="W155">
        <v>1.008</v>
      </c>
      <c r="X155">
        <v>1.024</v>
      </c>
      <c r="Y155">
        <v>1.0069999999999999</v>
      </c>
      <c r="Z155">
        <v>0.97</v>
      </c>
      <c r="AA155">
        <v>1.0620000000000001</v>
      </c>
      <c r="AB155">
        <v>2</v>
      </c>
      <c r="AC155">
        <v>0.96527541976439502</v>
      </c>
      <c r="AD155">
        <v>-1.5159831695111201</v>
      </c>
    </row>
    <row r="156" spans="1:30" x14ac:dyDescent="0.2">
      <c r="A156">
        <v>155</v>
      </c>
      <c r="B156" t="s">
        <v>184</v>
      </c>
      <c r="C156">
        <v>1.01E-2</v>
      </c>
      <c r="D156">
        <v>3.3399999999999999E-2</v>
      </c>
      <c r="E156">
        <v>0.106</v>
      </c>
      <c r="F156">
        <v>0.30199999999999999</v>
      </c>
      <c r="G156">
        <v>0.68479999999999996</v>
      </c>
      <c r="H156">
        <v>0.61929999999999996</v>
      </c>
      <c r="I156">
        <v>0.48449999999999999</v>
      </c>
      <c r="J156">
        <v>1.278</v>
      </c>
      <c r="K156">
        <v>0.57679999999999998</v>
      </c>
      <c r="L156">
        <v>0.59250000000000003</v>
      </c>
      <c r="M156">
        <v>0.55449999999999999</v>
      </c>
      <c r="N156">
        <v>299.39999999999998</v>
      </c>
      <c r="O156">
        <v>0.33119999999999999</v>
      </c>
      <c r="P156">
        <v>0.52080000000000004</v>
      </c>
      <c r="Q156">
        <v>0.40899999999999997</v>
      </c>
      <c r="R156">
        <v>0.41039999999999999</v>
      </c>
      <c r="S156">
        <v>0.44180000000000003</v>
      </c>
      <c r="T156">
        <v>159.9</v>
      </c>
      <c r="U156">
        <v>0.4995</v>
      </c>
      <c r="V156">
        <v>0.98299999999999998</v>
      </c>
      <c r="W156">
        <v>0.96599999999999997</v>
      </c>
      <c r="X156">
        <v>1.0349999999999999</v>
      </c>
      <c r="Y156">
        <v>1.012</v>
      </c>
      <c r="Z156">
        <v>0.96099999999999997</v>
      </c>
      <c r="AA156">
        <v>1.08</v>
      </c>
      <c r="AB156">
        <v>27</v>
      </c>
      <c r="AC156">
        <v>5.8026618717109697</v>
      </c>
      <c r="AD156" s="1">
        <v>-5.6648122040119705E-4</v>
      </c>
    </row>
    <row r="157" spans="1:30" x14ac:dyDescent="0.2">
      <c r="A157">
        <v>156</v>
      </c>
      <c r="B157" t="s">
        <v>185</v>
      </c>
      <c r="C157">
        <v>1.0999999999999999E-2</v>
      </c>
      <c r="D157">
        <v>4.8800000000000003E-2</v>
      </c>
      <c r="E157">
        <v>0.15690000000000001</v>
      </c>
      <c r="F157">
        <v>0.22500000000000001</v>
      </c>
      <c r="G157">
        <v>0.68930000000000002</v>
      </c>
      <c r="H157">
        <v>0.5917</v>
      </c>
      <c r="I157">
        <v>0.44969999999999999</v>
      </c>
      <c r="J157">
        <v>1.3160000000000001</v>
      </c>
      <c r="K157">
        <v>0.54759999999999998</v>
      </c>
      <c r="L157">
        <v>0.57069999999999999</v>
      </c>
      <c r="M157">
        <v>0.55189999999999995</v>
      </c>
      <c r="N157">
        <v>285.39999999999998</v>
      </c>
      <c r="O157">
        <v>0.31709999999999999</v>
      </c>
      <c r="P157">
        <v>0.50429999999999997</v>
      </c>
      <c r="Q157">
        <v>0.39379999999999998</v>
      </c>
      <c r="R157">
        <v>0.39290000000000003</v>
      </c>
      <c r="S157">
        <v>0.4098</v>
      </c>
      <c r="T157">
        <v>149.19999999999999</v>
      </c>
      <c r="U157">
        <v>0.4914</v>
      </c>
      <c r="V157">
        <v>0.97699999999999998</v>
      </c>
      <c r="W157">
        <v>0.87</v>
      </c>
      <c r="X157">
        <v>0.97399999999999998</v>
      </c>
      <c r="Y157">
        <v>1.042</v>
      </c>
      <c r="Z157">
        <v>1.008</v>
      </c>
      <c r="AA157">
        <v>1.04</v>
      </c>
      <c r="AB157">
        <v>3</v>
      </c>
      <c r="AC157">
        <v>5.6909219388606704</v>
      </c>
      <c r="AD157">
        <v>2.9301316399122701</v>
      </c>
    </row>
    <row r="158" spans="1:30" x14ac:dyDescent="0.2">
      <c r="A158">
        <v>157</v>
      </c>
      <c r="B158" t="s">
        <v>186</v>
      </c>
      <c r="C158">
        <v>5.11E-2</v>
      </c>
      <c r="D158">
        <v>3.9399999999999998E-2</v>
      </c>
      <c r="E158">
        <v>9.4799999999999995E-2</v>
      </c>
      <c r="F158">
        <v>1.298</v>
      </c>
      <c r="G158">
        <v>0.58499999999999996</v>
      </c>
      <c r="H158">
        <v>0.66679999999999995</v>
      </c>
      <c r="I158">
        <v>0.48420000000000002</v>
      </c>
      <c r="J158">
        <v>1.377</v>
      </c>
      <c r="K158">
        <v>0.59099999999999997</v>
      </c>
      <c r="L158">
        <v>0.59360000000000002</v>
      </c>
      <c r="M158">
        <v>0.5887</v>
      </c>
      <c r="N158">
        <v>304.39999999999998</v>
      </c>
      <c r="O158">
        <v>0.32800000000000001</v>
      </c>
      <c r="P158">
        <v>0.51319999999999999</v>
      </c>
      <c r="Q158">
        <v>0.40360000000000001</v>
      </c>
      <c r="R158">
        <v>0.40060000000000001</v>
      </c>
      <c r="S158">
        <v>0.42980000000000002</v>
      </c>
      <c r="T158">
        <v>155.30000000000001</v>
      </c>
      <c r="U158">
        <v>0.51239999999999997</v>
      </c>
      <c r="V158">
        <v>0.997</v>
      </c>
      <c r="W158">
        <v>0.98699999999999999</v>
      </c>
      <c r="X158">
        <v>0.99099999999999999</v>
      </c>
      <c r="Y158">
        <v>1.03</v>
      </c>
      <c r="Z158">
        <v>0.996</v>
      </c>
      <c r="AA158">
        <v>1.0649999999999999</v>
      </c>
      <c r="AB158">
        <v>17</v>
      </c>
      <c r="AC158">
        <v>3.6015531394322098</v>
      </c>
      <c r="AD158">
        <v>-0.37845364326686898</v>
      </c>
    </row>
    <row r="159" spans="1:30" x14ac:dyDescent="0.2">
      <c r="A159">
        <v>158</v>
      </c>
      <c r="B159" t="s">
        <v>187</v>
      </c>
      <c r="C159">
        <v>4.6199999999999998E-2</v>
      </c>
      <c r="D159">
        <v>2.4899999999999999E-2</v>
      </c>
      <c r="E159">
        <v>6.4199999999999993E-2</v>
      </c>
      <c r="F159">
        <v>1.8560000000000001</v>
      </c>
      <c r="G159">
        <v>0.61270000000000002</v>
      </c>
      <c r="H159">
        <v>0.67349999999999999</v>
      </c>
      <c r="I159">
        <v>0.49990000000000001</v>
      </c>
      <c r="J159">
        <v>1.347</v>
      </c>
      <c r="K159">
        <v>0.60629999999999995</v>
      </c>
      <c r="L159">
        <v>0.60289999999999999</v>
      </c>
      <c r="M159">
        <v>0.59870000000000001</v>
      </c>
      <c r="N159">
        <v>314.89999999999998</v>
      </c>
      <c r="O159">
        <v>0.2792</v>
      </c>
      <c r="P159">
        <v>0.49309999999999998</v>
      </c>
      <c r="Q159">
        <v>0.36349999999999999</v>
      </c>
      <c r="R159">
        <v>0.37880000000000003</v>
      </c>
      <c r="S159">
        <v>0.39529999999999998</v>
      </c>
      <c r="T159">
        <v>137.80000000000001</v>
      </c>
      <c r="U159">
        <v>0.50629999999999997</v>
      </c>
      <c r="V159">
        <v>0.96</v>
      </c>
      <c r="W159">
        <v>0.92300000000000004</v>
      </c>
      <c r="X159">
        <v>0.94499999999999995</v>
      </c>
      <c r="Y159">
        <v>1.0389999999999999</v>
      </c>
      <c r="Z159">
        <v>0.98799999999999999</v>
      </c>
      <c r="AA159">
        <v>1.0880000000000001</v>
      </c>
      <c r="AB159">
        <v>28</v>
      </c>
      <c r="AC159">
        <v>0.65092917356624402</v>
      </c>
      <c r="AD159">
        <v>1.38865449493211</v>
      </c>
    </row>
    <row r="160" spans="1:30" x14ac:dyDescent="0.2">
      <c r="A160">
        <v>159</v>
      </c>
      <c r="B160" t="s">
        <v>188</v>
      </c>
      <c r="C160">
        <v>5.67E-2</v>
      </c>
      <c r="D160">
        <v>2.4199999999999999E-2</v>
      </c>
      <c r="E160">
        <v>6.3399999999999998E-2</v>
      </c>
      <c r="F160">
        <v>2.3410000000000002</v>
      </c>
      <c r="G160">
        <v>0.61760000000000004</v>
      </c>
      <c r="H160">
        <v>0.69</v>
      </c>
      <c r="I160">
        <v>0.50029999999999997</v>
      </c>
      <c r="J160">
        <v>1.379</v>
      </c>
      <c r="K160">
        <v>0.61739999999999995</v>
      </c>
      <c r="L160">
        <v>0.61009999999999998</v>
      </c>
      <c r="M160">
        <v>0.57920000000000005</v>
      </c>
      <c r="N160">
        <v>317.7</v>
      </c>
      <c r="O160">
        <v>0.2918</v>
      </c>
      <c r="P160">
        <v>0.49619999999999997</v>
      </c>
      <c r="Q160">
        <v>0.37159999999999999</v>
      </c>
      <c r="R160">
        <v>0.37709999999999999</v>
      </c>
      <c r="S160">
        <v>0.40960000000000002</v>
      </c>
      <c r="T160">
        <v>142.9</v>
      </c>
      <c r="U160">
        <v>0.49480000000000002</v>
      </c>
      <c r="V160">
        <v>1.0009999999999999</v>
      </c>
      <c r="W160">
        <v>0.97099999999999997</v>
      </c>
      <c r="X160">
        <v>0.95399999999999996</v>
      </c>
      <c r="Y160">
        <v>1.0009999999999999</v>
      </c>
      <c r="Z160">
        <v>0.93799999999999994</v>
      </c>
      <c r="AA160">
        <v>1.1020000000000001</v>
      </c>
      <c r="AB160">
        <v>2</v>
      </c>
      <c r="AC160">
        <v>0.712554891591206</v>
      </c>
      <c r="AD160">
        <v>-0.37230112478131899</v>
      </c>
    </row>
    <row r="161" spans="1:30" x14ac:dyDescent="0.2">
      <c r="A161">
        <v>160</v>
      </c>
      <c r="B161" t="s">
        <v>189</v>
      </c>
      <c r="C161">
        <v>8.0100000000000005E-2</v>
      </c>
      <c r="D161">
        <v>3.1600000000000003E-2</v>
      </c>
      <c r="E161">
        <v>8.4000000000000005E-2</v>
      </c>
      <c r="F161">
        <v>2.5350000000000001</v>
      </c>
      <c r="G161">
        <v>0.62390000000000001</v>
      </c>
      <c r="H161">
        <v>0.70630000000000004</v>
      </c>
      <c r="I161">
        <v>0.5161</v>
      </c>
      <c r="J161">
        <v>1.369</v>
      </c>
      <c r="K161">
        <v>0.63480000000000003</v>
      </c>
      <c r="L161">
        <v>0.62439999999999996</v>
      </c>
      <c r="M161">
        <v>0.59370000000000001</v>
      </c>
      <c r="N161">
        <v>327.60000000000002</v>
      </c>
      <c r="O161">
        <v>0.26</v>
      </c>
      <c r="P161">
        <v>0.48909999999999998</v>
      </c>
      <c r="Q161">
        <v>0.34839999999999999</v>
      </c>
      <c r="R161">
        <v>0.36470000000000002</v>
      </c>
      <c r="S161">
        <v>0.37709999999999999</v>
      </c>
      <c r="T161">
        <v>130.6</v>
      </c>
      <c r="U161">
        <v>0.49</v>
      </c>
      <c r="V161">
        <v>0.997</v>
      </c>
      <c r="W161">
        <v>0.95399999999999996</v>
      </c>
      <c r="X161">
        <v>0.99199999999999999</v>
      </c>
      <c r="Y161">
        <v>0.996</v>
      </c>
      <c r="Z161">
        <v>0.93500000000000005</v>
      </c>
      <c r="AA161">
        <v>1.0820000000000001</v>
      </c>
      <c r="AB161">
        <v>10</v>
      </c>
      <c r="AC161">
        <v>-1.7836222008238201</v>
      </c>
      <c r="AD161">
        <v>-0.118040419655857</v>
      </c>
    </row>
    <row r="162" spans="1:30" x14ac:dyDescent="0.2">
      <c r="A162">
        <v>161</v>
      </c>
      <c r="B162" t="s">
        <v>190</v>
      </c>
      <c r="C162">
        <v>2.3699999999999999E-2</v>
      </c>
      <c r="D162">
        <v>2.8899999999999999E-2</v>
      </c>
      <c r="E162">
        <v>7.9299999999999995E-2</v>
      </c>
      <c r="F162">
        <v>0.82</v>
      </c>
      <c r="G162">
        <v>0.63619999999999999</v>
      </c>
      <c r="H162">
        <v>0.65339999999999998</v>
      </c>
      <c r="I162">
        <v>0.5171</v>
      </c>
      <c r="J162">
        <v>1.264</v>
      </c>
      <c r="K162">
        <v>0.6038</v>
      </c>
      <c r="L162">
        <v>0.61229999999999996</v>
      </c>
      <c r="M162">
        <v>0.58069999999999999</v>
      </c>
      <c r="N162">
        <v>311.60000000000002</v>
      </c>
      <c r="O162">
        <v>0.31630000000000003</v>
      </c>
      <c r="P162">
        <v>0.5353</v>
      </c>
      <c r="Q162">
        <v>0.40870000000000001</v>
      </c>
      <c r="R162">
        <v>0.40579999999999999</v>
      </c>
      <c r="S162">
        <v>0.42780000000000001</v>
      </c>
      <c r="T162">
        <v>157.19999999999999</v>
      </c>
      <c r="U162">
        <v>0.50090000000000001</v>
      </c>
      <c r="V162">
        <v>1.034</v>
      </c>
      <c r="W162">
        <v>1.0309999999999999</v>
      </c>
      <c r="X162">
        <v>1.1100000000000001</v>
      </c>
      <c r="Y162">
        <v>0.99299999999999999</v>
      </c>
      <c r="Z162">
        <v>0.96199999999999997</v>
      </c>
      <c r="AA162">
        <v>1.0469999999999999</v>
      </c>
      <c r="AB162">
        <v>18</v>
      </c>
      <c r="AC162">
        <v>4.0315670917236996</v>
      </c>
      <c r="AD162">
        <v>-2.4436738646080101</v>
      </c>
    </row>
    <row r="163" spans="1:30" x14ac:dyDescent="0.2">
      <c r="A163">
        <v>162</v>
      </c>
      <c r="B163" t="s">
        <v>191</v>
      </c>
      <c r="C163">
        <v>2.7199999999999998E-2</v>
      </c>
      <c r="D163">
        <v>3.44E-2</v>
      </c>
      <c r="E163">
        <v>8.2000000000000003E-2</v>
      </c>
      <c r="F163">
        <v>0.79</v>
      </c>
      <c r="G163">
        <v>0.5806</v>
      </c>
      <c r="H163">
        <v>0.63149999999999995</v>
      </c>
      <c r="I163">
        <v>0.4708</v>
      </c>
      <c r="J163">
        <v>1.3420000000000001</v>
      </c>
      <c r="K163">
        <v>0.56410000000000005</v>
      </c>
      <c r="L163">
        <v>0.57220000000000004</v>
      </c>
      <c r="M163">
        <v>0.52139999999999997</v>
      </c>
      <c r="N163">
        <v>284.5</v>
      </c>
      <c r="O163">
        <v>0.35570000000000002</v>
      </c>
      <c r="P163">
        <v>0.51580000000000004</v>
      </c>
      <c r="Q163">
        <v>0.41839999999999999</v>
      </c>
      <c r="R163">
        <v>0.4113</v>
      </c>
      <c r="S163">
        <v>0.4032</v>
      </c>
      <c r="T163">
        <v>158.19999999999999</v>
      </c>
      <c r="U163">
        <v>0.46160000000000001</v>
      </c>
      <c r="V163">
        <v>1.018</v>
      </c>
      <c r="W163">
        <v>0.96</v>
      </c>
      <c r="X163">
        <v>0.96</v>
      </c>
      <c r="Y163">
        <v>0.94099999999999995</v>
      </c>
      <c r="Z163">
        <v>0.92400000000000004</v>
      </c>
      <c r="AA163">
        <v>0.96399999999999997</v>
      </c>
      <c r="AB163">
        <v>27</v>
      </c>
      <c r="AC163">
        <v>6.2470989278970501</v>
      </c>
      <c r="AD163">
        <v>-0.407614587340631</v>
      </c>
    </row>
    <row r="164" spans="1:30" x14ac:dyDescent="0.2">
      <c r="A164">
        <v>163</v>
      </c>
      <c r="B164" t="s">
        <v>192</v>
      </c>
      <c r="C164">
        <v>1.6799999999999999E-2</v>
      </c>
      <c r="D164">
        <v>2.52E-2</v>
      </c>
      <c r="E164">
        <v>8.3599999999999994E-2</v>
      </c>
      <c r="F164">
        <v>0.66700000000000004</v>
      </c>
      <c r="G164">
        <v>0.69899999999999995</v>
      </c>
      <c r="H164">
        <v>0.60929999999999995</v>
      </c>
      <c r="I164">
        <v>0.46160000000000001</v>
      </c>
      <c r="J164">
        <v>1.32</v>
      </c>
      <c r="K164">
        <v>0.56479999999999997</v>
      </c>
      <c r="L164">
        <v>0.57210000000000005</v>
      </c>
      <c r="M164">
        <v>0.53949999999999998</v>
      </c>
      <c r="N164">
        <v>295.10000000000002</v>
      </c>
      <c r="O164">
        <v>0.34720000000000001</v>
      </c>
      <c r="P164">
        <v>0.53090000000000004</v>
      </c>
      <c r="Q164">
        <v>0.42309999999999998</v>
      </c>
      <c r="R164">
        <v>0.42070000000000002</v>
      </c>
      <c r="S164">
        <v>0.45600000000000002</v>
      </c>
      <c r="T164">
        <v>166.2</v>
      </c>
      <c r="U164">
        <v>0.499</v>
      </c>
      <c r="V164">
        <v>0.995</v>
      </c>
      <c r="W164">
        <v>0.97199999999999998</v>
      </c>
      <c r="X164">
        <v>0.98299999999999998</v>
      </c>
      <c r="Y164">
        <v>1.01</v>
      </c>
      <c r="Z164">
        <v>0.95499999999999996</v>
      </c>
      <c r="AA164">
        <v>1.0780000000000001</v>
      </c>
      <c r="AB164">
        <v>27</v>
      </c>
      <c r="AC164">
        <v>7.1483519098924599</v>
      </c>
      <c r="AD164">
        <v>-6.5771481824643305E-2</v>
      </c>
    </row>
    <row r="165" spans="1:30" x14ac:dyDescent="0.2">
      <c r="A165">
        <v>164</v>
      </c>
      <c r="B165" t="s">
        <v>193</v>
      </c>
      <c r="C165">
        <v>4.6100000000000002E-2</v>
      </c>
      <c r="D165">
        <v>6.0400000000000002E-2</v>
      </c>
      <c r="E165">
        <v>0.1406</v>
      </c>
      <c r="F165">
        <v>0.76300000000000001</v>
      </c>
      <c r="G165">
        <v>0.56999999999999995</v>
      </c>
      <c r="H165">
        <v>0.68279999999999996</v>
      </c>
      <c r="I165">
        <v>0.4748</v>
      </c>
      <c r="J165">
        <v>1.4379999999999999</v>
      </c>
      <c r="K165">
        <v>0.59330000000000005</v>
      </c>
      <c r="L165">
        <v>0.61250000000000004</v>
      </c>
      <c r="M165">
        <v>0.58560000000000001</v>
      </c>
      <c r="N165">
        <v>301.89999999999998</v>
      </c>
      <c r="O165">
        <v>0.3165</v>
      </c>
      <c r="P165">
        <v>0.5202</v>
      </c>
      <c r="Q165">
        <v>0.39760000000000001</v>
      </c>
      <c r="R165">
        <v>0.39229999999999998</v>
      </c>
      <c r="S165">
        <v>0.40600000000000003</v>
      </c>
      <c r="T165">
        <v>151.5</v>
      </c>
      <c r="U165">
        <v>0.49630000000000002</v>
      </c>
      <c r="V165">
        <v>0.99</v>
      </c>
      <c r="W165">
        <v>0.97799999999999998</v>
      </c>
      <c r="X165">
        <v>1.0489999999999999</v>
      </c>
      <c r="Y165">
        <v>1.0009999999999999</v>
      </c>
      <c r="Z165">
        <v>0.98699999999999999</v>
      </c>
      <c r="AA165">
        <v>1.0209999999999999</v>
      </c>
      <c r="AB165">
        <v>17</v>
      </c>
      <c r="AC165">
        <v>2.9291354627570301</v>
      </c>
      <c r="AD165">
        <v>-0.13894812453753</v>
      </c>
    </row>
    <row r="166" spans="1:30" x14ac:dyDescent="0.2">
      <c r="A166">
        <v>165</v>
      </c>
      <c r="B166" t="s">
        <v>194</v>
      </c>
      <c r="C166">
        <v>0.1055</v>
      </c>
      <c r="D166">
        <v>2.9499999999999998E-2</v>
      </c>
      <c r="E166">
        <v>7.4499999999999997E-2</v>
      </c>
      <c r="F166">
        <v>3.573</v>
      </c>
      <c r="G166">
        <v>0.60350000000000004</v>
      </c>
      <c r="H166">
        <v>0.72709999999999997</v>
      </c>
      <c r="I166">
        <v>0.50370000000000004</v>
      </c>
      <c r="J166">
        <v>1.444</v>
      </c>
      <c r="K166">
        <v>0.63859999999999995</v>
      </c>
      <c r="L166">
        <v>0.61629999999999996</v>
      </c>
      <c r="M166">
        <v>0.60829999999999995</v>
      </c>
      <c r="N166">
        <v>330.5</v>
      </c>
      <c r="O166">
        <v>0.24970000000000001</v>
      </c>
      <c r="P166">
        <v>0.45279999999999998</v>
      </c>
      <c r="Q166">
        <v>0.32969999999999999</v>
      </c>
      <c r="R166">
        <v>0.33510000000000001</v>
      </c>
      <c r="S166">
        <v>0.3392</v>
      </c>
      <c r="T166">
        <v>119.6</v>
      </c>
      <c r="U166">
        <v>0.48520000000000002</v>
      </c>
      <c r="V166">
        <v>0.98399999999999999</v>
      </c>
      <c r="W166">
        <v>0.91200000000000003</v>
      </c>
      <c r="X166">
        <v>0.85599999999999998</v>
      </c>
      <c r="Y166">
        <v>1</v>
      </c>
      <c r="Z166">
        <v>0.95299999999999996</v>
      </c>
      <c r="AA166">
        <v>1.0289999999999999</v>
      </c>
      <c r="AB166">
        <v>9</v>
      </c>
      <c r="AC166">
        <v>-4.3223304529961304</v>
      </c>
      <c r="AD166">
        <v>1.46668719144077</v>
      </c>
    </row>
    <row r="167" spans="1:30" x14ac:dyDescent="0.2">
      <c r="A167">
        <v>166</v>
      </c>
      <c r="B167" t="s">
        <v>195</v>
      </c>
      <c r="C167">
        <v>1.2500000000000001E-2</v>
      </c>
      <c r="D167">
        <v>2.46E-2</v>
      </c>
      <c r="E167">
        <v>6.9900000000000004E-2</v>
      </c>
      <c r="F167">
        <v>0.50900000000000001</v>
      </c>
      <c r="G167">
        <v>0.64749999999999996</v>
      </c>
      <c r="H167">
        <v>0.59040000000000004</v>
      </c>
      <c r="I167">
        <v>0.44919999999999999</v>
      </c>
      <c r="J167">
        <v>1.3140000000000001</v>
      </c>
      <c r="K167">
        <v>0.54059999999999997</v>
      </c>
      <c r="L167">
        <v>0.54849999999999999</v>
      </c>
      <c r="M167">
        <v>0.52190000000000003</v>
      </c>
      <c r="N167">
        <v>279.5</v>
      </c>
      <c r="O167">
        <v>0.33960000000000001</v>
      </c>
      <c r="P167">
        <v>0.51739999999999997</v>
      </c>
      <c r="Q167">
        <v>0.41510000000000002</v>
      </c>
      <c r="R167">
        <v>0.4083</v>
      </c>
      <c r="S167">
        <v>0.41010000000000002</v>
      </c>
      <c r="T167">
        <v>157</v>
      </c>
      <c r="U167">
        <v>0.46989999999999998</v>
      </c>
      <c r="V167">
        <v>0.98199999999999998</v>
      </c>
      <c r="W167">
        <v>0.90400000000000003</v>
      </c>
      <c r="X167">
        <v>0.90400000000000003</v>
      </c>
      <c r="Y167">
        <v>0.98199999999999998</v>
      </c>
      <c r="Z167">
        <v>0.96499999999999997</v>
      </c>
      <c r="AA167">
        <v>0.98799999999999999</v>
      </c>
      <c r="AB167">
        <v>3</v>
      </c>
      <c r="AC167">
        <v>7.2590190063908402</v>
      </c>
      <c r="AD167">
        <v>1.9389957590960401</v>
      </c>
    </row>
    <row r="168" spans="1:30" x14ac:dyDescent="0.2">
      <c r="A168">
        <v>167</v>
      </c>
      <c r="B168" t="s">
        <v>196</v>
      </c>
      <c r="C168">
        <v>3.1199999999999999E-2</v>
      </c>
      <c r="D168">
        <v>2.69E-2</v>
      </c>
      <c r="E168">
        <v>7.4800000000000005E-2</v>
      </c>
      <c r="F168">
        <v>1.1599999999999999</v>
      </c>
      <c r="G168">
        <v>0.63970000000000005</v>
      </c>
      <c r="H168">
        <v>0.64790000000000003</v>
      </c>
      <c r="I168">
        <v>0.498</v>
      </c>
      <c r="J168">
        <v>1.3009999999999999</v>
      </c>
      <c r="K168">
        <v>0.59389999999999998</v>
      </c>
      <c r="L168">
        <v>0.59740000000000004</v>
      </c>
      <c r="M168">
        <v>0.58109999999999995</v>
      </c>
      <c r="N168">
        <v>308.8</v>
      </c>
      <c r="O168">
        <v>0.29709999999999998</v>
      </c>
      <c r="P168">
        <v>0.49359999999999998</v>
      </c>
      <c r="Q168">
        <v>0.3755</v>
      </c>
      <c r="R168">
        <v>0.37519999999999998</v>
      </c>
      <c r="S168">
        <v>0.40889999999999999</v>
      </c>
      <c r="T168">
        <v>142.4</v>
      </c>
      <c r="U168">
        <v>0.50390000000000001</v>
      </c>
      <c r="V168">
        <v>0.97499999999999998</v>
      </c>
      <c r="W168">
        <v>0.92400000000000004</v>
      </c>
      <c r="X168">
        <v>0.94399999999999995</v>
      </c>
      <c r="Y168">
        <v>1.0369999999999999</v>
      </c>
      <c r="Z168">
        <v>0.97899999999999998</v>
      </c>
      <c r="AA168">
        <v>1.089</v>
      </c>
      <c r="AB168">
        <v>4</v>
      </c>
      <c r="AC168">
        <v>2.26859253648162</v>
      </c>
      <c r="AD168">
        <v>1.2824704014131201</v>
      </c>
    </row>
    <row r="169" spans="1:30" x14ac:dyDescent="0.2">
      <c r="A169">
        <v>168</v>
      </c>
      <c r="B169" t="s">
        <v>197</v>
      </c>
      <c r="C169">
        <v>5.96E-2</v>
      </c>
      <c r="D169">
        <v>6.9099999999999995E-2</v>
      </c>
      <c r="E169">
        <v>0.1671</v>
      </c>
      <c r="F169">
        <v>0.86199999999999999</v>
      </c>
      <c r="G169">
        <v>0.58630000000000004</v>
      </c>
      <c r="H169">
        <v>0.69279999999999997</v>
      </c>
      <c r="I169">
        <v>0.42959999999999998</v>
      </c>
      <c r="J169">
        <v>1.613</v>
      </c>
      <c r="K169">
        <v>0.58389999999999997</v>
      </c>
      <c r="L169">
        <v>0.6018</v>
      </c>
      <c r="M169">
        <v>0.54100000000000004</v>
      </c>
      <c r="N169">
        <v>293.2</v>
      </c>
      <c r="O169">
        <v>0.28560000000000002</v>
      </c>
      <c r="P169">
        <v>0.52090000000000003</v>
      </c>
      <c r="Q169">
        <v>0.37719999999999998</v>
      </c>
      <c r="R169">
        <v>0.37219999999999998</v>
      </c>
      <c r="S169">
        <v>0.38069999999999998</v>
      </c>
      <c r="T169">
        <v>140.4</v>
      </c>
      <c r="U169">
        <v>0.46660000000000001</v>
      </c>
      <c r="V169">
        <v>0.995</v>
      </c>
      <c r="W169">
        <v>0.90700000000000003</v>
      </c>
      <c r="X169">
        <v>0.95399999999999996</v>
      </c>
      <c r="Y169">
        <v>0.97</v>
      </c>
      <c r="Z169">
        <v>0.92600000000000005</v>
      </c>
      <c r="AA169">
        <v>1.0089999999999999</v>
      </c>
      <c r="AB169">
        <v>4</v>
      </c>
      <c r="AC169">
        <v>2.0742109220907698</v>
      </c>
      <c r="AD169">
        <v>1.9256447521059099</v>
      </c>
    </row>
    <row r="170" spans="1:30" x14ac:dyDescent="0.2">
      <c r="A170">
        <v>169</v>
      </c>
      <c r="B170" t="s">
        <v>198</v>
      </c>
      <c r="C170">
        <v>2.1299999999999999E-2</v>
      </c>
      <c r="D170">
        <v>3.15E-2</v>
      </c>
      <c r="E170">
        <v>8.6999999999999994E-2</v>
      </c>
      <c r="F170">
        <v>0.67600000000000005</v>
      </c>
      <c r="G170">
        <v>0.63819999999999999</v>
      </c>
      <c r="H170">
        <v>0.64959999999999996</v>
      </c>
      <c r="I170">
        <v>0.497</v>
      </c>
      <c r="J170">
        <v>1.3069999999999999</v>
      </c>
      <c r="K170">
        <v>0.59440000000000004</v>
      </c>
      <c r="L170">
        <v>0.60499999999999998</v>
      </c>
      <c r="M170">
        <v>0.57279999999999998</v>
      </c>
      <c r="N170">
        <v>306.5</v>
      </c>
      <c r="O170">
        <v>0.30659999999999998</v>
      </c>
      <c r="P170">
        <v>0.52439999999999998</v>
      </c>
      <c r="Q170">
        <v>0.38979999999999998</v>
      </c>
      <c r="R170">
        <v>0.38569999999999999</v>
      </c>
      <c r="S170">
        <v>0.4325</v>
      </c>
      <c r="T170">
        <v>151.9</v>
      </c>
      <c r="U170">
        <v>0.50590000000000002</v>
      </c>
      <c r="V170">
        <v>0.996</v>
      </c>
      <c r="W170">
        <v>0.96099999999999997</v>
      </c>
      <c r="X170">
        <v>1.042</v>
      </c>
      <c r="Y170">
        <v>1.028</v>
      </c>
      <c r="Z170">
        <v>0.96399999999999997</v>
      </c>
      <c r="AA170">
        <v>1.109</v>
      </c>
      <c r="AB170">
        <v>17</v>
      </c>
      <c r="AC170">
        <v>3.6791431944559898</v>
      </c>
      <c r="AD170">
        <v>-8.0661467855606794E-2</v>
      </c>
    </row>
    <row r="171" spans="1:30" x14ac:dyDescent="0.2">
      <c r="A171">
        <v>170</v>
      </c>
      <c r="B171" t="s">
        <v>199</v>
      </c>
      <c r="C171">
        <v>0.10299999999999999</v>
      </c>
      <c r="D171">
        <v>4.4299999999999999E-2</v>
      </c>
      <c r="E171">
        <v>0.1181</v>
      </c>
      <c r="F171">
        <v>2.3260000000000001</v>
      </c>
      <c r="G171">
        <v>0.62490000000000001</v>
      </c>
      <c r="H171">
        <v>0.72889999999999999</v>
      </c>
      <c r="I171">
        <v>0.49940000000000001</v>
      </c>
      <c r="J171">
        <v>1.4590000000000001</v>
      </c>
      <c r="K171">
        <v>0.64280000000000004</v>
      </c>
      <c r="L171">
        <v>0.6331</v>
      </c>
      <c r="M171">
        <v>0.61539999999999995</v>
      </c>
      <c r="N171">
        <v>333.6</v>
      </c>
      <c r="O171">
        <v>0.31879999999999997</v>
      </c>
      <c r="P171">
        <v>0.49259999999999998</v>
      </c>
      <c r="Q171">
        <v>0.38540000000000002</v>
      </c>
      <c r="R171">
        <v>0.38119999999999998</v>
      </c>
      <c r="S171">
        <v>0.41349999999999998</v>
      </c>
      <c r="T171">
        <v>147.6</v>
      </c>
      <c r="U171">
        <v>0.50439999999999996</v>
      </c>
      <c r="V171">
        <v>1.0209999999999999</v>
      </c>
      <c r="W171">
        <v>1.079</v>
      </c>
      <c r="X171">
        <v>1.028</v>
      </c>
      <c r="Y171">
        <v>0.98399999999999999</v>
      </c>
      <c r="Z171">
        <v>0.95699999999999996</v>
      </c>
      <c r="AA171">
        <v>1.073</v>
      </c>
      <c r="AB171">
        <v>15</v>
      </c>
      <c r="AC171">
        <v>-0.57822899569808806</v>
      </c>
      <c r="AD171">
        <v>-2.5893889651160098</v>
      </c>
    </row>
    <row r="172" spans="1:30" x14ac:dyDescent="0.2">
      <c r="A172">
        <v>171</v>
      </c>
      <c r="B172" t="s">
        <v>200</v>
      </c>
      <c r="C172">
        <v>5.7700000000000001E-2</v>
      </c>
      <c r="D172">
        <v>3.8899999999999997E-2</v>
      </c>
      <c r="E172">
        <v>8.72E-2</v>
      </c>
      <c r="F172">
        <v>1.484</v>
      </c>
      <c r="G172">
        <v>0.55420000000000003</v>
      </c>
      <c r="H172">
        <v>0.68569999999999998</v>
      </c>
      <c r="I172">
        <v>0.49149999999999999</v>
      </c>
      <c r="J172">
        <v>1.395</v>
      </c>
      <c r="K172">
        <v>0.59909999999999997</v>
      </c>
      <c r="L172">
        <v>0.59930000000000005</v>
      </c>
      <c r="M172">
        <v>0.59119999999999995</v>
      </c>
      <c r="N172">
        <v>306.60000000000002</v>
      </c>
      <c r="O172">
        <v>0.28029999999999999</v>
      </c>
      <c r="P172">
        <v>0.50019999999999998</v>
      </c>
      <c r="Q172">
        <v>0.37119999999999997</v>
      </c>
      <c r="R172">
        <v>0.37059999999999998</v>
      </c>
      <c r="S172">
        <v>0.39269999999999999</v>
      </c>
      <c r="T172">
        <v>139.4</v>
      </c>
      <c r="U172">
        <v>0.50070000000000003</v>
      </c>
      <c r="V172">
        <v>0.97499999999999998</v>
      </c>
      <c r="W172">
        <v>0.92600000000000005</v>
      </c>
      <c r="X172">
        <v>0.95599999999999996</v>
      </c>
      <c r="Y172">
        <v>1.0289999999999999</v>
      </c>
      <c r="Z172">
        <v>0.98699999999999999</v>
      </c>
      <c r="AA172">
        <v>1.0580000000000001</v>
      </c>
      <c r="AB172">
        <v>28</v>
      </c>
      <c r="AC172">
        <v>0.96362415480364005</v>
      </c>
      <c r="AD172">
        <v>1.37322613695812</v>
      </c>
    </row>
    <row r="173" spans="1:30" x14ac:dyDescent="0.2">
      <c r="A173">
        <v>172</v>
      </c>
      <c r="B173" t="s">
        <v>201</v>
      </c>
      <c r="C173">
        <v>0.1132</v>
      </c>
      <c r="D173">
        <v>5.0900000000000001E-2</v>
      </c>
      <c r="E173">
        <v>0.12</v>
      </c>
      <c r="F173">
        <v>2.2240000000000002</v>
      </c>
      <c r="G173">
        <v>0.57589999999999997</v>
      </c>
      <c r="H173">
        <v>0.74360000000000004</v>
      </c>
      <c r="I173">
        <v>0.47739999999999999</v>
      </c>
      <c r="J173">
        <v>1.5580000000000001</v>
      </c>
      <c r="K173">
        <v>0.63070000000000004</v>
      </c>
      <c r="L173">
        <v>0.61909999999999998</v>
      </c>
      <c r="M173">
        <v>0.59709999999999996</v>
      </c>
      <c r="N173">
        <v>324.39999999999998</v>
      </c>
      <c r="O173">
        <v>0.25130000000000002</v>
      </c>
      <c r="P173">
        <v>0.44359999999999999</v>
      </c>
      <c r="Q173">
        <v>0.32679999999999998</v>
      </c>
      <c r="R173">
        <v>0.31180000000000002</v>
      </c>
      <c r="S173">
        <v>0.3508</v>
      </c>
      <c r="T173">
        <v>119.3</v>
      </c>
      <c r="U173">
        <v>0.48849999999999999</v>
      </c>
      <c r="V173">
        <v>0.94199999999999995</v>
      </c>
      <c r="W173">
        <v>0.88500000000000001</v>
      </c>
      <c r="X173">
        <v>0.82</v>
      </c>
      <c r="Y173">
        <v>1.0109999999999999</v>
      </c>
      <c r="Z173">
        <v>0.94699999999999995</v>
      </c>
      <c r="AA173">
        <v>1.073</v>
      </c>
      <c r="AB173">
        <v>7</v>
      </c>
      <c r="AC173">
        <v>-4.2807543643275396</v>
      </c>
      <c r="AD173">
        <v>3.3545693507323202</v>
      </c>
    </row>
    <row r="174" spans="1:30" x14ac:dyDescent="0.2">
      <c r="A174">
        <v>173</v>
      </c>
      <c r="B174" t="s">
        <v>202</v>
      </c>
      <c r="C174">
        <v>5.2400000000000002E-2</v>
      </c>
      <c r="D174">
        <v>3.8800000000000001E-2</v>
      </c>
      <c r="E174">
        <v>8.1699999999999995E-2</v>
      </c>
      <c r="F174">
        <v>1.35</v>
      </c>
      <c r="G174">
        <v>0.52480000000000004</v>
      </c>
      <c r="H174">
        <v>0.69730000000000003</v>
      </c>
      <c r="I174">
        <v>0.49440000000000001</v>
      </c>
      <c r="J174">
        <v>1.41</v>
      </c>
      <c r="K174">
        <v>0.60089999999999999</v>
      </c>
      <c r="L174">
        <v>0.60360000000000003</v>
      </c>
      <c r="M174">
        <v>0.56169999999999998</v>
      </c>
      <c r="N174">
        <v>300.89999999999998</v>
      </c>
      <c r="O174">
        <v>0.31130000000000002</v>
      </c>
      <c r="P174">
        <v>0.46479999999999999</v>
      </c>
      <c r="Q174">
        <v>0.37090000000000001</v>
      </c>
      <c r="R174">
        <v>0.36030000000000001</v>
      </c>
      <c r="S174">
        <v>0.40670000000000001</v>
      </c>
      <c r="T174">
        <v>139.6</v>
      </c>
      <c r="U174">
        <v>0.4914</v>
      </c>
      <c r="V174">
        <v>1</v>
      </c>
      <c r="W174">
        <v>0.92900000000000005</v>
      </c>
      <c r="X174">
        <v>0.879</v>
      </c>
      <c r="Y174">
        <v>1.0109999999999999</v>
      </c>
      <c r="Z174">
        <v>0.93500000000000005</v>
      </c>
      <c r="AA174">
        <v>1.0960000000000001</v>
      </c>
      <c r="AB174">
        <v>28</v>
      </c>
      <c r="AC174">
        <v>1.2297612033187799</v>
      </c>
      <c r="AD174">
        <v>0.97716938123880503</v>
      </c>
    </row>
    <row r="175" spans="1:30" x14ac:dyDescent="0.2">
      <c r="A175">
        <v>174</v>
      </c>
      <c r="B175" t="s">
        <v>203</v>
      </c>
      <c r="C175">
        <v>6.4699999999999994E-2</v>
      </c>
      <c r="D175">
        <v>4.2500000000000003E-2</v>
      </c>
      <c r="E175">
        <v>9.9299999999999999E-2</v>
      </c>
      <c r="F175">
        <v>1.52</v>
      </c>
      <c r="G175">
        <v>0.5716</v>
      </c>
      <c r="H175">
        <v>0.69489999999999996</v>
      </c>
      <c r="I175">
        <v>0.49220000000000003</v>
      </c>
      <c r="J175">
        <v>1.4119999999999999</v>
      </c>
      <c r="K175">
        <v>0.60809999999999997</v>
      </c>
      <c r="L175">
        <v>0.60870000000000002</v>
      </c>
      <c r="M175">
        <v>0.60370000000000001</v>
      </c>
      <c r="N175">
        <v>312.5</v>
      </c>
      <c r="O175">
        <v>0.27060000000000001</v>
      </c>
      <c r="P175">
        <v>0.49220000000000003</v>
      </c>
      <c r="Q175">
        <v>0.3629</v>
      </c>
      <c r="R175">
        <v>0.35439999999999999</v>
      </c>
      <c r="S175">
        <v>0.37940000000000002</v>
      </c>
      <c r="T175">
        <v>133.9</v>
      </c>
      <c r="U175">
        <v>0.50480000000000003</v>
      </c>
      <c r="V175">
        <v>0.97299999999999998</v>
      </c>
      <c r="W175">
        <v>0.92600000000000005</v>
      </c>
      <c r="X175">
        <v>0.95499999999999996</v>
      </c>
      <c r="Y175">
        <v>1.036</v>
      </c>
      <c r="Z175">
        <v>0.99299999999999999</v>
      </c>
      <c r="AA175">
        <v>1.046</v>
      </c>
      <c r="AB175">
        <v>5</v>
      </c>
      <c r="AC175">
        <v>-0.33048348633828201</v>
      </c>
      <c r="AD175">
        <v>1.67899777195726</v>
      </c>
    </row>
    <row r="176" spans="1:30" x14ac:dyDescent="0.2">
      <c r="A176">
        <v>175</v>
      </c>
      <c r="B176" t="s">
        <v>204</v>
      </c>
      <c r="C176">
        <v>3.5099999999999999E-2</v>
      </c>
      <c r="D176">
        <v>3.95E-2</v>
      </c>
      <c r="E176">
        <v>0.1042</v>
      </c>
      <c r="F176">
        <v>0.88900000000000001</v>
      </c>
      <c r="G176">
        <v>0.62080000000000002</v>
      </c>
      <c r="H176">
        <v>0.67090000000000005</v>
      </c>
      <c r="I176">
        <v>0.50209999999999999</v>
      </c>
      <c r="J176">
        <v>1.3360000000000001</v>
      </c>
      <c r="K176">
        <v>0.6069</v>
      </c>
      <c r="L176">
        <v>0.61780000000000002</v>
      </c>
      <c r="M176">
        <v>0.5827</v>
      </c>
      <c r="N176">
        <v>310.2</v>
      </c>
      <c r="O176">
        <v>0.31940000000000002</v>
      </c>
      <c r="P176">
        <v>0.52910000000000001</v>
      </c>
      <c r="Q176">
        <v>0.40870000000000001</v>
      </c>
      <c r="R176">
        <v>0.4138</v>
      </c>
      <c r="S176">
        <v>0.4204</v>
      </c>
      <c r="T176">
        <v>156.69999999999999</v>
      </c>
      <c r="U176">
        <v>0.4975</v>
      </c>
      <c r="V176">
        <v>1.016</v>
      </c>
      <c r="W176">
        <v>1.04</v>
      </c>
      <c r="X176">
        <v>1.0920000000000001</v>
      </c>
      <c r="Y176">
        <v>0.98099999999999998</v>
      </c>
      <c r="Z176">
        <v>0.96</v>
      </c>
      <c r="AA176">
        <v>1.0289999999999999</v>
      </c>
      <c r="AB176">
        <v>18</v>
      </c>
      <c r="AC176">
        <v>3.5931867635988501</v>
      </c>
      <c r="AD176">
        <v>-2.1751530282209299</v>
      </c>
    </row>
    <row r="177" spans="1:30" x14ac:dyDescent="0.2">
      <c r="A177">
        <v>176</v>
      </c>
      <c r="B177" t="s">
        <v>205</v>
      </c>
      <c r="C177">
        <v>6.83E-2</v>
      </c>
      <c r="D177">
        <v>3.8399999999999997E-2</v>
      </c>
      <c r="E177">
        <v>0.1095</v>
      </c>
      <c r="F177">
        <v>1.78</v>
      </c>
      <c r="G177">
        <v>0.64939999999999998</v>
      </c>
      <c r="H177">
        <v>0.66969999999999996</v>
      </c>
      <c r="I177">
        <v>0.47310000000000002</v>
      </c>
      <c r="J177">
        <v>1.415</v>
      </c>
      <c r="K177">
        <v>0.6008</v>
      </c>
      <c r="L177">
        <v>0.59609999999999996</v>
      </c>
      <c r="M177">
        <v>0.58130000000000004</v>
      </c>
      <c r="N177">
        <v>312.7</v>
      </c>
      <c r="O177">
        <v>0.27439999999999998</v>
      </c>
      <c r="P177">
        <v>0.48959999999999998</v>
      </c>
      <c r="Q177">
        <v>0.36649999999999999</v>
      </c>
      <c r="R177">
        <v>0.36859999999999998</v>
      </c>
      <c r="S177">
        <v>0.35439999999999999</v>
      </c>
      <c r="T177">
        <v>132.1</v>
      </c>
      <c r="U177">
        <v>0.47570000000000001</v>
      </c>
      <c r="V177">
        <v>0.98799999999999999</v>
      </c>
      <c r="W177">
        <v>0.91800000000000004</v>
      </c>
      <c r="X177">
        <v>0.89400000000000002</v>
      </c>
      <c r="Y177">
        <v>0.98199999999999998</v>
      </c>
      <c r="Z177">
        <v>0.96799999999999997</v>
      </c>
      <c r="AA177">
        <v>0.96699999999999997</v>
      </c>
      <c r="AB177">
        <v>5</v>
      </c>
      <c r="AC177">
        <v>0.19932877502243901</v>
      </c>
      <c r="AD177">
        <v>1.5846289443729</v>
      </c>
    </row>
    <row r="178" spans="1:30" x14ac:dyDescent="0.2">
      <c r="A178">
        <v>177</v>
      </c>
      <c r="B178" t="s">
        <v>206</v>
      </c>
      <c r="C178">
        <v>5.0799999999999998E-2</v>
      </c>
      <c r="D178">
        <v>3.5200000000000002E-2</v>
      </c>
      <c r="E178">
        <v>6.7699999999999996E-2</v>
      </c>
      <c r="F178">
        <v>1.446</v>
      </c>
      <c r="G178">
        <v>0.48060000000000003</v>
      </c>
      <c r="H178">
        <v>0.71540000000000004</v>
      </c>
      <c r="I178">
        <v>0.48680000000000001</v>
      </c>
      <c r="J178">
        <v>1.4690000000000001</v>
      </c>
      <c r="K178">
        <v>0.59670000000000001</v>
      </c>
      <c r="L178">
        <v>0.59719999999999995</v>
      </c>
      <c r="M178">
        <v>0.57430000000000003</v>
      </c>
      <c r="N178">
        <v>299.39999999999998</v>
      </c>
      <c r="O178">
        <v>0.30009999999999998</v>
      </c>
      <c r="P178">
        <v>0.4965</v>
      </c>
      <c r="Q178">
        <v>0.38150000000000001</v>
      </c>
      <c r="R178">
        <v>0.37430000000000002</v>
      </c>
      <c r="S178">
        <v>0.39739999999999998</v>
      </c>
      <c r="T178">
        <v>142.5</v>
      </c>
      <c r="U178">
        <v>0.4909</v>
      </c>
      <c r="V178">
        <v>1.004</v>
      </c>
      <c r="W178">
        <v>0.94599999999999995</v>
      </c>
      <c r="X178">
        <v>0.91900000000000004</v>
      </c>
      <c r="Y178">
        <v>1.004</v>
      </c>
      <c r="Z178">
        <v>0.96199999999999997</v>
      </c>
      <c r="AA178">
        <v>1.042</v>
      </c>
      <c r="AB178">
        <v>22</v>
      </c>
      <c r="AC178">
        <v>1.51833510813204</v>
      </c>
      <c r="AD178">
        <v>0.53057561316081703</v>
      </c>
    </row>
    <row r="179" spans="1:30" x14ac:dyDescent="0.2">
      <c r="A179">
        <v>178</v>
      </c>
      <c r="B179" t="s">
        <v>207</v>
      </c>
      <c r="C179">
        <v>2.98E-2</v>
      </c>
      <c r="D179">
        <v>3.2800000000000003E-2</v>
      </c>
      <c r="E179">
        <v>8.9700000000000002E-2</v>
      </c>
      <c r="F179">
        <v>0.90700000000000003</v>
      </c>
      <c r="G179">
        <v>0.6341</v>
      </c>
      <c r="H179">
        <v>0.65390000000000004</v>
      </c>
      <c r="I179">
        <v>0.48609999999999998</v>
      </c>
      <c r="J179">
        <v>1.345</v>
      </c>
      <c r="K179">
        <v>0.59250000000000003</v>
      </c>
      <c r="L179">
        <v>0.60029999999999994</v>
      </c>
      <c r="M179">
        <v>0.58620000000000005</v>
      </c>
      <c r="N179">
        <v>307</v>
      </c>
      <c r="O179">
        <v>0.31519999999999998</v>
      </c>
      <c r="P179">
        <v>0.4945</v>
      </c>
      <c r="Q179">
        <v>0.39179999999999998</v>
      </c>
      <c r="R179">
        <v>0.38450000000000001</v>
      </c>
      <c r="S179">
        <v>0.42830000000000001</v>
      </c>
      <c r="T179">
        <v>150.19999999999999</v>
      </c>
      <c r="U179">
        <v>0.51100000000000001</v>
      </c>
      <c r="V179">
        <v>1.0029999999999999</v>
      </c>
      <c r="W179">
        <v>0.96099999999999997</v>
      </c>
      <c r="X179">
        <v>0.93300000000000005</v>
      </c>
      <c r="Y179">
        <v>1.0389999999999999</v>
      </c>
      <c r="Z179">
        <v>0.98899999999999999</v>
      </c>
      <c r="AA179">
        <v>1.093</v>
      </c>
      <c r="AB179">
        <v>17</v>
      </c>
      <c r="AC179">
        <v>3.1712275291353298</v>
      </c>
      <c r="AD179">
        <v>0.29301460884879899</v>
      </c>
    </row>
    <row r="180" spans="1:30" x14ac:dyDescent="0.2">
      <c r="A180">
        <v>179</v>
      </c>
      <c r="B180" t="s">
        <v>208</v>
      </c>
      <c r="C180">
        <v>1.6500000000000001E-2</v>
      </c>
      <c r="D180">
        <v>1.41E-2</v>
      </c>
      <c r="E180">
        <v>5.8200000000000002E-2</v>
      </c>
      <c r="F180">
        <v>1.167</v>
      </c>
      <c r="G180">
        <v>0.75729999999999997</v>
      </c>
      <c r="H180">
        <v>0.60799999999999998</v>
      </c>
      <c r="I180">
        <v>0.48520000000000002</v>
      </c>
      <c r="J180">
        <v>1.2529999999999999</v>
      </c>
      <c r="K180">
        <v>0.57820000000000005</v>
      </c>
      <c r="L180">
        <v>0.57940000000000003</v>
      </c>
      <c r="M180">
        <v>0.55169999999999997</v>
      </c>
      <c r="N180">
        <v>308.2</v>
      </c>
      <c r="O180">
        <v>0.33019999999999999</v>
      </c>
      <c r="P180">
        <v>0.53949999999999998</v>
      </c>
      <c r="Q180">
        <v>0.41839999999999999</v>
      </c>
      <c r="R180">
        <v>0.42120000000000002</v>
      </c>
      <c r="S180">
        <v>0.42970000000000003</v>
      </c>
      <c r="T180">
        <v>161.19999999999999</v>
      </c>
      <c r="U180">
        <v>0.49</v>
      </c>
      <c r="V180">
        <v>1.048</v>
      </c>
      <c r="W180">
        <v>0.99199999999999999</v>
      </c>
      <c r="X180">
        <v>1.02</v>
      </c>
      <c r="Y180">
        <v>0.98699999999999999</v>
      </c>
      <c r="Z180">
        <v>0.95399999999999996</v>
      </c>
      <c r="AA180">
        <v>1.0269999999999999</v>
      </c>
      <c r="AB180">
        <v>27</v>
      </c>
      <c r="AC180">
        <v>6.0504094611314203</v>
      </c>
      <c r="AD180">
        <v>-1.7570824091467201</v>
      </c>
    </row>
    <row r="181" spans="1:30" x14ac:dyDescent="0.2">
      <c r="A181">
        <v>180</v>
      </c>
      <c r="B181" t="s">
        <v>209</v>
      </c>
      <c r="C181">
        <v>0.161</v>
      </c>
      <c r="D181">
        <v>4.3900000000000002E-2</v>
      </c>
      <c r="E181">
        <v>0.11360000000000001</v>
      </c>
      <c r="F181">
        <v>3.6659999999999999</v>
      </c>
      <c r="G181">
        <v>0.61339999999999995</v>
      </c>
      <c r="H181">
        <v>0.7802</v>
      </c>
      <c r="I181">
        <v>0.50129999999999997</v>
      </c>
      <c r="J181">
        <v>1.556</v>
      </c>
      <c r="K181">
        <v>0.6724</v>
      </c>
      <c r="L181">
        <v>0.64319999999999999</v>
      </c>
      <c r="M181">
        <v>0.6653</v>
      </c>
      <c r="N181">
        <v>352.6</v>
      </c>
      <c r="O181">
        <v>0.23549999999999999</v>
      </c>
      <c r="P181">
        <v>0.4481</v>
      </c>
      <c r="Q181">
        <v>0.31530000000000002</v>
      </c>
      <c r="R181">
        <v>0.32269999999999999</v>
      </c>
      <c r="S181">
        <v>0.34389999999999998</v>
      </c>
      <c r="T181">
        <v>116</v>
      </c>
      <c r="U181">
        <v>0.5181</v>
      </c>
      <c r="V181">
        <v>0.96899999999999997</v>
      </c>
      <c r="W181">
        <v>0.96199999999999997</v>
      </c>
      <c r="X181">
        <v>0.89</v>
      </c>
      <c r="Y181">
        <v>1.0429999999999999</v>
      </c>
      <c r="Z181">
        <v>0.98899999999999999</v>
      </c>
      <c r="AA181">
        <v>1.091</v>
      </c>
      <c r="AB181">
        <v>20</v>
      </c>
      <c r="AC181">
        <v>-7.5006008012142997</v>
      </c>
      <c r="AD181">
        <v>1.09701695657898</v>
      </c>
    </row>
    <row r="182" spans="1:30" x14ac:dyDescent="0.2">
      <c r="A182">
        <v>181</v>
      </c>
      <c r="B182" t="s">
        <v>210</v>
      </c>
      <c r="C182">
        <v>5.4100000000000002E-2</v>
      </c>
      <c r="D182">
        <v>2.8000000000000001E-2</v>
      </c>
      <c r="E182">
        <v>6.54E-2</v>
      </c>
      <c r="F182">
        <v>1.9359999999999999</v>
      </c>
      <c r="G182">
        <v>0.57279999999999998</v>
      </c>
      <c r="H182">
        <v>0.69530000000000003</v>
      </c>
      <c r="I182">
        <v>0.51619999999999999</v>
      </c>
      <c r="J182">
        <v>1.347</v>
      </c>
      <c r="K182">
        <v>0.61880000000000002</v>
      </c>
      <c r="L182">
        <v>0.61519999999999997</v>
      </c>
      <c r="M182">
        <v>0.60470000000000002</v>
      </c>
      <c r="N182">
        <v>318</v>
      </c>
      <c r="O182">
        <v>0.31280000000000002</v>
      </c>
      <c r="P182">
        <v>0.52700000000000002</v>
      </c>
      <c r="Q182">
        <v>0.39810000000000001</v>
      </c>
      <c r="R182">
        <v>0.40479999999999999</v>
      </c>
      <c r="S182">
        <v>0.4239</v>
      </c>
      <c r="T182">
        <v>153.19999999999999</v>
      </c>
      <c r="U182">
        <v>0.51200000000000001</v>
      </c>
      <c r="V182">
        <v>1</v>
      </c>
      <c r="W182">
        <v>1.044</v>
      </c>
      <c r="X182">
        <v>1.081</v>
      </c>
      <c r="Y182">
        <v>1.0069999999999999</v>
      </c>
      <c r="Z182">
        <v>0.97699999999999998</v>
      </c>
      <c r="AA182">
        <v>1.0649999999999999</v>
      </c>
      <c r="AB182">
        <v>13</v>
      </c>
      <c r="AC182">
        <v>2.0332276011789601</v>
      </c>
      <c r="AD182">
        <v>-2.11881574319787</v>
      </c>
    </row>
    <row r="183" spans="1:30" x14ac:dyDescent="0.2">
      <c r="A183">
        <v>182</v>
      </c>
      <c r="B183" t="s">
        <v>211</v>
      </c>
      <c r="C183">
        <v>3.8300000000000001E-2</v>
      </c>
      <c r="D183">
        <v>3.4799999999999998E-2</v>
      </c>
      <c r="E183">
        <v>7.8899999999999998E-2</v>
      </c>
      <c r="F183">
        <v>1.1020000000000001</v>
      </c>
      <c r="G183">
        <v>0.55959999999999999</v>
      </c>
      <c r="H183">
        <v>0.67490000000000006</v>
      </c>
      <c r="I183">
        <v>0.48420000000000002</v>
      </c>
      <c r="J183">
        <v>1.3939999999999999</v>
      </c>
      <c r="K183">
        <v>0.59089999999999998</v>
      </c>
      <c r="L183">
        <v>0.59619999999999995</v>
      </c>
      <c r="M183">
        <v>0.53300000000000003</v>
      </c>
      <c r="N183">
        <v>296.10000000000002</v>
      </c>
      <c r="O183">
        <v>0.26590000000000003</v>
      </c>
      <c r="P183">
        <v>0.4662</v>
      </c>
      <c r="Q183">
        <v>0.34510000000000002</v>
      </c>
      <c r="R183">
        <v>0.35930000000000001</v>
      </c>
      <c r="S183">
        <v>0.35909999999999997</v>
      </c>
      <c r="T183">
        <v>126.2</v>
      </c>
      <c r="U183">
        <v>0.45779999999999998</v>
      </c>
      <c r="V183">
        <v>0.97</v>
      </c>
      <c r="W183">
        <v>0.84399999999999997</v>
      </c>
      <c r="X183">
        <v>0.86299999999999999</v>
      </c>
      <c r="Y183">
        <v>0.97399999999999998</v>
      </c>
      <c r="Z183">
        <v>0.90200000000000002</v>
      </c>
      <c r="AA183">
        <v>1.0409999999999999</v>
      </c>
      <c r="AB183">
        <v>14</v>
      </c>
      <c r="AC183">
        <v>0.59315094552095704</v>
      </c>
      <c r="AD183">
        <v>3.1194582788405998</v>
      </c>
    </row>
    <row r="184" spans="1:30" x14ac:dyDescent="0.2">
      <c r="A184">
        <v>183</v>
      </c>
      <c r="B184" t="s">
        <v>212</v>
      </c>
      <c r="C184">
        <v>0.1714</v>
      </c>
      <c r="D184">
        <v>0.06</v>
      </c>
      <c r="E184">
        <v>0.13300000000000001</v>
      </c>
      <c r="F184">
        <v>2.8570000000000002</v>
      </c>
      <c r="G184">
        <v>0.54900000000000004</v>
      </c>
      <c r="H184">
        <v>0.82450000000000001</v>
      </c>
      <c r="I184">
        <v>0.50080000000000002</v>
      </c>
      <c r="J184">
        <v>1.647</v>
      </c>
      <c r="K184">
        <v>0.67849999999999999</v>
      </c>
      <c r="L184">
        <v>0.65980000000000005</v>
      </c>
      <c r="M184">
        <v>0.6613</v>
      </c>
      <c r="N184">
        <v>350.4</v>
      </c>
      <c r="O184">
        <v>0.25729999999999997</v>
      </c>
      <c r="P184">
        <v>0.48849999999999999</v>
      </c>
      <c r="Q184">
        <v>0.35110000000000002</v>
      </c>
      <c r="R184">
        <v>0.35499999999999998</v>
      </c>
      <c r="S184">
        <v>0.39560000000000001</v>
      </c>
      <c r="T184">
        <v>133.30000000000001</v>
      </c>
      <c r="U184">
        <v>0.51949999999999996</v>
      </c>
      <c r="V184">
        <v>0.997</v>
      </c>
      <c r="W184">
        <v>1.0920000000000001</v>
      </c>
      <c r="X184">
        <v>1.0189999999999999</v>
      </c>
      <c r="Y184">
        <v>1.0089999999999999</v>
      </c>
      <c r="Z184">
        <v>0.97499999999999998</v>
      </c>
      <c r="AA184">
        <v>1.127</v>
      </c>
      <c r="AB184">
        <v>16</v>
      </c>
      <c r="AC184">
        <v>-5.6737873024115402</v>
      </c>
      <c r="AD184">
        <v>-1.9514903691201799</v>
      </c>
    </row>
    <row r="185" spans="1:30" x14ac:dyDescent="0.2">
      <c r="A185">
        <v>184</v>
      </c>
      <c r="B185" t="s">
        <v>213</v>
      </c>
      <c r="C185">
        <v>3.09E-2</v>
      </c>
      <c r="D185">
        <v>3.2199999999999999E-2</v>
      </c>
      <c r="E185">
        <v>0.1128</v>
      </c>
      <c r="F185">
        <v>0.96</v>
      </c>
      <c r="G185">
        <v>0.71489999999999998</v>
      </c>
      <c r="H185">
        <v>0.63839999999999997</v>
      </c>
      <c r="I185">
        <v>0.48330000000000001</v>
      </c>
      <c r="J185">
        <v>1.321</v>
      </c>
      <c r="K185">
        <v>0.59419999999999995</v>
      </c>
      <c r="L185">
        <v>0.60119999999999996</v>
      </c>
      <c r="M185">
        <v>0.54700000000000004</v>
      </c>
      <c r="N185">
        <v>308.8</v>
      </c>
      <c r="O185">
        <v>0.33660000000000001</v>
      </c>
      <c r="P185">
        <v>0.53149999999999997</v>
      </c>
      <c r="Q185">
        <v>0.4153</v>
      </c>
      <c r="R185">
        <v>0.41689999999999999</v>
      </c>
      <c r="S185">
        <v>0.43609999999999999</v>
      </c>
      <c r="T185">
        <v>161.30000000000001</v>
      </c>
      <c r="U185">
        <v>0.4894</v>
      </c>
      <c r="V185">
        <v>1.016</v>
      </c>
      <c r="W185">
        <v>1.024</v>
      </c>
      <c r="X185">
        <v>1.079</v>
      </c>
      <c r="Y185">
        <v>0.97099999999999997</v>
      </c>
      <c r="Z185">
        <v>0.92100000000000004</v>
      </c>
      <c r="AA185">
        <v>1.05</v>
      </c>
      <c r="AB185">
        <v>27</v>
      </c>
      <c r="AC185">
        <v>5.18122194822962</v>
      </c>
      <c r="AD185">
        <v>-1.7927211225478901</v>
      </c>
    </row>
    <row r="186" spans="1:30" x14ac:dyDescent="0.2">
      <c r="A186">
        <v>185</v>
      </c>
      <c r="B186" t="s">
        <v>214</v>
      </c>
      <c r="C186">
        <v>6.2700000000000006E-2</v>
      </c>
      <c r="D186">
        <v>3.8100000000000002E-2</v>
      </c>
      <c r="E186">
        <v>9.1600000000000001E-2</v>
      </c>
      <c r="F186">
        <v>1.647</v>
      </c>
      <c r="G186">
        <v>0.58399999999999996</v>
      </c>
      <c r="H186">
        <v>0.71519999999999995</v>
      </c>
      <c r="I186">
        <v>0.49340000000000001</v>
      </c>
      <c r="J186">
        <v>1.45</v>
      </c>
      <c r="K186">
        <v>0.623</v>
      </c>
      <c r="L186">
        <v>0.623</v>
      </c>
      <c r="M186">
        <v>0.65490000000000004</v>
      </c>
      <c r="N186">
        <v>325.8</v>
      </c>
      <c r="O186">
        <v>0.29459999999999997</v>
      </c>
      <c r="P186">
        <v>0.45739999999999997</v>
      </c>
      <c r="Q186">
        <v>0.35659999999999997</v>
      </c>
      <c r="R186">
        <v>0.35270000000000001</v>
      </c>
      <c r="S186">
        <v>0.32129999999999997</v>
      </c>
      <c r="T186">
        <v>123.9</v>
      </c>
      <c r="U186">
        <v>0.50390000000000001</v>
      </c>
      <c r="V186">
        <v>0.97399999999999998</v>
      </c>
      <c r="W186">
        <v>0.94599999999999995</v>
      </c>
      <c r="X186">
        <v>0.88600000000000001</v>
      </c>
      <c r="Y186">
        <v>1.0249999999999999</v>
      </c>
      <c r="Z186">
        <v>1.0509999999999999</v>
      </c>
      <c r="AA186">
        <v>0.90100000000000002</v>
      </c>
      <c r="AB186">
        <v>10</v>
      </c>
      <c r="AC186">
        <v>-2.4959500873101699</v>
      </c>
      <c r="AD186">
        <v>1.4135214036061801</v>
      </c>
    </row>
    <row r="187" spans="1:30" x14ac:dyDescent="0.2">
      <c r="A187">
        <v>186</v>
      </c>
      <c r="B187" t="s">
        <v>215</v>
      </c>
      <c r="C187">
        <v>4.5999999999999999E-2</v>
      </c>
      <c r="D187">
        <v>4.9299999999999997E-2</v>
      </c>
      <c r="E187">
        <v>0.1231</v>
      </c>
      <c r="F187">
        <v>0.93400000000000005</v>
      </c>
      <c r="G187">
        <v>0.59970000000000001</v>
      </c>
      <c r="H187">
        <v>0.67479999999999996</v>
      </c>
      <c r="I187">
        <v>0.45440000000000003</v>
      </c>
      <c r="J187">
        <v>1.4850000000000001</v>
      </c>
      <c r="K187">
        <v>0.58660000000000001</v>
      </c>
      <c r="L187">
        <v>0.59750000000000003</v>
      </c>
      <c r="M187">
        <v>0.56799999999999995</v>
      </c>
      <c r="N187">
        <v>298.89999999999998</v>
      </c>
      <c r="O187">
        <v>0.31490000000000001</v>
      </c>
      <c r="P187">
        <v>0.54059999999999997</v>
      </c>
      <c r="Q187">
        <v>0.4047</v>
      </c>
      <c r="R187">
        <v>0.4027</v>
      </c>
      <c r="S187">
        <v>0.42349999999999999</v>
      </c>
      <c r="T187">
        <v>155.5</v>
      </c>
      <c r="U187">
        <v>0.4985</v>
      </c>
      <c r="V187">
        <v>1.0109999999999999</v>
      </c>
      <c r="W187">
        <v>0.97899999999999998</v>
      </c>
      <c r="X187">
        <v>0.98599999999999999</v>
      </c>
      <c r="Y187">
        <v>1.0069999999999999</v>
      </c>
      <c r="Z187">
        <v>0.96799999999999997</v>
      </c>
      <c r="AA187">
        <v>1.046</v>
      </c>
      <c r="AB187">
        <v>17</v>
      </c>
      <c r="AC187">
        <v>4.0676100210325696</v>
      </c>
      <c r="AD187">
        <v>-0.22897349279934701</v>
      </c>
    </row>
    <row r="188" spans="1:30" x14ac:dyDescent="0.2">
      <c r="A188">
        <v>187</v>
      </c>
      <c r="B188" t="s">
        <v>216</v>
      </c>
      <c r="C188">
        <v>0.13650000000000001</v>
      </c>
      <c r="D188">
        <v>5.6599999999999998E-2</v>
      </c>
      <c r="E188">
        <v>0.1348</v>
      </c>
      <c r="F188">
        <v>2.4129999999999998</v>
      </c>
      <c r="G188">
        <v>0.58030000000000004</v>
      </c>
      <c r="H188">
        <v>0.79810000000000003</v>
      </c>
      <c r="I188">
        <v>0.5232</v>
      </c>
      <c r="J188">
        <v>1.5249999999999999</v>
      </c>
      <c r="K188">
        <v>0.68279999999999996</v>
      </c>
      <c r="L188">
        <v>0.67700000000000005</v>
      </c>
      <c r="M188">
        <v>0.66180000000000005</v>
      </c>
      <c r="N188">
        <v>350.9</v>
      </c>
      <c r="O188">
        <v>0.26369999999999999</v>
      </c>
      <c r="P188">
        <v>0.46870000000000001</v>
      </c>
      <c r="Q188">
        <v>0.3448</v>
      </c>
      <c r="R188">
        <v>0.33879999999999999</v>
      </c>
      <c r="S188">
        <v>0.36840000000000001</v>
      </c>
      <c r="T188">
        <v>127</v>
      </c>
      <c r="U188">
        <v>0.505</v>
      </c>
      <c r="V188">
        <v>1.01</v>
      </c>
      <c r="W188">
        <v>1.087</v>
      </c>
      <c r="X188">
        <v>1.0329999999999999</v>
      </c>
      <c r="Y188">
        <v>0.98399999999999999</v>
      </c>
      <c r="Z188">
        <v>0.96899999999999997</v>
      </c>
      <c r="AA188">
        <v>1.0680000000000001</v>
      </c>
      <c r="AB188">
        <v>16</v>
      </c>
      <c r="AC188">
        <v>-5.9328923586200402</v>
      </c>
      <c r="AD188">
        <v>-2.22121392684469</v>
      </c>
    </row>
    <row r="189" spans="1:30" x14ac:dyDescent="0.2">
      <c r="A189">
        <v>188</v>
      </c>
      <c r="B189" t="s">
        <v>217</v>
      </c>
      <c r="C189">
        <v>9.1300000000000006E-2</v>
      </c>
      <c r="D189">
        <v>3.6200000000000003E-2</v>
      </c>
      <c r="E189">
        <v>8.72E-2</v>
      </c>
      <c r="F189">
        <v>2.5209999999999999</v>
      </c>
      <c r="G189">
        <v>0.58450000000000002</v>
      </c>
      <c r="H189">
        <v>0.72119999999999995</v>
      </c>
      <c r="I189">
        <v>0.49259999999999998</v>
      </c>
      <c r="J189">
        <v>1.464</v>
      </c>
      <c r="K189">
        <v>0.62619999999999998</v>
      </c>
      <c r="L189">
        <v>0.61309999999999998</v>
      </c>
      <c r="M189">
        <v>0.6179</v>
      </c>
      <c r="N189">
        <v>324.39999999999998</v>
      </c>
      <c r="O189">
        <v>0.27810000000000001</v>
      </c>
      <c r="P189">
        <v>0.47570000000000001</v>
      </c>
      <c r="Q189">
        <v>0.35399999999999998</v>
      </c>
      <c r="R189">
        <v>0.3624</v>
      </c>
      <c r="S189">
        <v>0.38159999999999999</v>
      </c>
      <c r="T189">
        <v>132.30000000000001</v>
      </c>
      <c r="U189">
        <v>0.51049999999999995</v>
      </c>
      <c r="V189">
        <v>0.98299999999999998</v>
      </c>
      <c r="W189">
        <v>0.94699999999999995</v>
      </c>
      <c r="X189">
        <v>0.92300000000000004</v>
      </c>
      <c r="Y189">
        <v>1.0389999999999999</v>
      </c>
      <c r="Z189">
        <v>0.98699999999999999</v>
      </c>
      <c r="AA189">
        <v>1.0780000000000001</v>
      </c>
      <c r="AB189">
        <v>6</v>
      </c>
      <c r="AC189">
        <v>-1.8175084573687501</v>
      </c>
      <c r="AD189">
        <v>0.89670087756237904</v>
      </c>
    </row>
    <row r="190" spans="1:30" x14ac:dyDescent="0.2">
      <c r="A190">
        <v>189</v>
      </c>
      <c r="B190" t="s">
        <v>218</v>
      </c>
      <c r="C190">
        <v>0.13059999999999999</v>
      </c>
      <c r="D190">
        <v>7.9600000000000004E-2</v>
      </c>
      <c r="E190">
        <v>0.19839999999999999</v>
      </c>
      <c r="F190">
        <v>1.641</v>
      </c>
      <c r="G190">
        <v>0.59870000000000001</v>
      </c>
      <c r="H190">
        <v>0.7581</v>
      </c>
      <c r="I190">
        <v>0.46589999999999998</v>
      </c>
      <c r="J190">
        <v>1.627</v>
      </c>
      <c r="K190">
        <v>0.64090000000000003</v>
      </c>
      <c r="L190">
        <v>0.64600000000000002</v>
      </c>
      <c r="M190">
        <v>0.62260000000000004</v>
      </c>
      <c r="N190">
        <v>330.4</v>
      </c>
      <c r="O190">
        <v>0.25990000000000002</v>
      </c>
      <c r="P190">
        <v>0.44650000000000001</v>
      </c>
      <c r="Q190">
        <v>0.33229999999999998</v>
      </c>
      <c r="R190">
        <v>0.34489999999999998</v>
      </c>
      <c r="S190">
        <v>0.3841</v>
      </c>
      <c r="T190">
        <v>125.3</v>
      </c>
      <c r="U190">
        <v>0.51419999999999999</v>
      </c>
      <c r="V190">
        <v>0.95699999999999996</v>
      </c>
      <c r="W190">
        <v>0.92500000000000004</v>
      </c>
      <c r="X190">
        <v>0.92300000000000004</v>
      </c>
      <c r="Y190">
        <v>1.0489999999999999</v>
      </c>
      <c r="Z190">
        <v>0.97199999999999998</v>
      </c>
      <c r="AA190">
        <v>1.1559999999999999</v>
      </c>
      <c r="AB190">
        <v>9</v>
      </c>
      <c r="AC190">
        <v>-4.1237473995746701</v>
      </c>
      <c r="AD190">
        <v>2.1611843870882299</v>
      </c>
    </row>
    <row r="191" spans="1:30" x14ac:dyDescent="0.2">
      <c r="A191">
        <v>190</v>
      </c>
      <c r="B191" t="s">
        <v>219</v>
      </c>
      <c r="C191">
        <v>8.7599999999999997E-2</v>
      </c>
      <c r="D191">
        <v>4.36E-2</v>
      </c>
      <c r="E191">
        <v>0.1152</v>
      </c>
      <c r="F191">
        <v>2.0070000000000001</v>
      </c>
      <c r="G191">
        <v>0.62119999999999997</v>
      </c>
      <c r="H191">
        <v>0.74550000000000005</v>
      </c>
      <c r="I191">
        <v>0.51239999999999997</v>
      </c>
      <c r="J191">
        <v>1.4550000000000001</v>
      </c>
      <c r="K191">
        <v>0.65720000000000001</v>
      </c>
      <c r="L191">
        <v>0.65569999999999995</v>
      </c>
      <c r="M191">
        <v>0.62839999999999996</v>
      </c>
      <c r="N191">
        <v>337.7</v>
      </c>
      <c r="O191">
        <v>0.29480000000000001</v>
      </c>
      <c r="P191">
        <v>0.49109999999999998</v>
      </c>
      <c r="Q191">
        <v>0.37009999999999998</v>
      </c>
      <c r="R191">
        <v>0.37309999999999999</v>
      </c>
      <c r="S191">
        <v>0.38319999999999999</v>
      </c>
      <c r="T191">
        <v>138.6</v>
      </c>
      <c r="U191">
        <v>0.49559999999999998</v>
      </c>
      <c r="V191">
        <v>1.0089999999999999</v>
      </c>
      <c r="W191">
        <v>1.08</v>
      </c>
      <c r="X191">
        <v>1.0429999999999999</v>
      </c>
      <c r="Y191">
        <v>0.96599999999999997</v>
      </c>
      <c r="Z191">
        <v>0.95599999999999996</v>
      </c>
      <c r="AA191">
        <v>1.0349999999999999</v>
      </c>
      <c r="AB191">
        <v>11</v>
      </c>
      <c r="AC191">
        <v>-2.1531548731186101</v>
      </c>
      <c r="AD191">
        <v>-2.45975125340129</v>
      </c>
    </row>
    <row r="192" spans="1:30" x14ac:dyDescent="0.2">
      <c r="A192">
        <v>191</v>
      </c>
      <c r="B192" t="s">
        <v>220</v>
      </c>
      <c r="C192">
        <v>6.1400000000000003E-2</v>
      </c>
      <c r="D192">
        <v>2.8199999999999999E-2</v>
      </c>
      <c r="E192">
        <v>8.0399999999999999E-2</v>
      </c>
      <c r="F192">
        <v>2.1779999999999999</v>
      </c>
      <c r="G192">
        <v>0.64939999999999998</v>
      </c>
      <c r="H192">
        <v>0.69269999999999998</v>
      </c>
      <c r="I192">
        <v>0.51939999999999997</v>
      </c>
      <c r="J192">
        <v>1.3340000000000001</v>
      </c>
      <c r="K192">
        <v>0.63190000000000002</v>
      </c>
      <c r="L192">
        <v>0.62670000000000003</v>
      </c>
      <c r="M192">
        <v>0.62770000000000004</v>
      </c>
      <c r="N192">
        <v>330.5</v>
      </c>
      <c r="O192">
        <v>0.27639999999999998</v>
      </c>
      <c r="P192">
        <v>0.51370000000000005</v>
      </c>
      <c r="Q192">
        <v>0.36890000000000001</v>
      </c>
      <c r="R192">
        <v>0.37419999999999998</v>
      </c>
      <c r="S192">
        <v>0.37059999999999998</v>
      </c>
      <c r="T192">
        <v>137.1</v>
      </c>
      <c r="U192">
        <v>0.50109999999999999</v>
      </c>
      <c r="V192">
        <v>1.0089999999999999</v>
      </c>
      <c r="W192">
        <v>1.002</v>
      </c>
      <c r="X192">
        <v>1.0589999999999999</v>
      </c>
      <c r="Y192">
        <v>1.0029999999999999</v>
      </c>
      <c r="Z192">
        <v>0.99299999999999999</v>
      </c>
      <c r="AA192">
        <v>1.0049999999999999</v>
      </c>
      <c r="AB192">
        <v>15</v>
      </c>
      <c r="AC192">
        <v>-0.80519827137097599</v>
      </c>
      <c r="AD192">
        <v>-1.2323012757613401</v>
      </c>
    </row>
    <row r="193" spans="1:30" x14ac:dyDescent="0.2">
      <c r="A193">
        <v>192</v>
      </c>
      <c r="B193" t="s">
        <v>221</v>
      </c>
      <c r="C193">
        <v>6.1400000000000003E-2</v>
      </c>
      <c r="D193">
        <v>3.8199999999999998E-2</v>
      </c>
      <c r="E193">
        <v>8.1699999999999995E-2</v>
      </c>
      <c r="F193">
        <v>1.6060000000000001</v>
      </c>
      <c r="G193">
        <v>0.5323</v>
      </c>
      <c r="H193">
        <v>0.72699999999999998</v>
      </c>
      <c r="I193">
        <v>0.51429999999999998</v>
      </c>
      <c r="J193">
        <v>1.4139999999999999</v>
      </c>
      <c r="K193">
        <v>0.62760000000000005</v>
      </c>
      <c r="L193">
        <v>0.62880000000000003</v>
      </c>
      <c r="M193">
        <v>0.60140000000000005</v>
      </c>
      <c r="N193">
        <v>317.89999999999998</v>
      </c>
      <c r="O193">
        <v>0.2601</v>
      </c>
      <c r="P193">
        <v>0.49690000000000001</v>
      </c>
      <c r="Q193">
        <v>0.3599</v>
      </c>
      <c r="R193">
        <v>0.3594</v>
      </c>
      <c r="S193">
        <v>0.38579999999999998</v>
      </c>
      <c r="T193">
        <v>133.9</v>
      </c>
      <c r="U193">
        <v>0.49830000000000002</v>
      </c>
      <c r="V193">
        <v>0.97899999999999998</v>
      </c>
      <c r="W193">
        <v>0.96599999999999997</v>
      </c>
      <c r="X193">
        <v>0.98699999999999999</v>
      </c>
      <c r="Y193">
        <v>1.006</v>
      </c>
      <c r="Z193">
        <v>0.95799999999999996</v>
      </c>
      <c r="AA193">
        <v>1.0720000000000001</v>
      </c>
      <c r="AB193">
        <v>6</v>
      </c>
      <c r="AC193">
        <v>-1.1541712977273</v>
      </c>
      <c r="AD193">
        <v>0.28357159874992699</v>
      </c>
    </row>
    <row r="194" spans="1:30" x14ac:dyDescent="0.2">
      <c r="A194">
        <v>193</v>
      </c>
      <c r="B194" t="s">
        <v>222</v>
      </c>
      <c r="C194">
        <v>6.4100000000000004E-2</v>
      </c>
      <c r="D194">
        <v>3.78E-2</v>
      </c>
      <c r="E194">
        <v>8.9599999999999999E-2</v>
      </c>
      <c r="F194">
        <v>1.694</v>
      </c>
      <c r="G194">
        <v>0.57809999999999995</v>
      </c>
      <c r="H194">
        <v>0.71089999999999998</v>
      </c>
      <c r="I194">
        <v>0.50939999999999996</v>
      </c>
      <c r="J194">
        <v>1.395</v>
      </c>
      <c r="K194">
        <v>0.62590000000000001</v>
      </c>
      <c r="L194">
        <v>0.62549999999999994</v>
      </c>
      <c r="M194">
        <v>0.59850000000000003</v>
      </c>
      <c r="N194">
        <v>319.2</v>
      </c>
      <c r="O194">
        <v>0.33019999999999999</v>
      </c>
      <c r="P194">
        <v>0.50849999999999995</v>
      </c>
      <c r="Q194">
        <v>0.40339999999999998</v>
      </c>
      <c r="R194">
        <v>0.39960000000000001</v>
      </c>
      <c r="S194">
        <v>0.41959999999999997</v>
      </c>
      <c r="T194">
        <v>153.5</v>
      </c>
      <c r="U194">
        <v>0.50260000000000005</v>
      </c>
      <c r="V194">
        <v>1.046</v>
      </c>
      <c r="W194">
        <v>1.0780000000000001</v>
      </c>
      <c r="X194">
        <v>1.036</v>
      </c>
      <c r="Y194">
        <v>0.98099999999999998</v>
      </c>
      <c r="Z194">
        <v>0.95599999999999996</v>
      </c>
      <c r="AA194">
        <v>1.04</v>
      </c>
      <c r="AB194">
        <v>13</v>
      </c>
      <c r="AC194">
        <v>1.73999302064117</v>
      </c>
      <c r="AD194">
        <v>-3.21569049803399</v>
      </c>
    </row>
    <row r="195" spans="1:30" x14ac:dyDescent="0.2">
      <c r="A195">
        <v>194</v>
      </c>
      <c r="B195" t="s">
        <v>223</v>
      </c>
      <c r="C195">
        <v>3.7699999999999997E-2</v>
      </c>
      <c r="D195">
        <v>4.8899999999999999E-2</v>
      </c>
      <c r="E195">
        <v>0.13220000000000001</v>
      </c>
      <c r="F195">
        <v>0.77</v>
      </c>
      <c r="G195">
        <v>0.62980000000000003</v>
      </c>
      <c r="H195">
        <v>0.68</v>
      </c>
      <c r="I195">
        <v>0.501</v>
      </c>
      <c r="J195">
        <v>1.357</v>
      </c>
      <c r="K195">
        <v>0.61370000000000002</v>
      </c>
      <c r="L195">
        <v>0.63070000000000004</v>
      </c>
      <c r="M195">
        <v>0.58599999999999997</v>
      </c>
      <c r="N195">
        <v>313.8</v>
      </c>
      <c r="O195">
        <v>0.3543</v>
      </c>
      <c r="P195">
        <v>0.54830000000000001</v>
      </c>
      <c r="Q195">
        <v>0.43519999999999998</v>
      </c>
      <c r="R195">
        <v>0.43440000000000001</v>
      </c>
      <c r="S195">
        <v>0.4577</v>
      </c>
      <c r="T195">
        <v>171.4</v>
      </c>
      <c r="U195">
        <v>0.51359999999999995</v>
      </c>
      <c r="V195">
        <v>1.042</v>
      </c>
      <c r="W195">
        <v>1.127</v>
      </c>
      <c r="X195">
        <v>1.194</v>
      </c>
      <c r="Y195">
        <v>0.98299999999999998</v>
      </c>
      <c r="Z195">
        <v>0.95499999999999996</v>
      </c>
      <c r="AA195">
        <v>1.052</v>
      </c>
      <c r="AB195">
        <v>18</v>
      </c>
      <c r="AC195">
        <v>5.0485510773312399</v>
      </c>
      <c r="AD195">
        <v>-4.4490187025536603</v>
      </c>
    </row>
    <row r="196" spans="1:30" x14ac:dyDescent="0.2">
      <c r="A196">
        <v>195</v>
      </c>
      <c r="B196" t="s">
        <v>224</v>
      </c>
      <c r="C196">
        <v>4.58E-2</v>
      </c>
      <c r="D196">
        <v>0.05</v>
      </c>
      <c r="E196">
        <v>0.1212</v>
      </c>
      <c r="F196">
        <v>0.91600000000000004</v>
      </c>
      <c r="G196">
        <v>0.58709999999999996</v>
      </c>
      <c r="H196">
        <v>0.69240000000000002</v>
      </c>
      <c r="I196">
        <v>0.48849999999999999</v>
      </c>
      <c r="J196">
        <v>1.417</v>
      </c>
      <c r="K196">
        <v>0.60819999999999996</v>
      </c>
      <c r="L196">
        <v>0.622</v>
      </c>
      <c r="M196">
        <v>0.58730000000000004</v>
      </c>
      <c r="N196">
        <v>309.39999999999998</v>
      </c>
      <c r="O196">
        <v>0.29830000000000001</v>
      </c>
      <c r="P196">
        <v>0.50390000000000001</v>
      </c>
      <c r="Q196">
        <v>0.37959999999999999</v>
      </c>
      <c r="R196">
        <v>0.38329999999999997</v>
      </c>
      <c r="S196">
        <v>0.39989999999999998</v>
      </c>
      <c r="T196">
        <v>143.6</v>
      </c>
      <c r="U196">
        <v>0.49609999999999999</v>
      </c>
      <c r="V196">
        <v>1.004</v>
      </c>
      <c r="W196">
        <v>0.96899999999999997</v>
      </c>
      <c r="X196">
        <v>1.02</v>
      </c>
      <c r="Y196">
        <v>1.0049999999999999</v>
      </c>
      <c r="Z196">
        <v>0.96599999999999997</v>
      </c>
      <c r="AA196">
        <v>1.0529999999999999</v>
      </c>
      <c r="AB196">
        <v>22</v>
      </c>
      <c r="AC196">
        <v>1.4922991661201801</v>
      </c>
      <c r="AD196">
        <v>-0.18341675435136401</v>
      </c>
    </row>
    <row r="197" spans="1:30" x14ac:dyDescent="0.2">
      <c r="A197">
        <v>196</v>
      </c>
      <c r="B197" t="s">
        <v>225</v>
      </c>
      <c r="C197">
        <v>1.8700000000000001E-2</v>
      </c>
      <c r="D197">
        <v>1.7600000000000001E-2</v>
      </c>
      <c r="E197">
        <v>5.5199999999999999E-2</v>
      </c>
      <c r="F197">
        <v>1.0669999999999999</v>
      </c>
      <c r="G197">
        <v>0.68200000000000005</v>
      </c>
      <c r="H197">
        <v>0.6341</v>
      </c>
      <c r="I197">
        <v>0.50170000000000003</v>
      </c>
      <c r="J197">
        <v>1.264</v>
      </c>
      <c r="K197">
        <v>0.59199999999999997</v>
      </c>
      <c r="L197">
        <v>0.59489999999999998</v>
      </c>
      <c r="M197">
        <v>0.58389999999999997</v>
      </c>
      <c r="N197">
        <v>312</v>
      </c>
      <c r="O197">
        <v>0.35830000000000001</v>
      </c>
      <c r="P197">
        <v>0.53159999999999996</v>
      </c>
      <c r="Q197">
        <v>0.41889999999999999</v>
      </c>
      <c r="R197">
        <v>0.4148</v>
      </c>
      <c r="S197">
        <v>0.46639999999999998</v>
      </c>
      <c r="T197">
        <v>168.2</v>
      </c>
      <c r="U197">
        <v>0.52490000000000003</v>
      </c>
      <c r="V197">
        <v>0.96899999999999997</v>
      </c>
      <c r="W197">
        <v>1.0269999999999999</v>
      </c>
      <c r="X197">
        <v>1.0329999999999999</v>
      </c>
      <c r="Y197">
        <v>1.036</v>
      </c>
      <c r="Z197">
        <v>0.98599999999999999</v>
      </c>
      <c r="AA197">
        <v>1.113</v>
      </c>
      <c r="AB197">
        <v>27</v>
      </c>
      <c r="AC197">
        <v>5.6442908719395399</v>
      </c>
      <c r="AD197">
        <v>-1.3600891475764301</v>
      </c>
    </row>
    <row r="198" spans="1:30" x14ac:dyDescent="0.2">
      <c r="A198">
        <v>197</v>
      </c>
      <c r="B198" t="s">
        <v>226</v>
      </c>
      <c r="C198">
        <v>0.1046</v>
      </c>
      <c r="D198">
        <v>3.0499999999999999E-2</v>
      </c>
      <c r="E198">
        <v>6.7299999999999999E-2</v>
      </c>
      <c r="F198">
        <v>3.4289999999999998</v>
      </c>
      <c r="G198">
        <v>0.54659999999999997</v>
      </c>
      <c r="H198">
        <v>0.76280000000000003</v>
      </c>
      <c r="I198">
        <v>0.51829999999999998</v>
      </c>
      <c r="J198">
        <v>1.472</v>
      </c>
      <c r="K198">
        <v>0.65200000000000002</v>
      </c>
      <c r="L198">
        <v>0.63290000000000002</v>
      </c>
      <c r="M198">
        <v>0.62749999999999995</v>
      </c>
      <c r="N198">
        <v>335.4</v>
      </c>
      <c r="O198">
        <v>0.28899999999999998</v>
      </c>
      <c r="P198">
        <v>0.50700000000000001</v>
      </c>
      <c r="Q198">
        <v>0.3805</v>
      </c>
      <c r="R198">
        <v>0.38279999999999997</v>
      </c>
      <c r="S198">
        <v>0.4083</v>
      </c>
      <c r="T198">
        <v>144.69999999999999</v>
      </c>
      <c r="U198">
        <v>0.505</v>
      </c>
      <c r="V198">
        <v>1.014</v>
      </c>
      <c r="W198">
        <v>1.093</v>
      </c>
      <c r="X198">
        <v>1.02</v>
      </c>
      <c r="Y198">
        <v>0.98</v>
      </c>
      <c r="Z198">
        <v>0.96299999999999997</v>
      </c>
      <c r="AA198">
        <v>1.073</v>
      </c>
      <c r="AB198">
        <v>11</v>
      </c>
      <c r="AC198">
        <v>-1.8576418445321901</v>
      </c>
      <c r="AD198">
        <v>-2.9946125860373698</v>
      </c>
    </row>
    <row r="199" spans="1:30" x14ac:dyDescent="0.2">
      <c r="A199">
        <v>198</v>
      </c>
      <c r="B199" t="s">
        <v>227</v>
      </c>
      <c r="C199">
        <v>0.1072</v>
      </c>
      <c r="D199">
        <v>2.76E-2</v>
      </c>
      <c r="E199">
        <v>6.5799999999999997E-2</v>
      </c>
      <c r="F199">
        <v>3.883</v>
      </c>
      <c r="G199">
        <v>0.5806</v>
      </c>
      <c r="H199">
        <v>0.7782</v>
      </c>
      <c r="I199">
        <v>0.51670000000000005</v>
      </c>
      <c r="J199">
        <v>1.506</v>
      </c>
      <c r="K199">
        <v>0.66849999999999998</v>
      </c>
      <c r="L199">
        <v>0.64880000000000004</v>
      </c>
      <c r="M199">
        <v>0.63939999999999997</v>
      </c>
      <c r="N199">
        <v>343.4</v>
      </c>
      <c r="O199">
        <v>0.28000000000000003</v>
      </c>
      <c r="P199">
        <v>0.48630000000000001</v>
      </c>
      <c r="Q199">
        <v>0.3624</v>
      </c>
      <c r="R199">
        <v>0.36720000000000003</v>
      </c>
      <c r="S199">
        <v>0.38350000000000001</v>
      </c>
      <c r="T199">
        <v>135.4</v>
      </c>
      <c r="U199">
        <v>0.50029999999999997</v>
      </c>
      <c r="V199">
        <v>1.016</v>
      </c>
      <c r="W199">
        <v>1.093</v>
      </c>
      <c r="X199">
        <v>0.96899999999999997</v>
      </c>
      <c r="Y199">
        <v>0.97299999999999998</v>
      </c>
      <c r="Z199">
        <v>0.95599999999999996</v>
      </c>
      <c r="AA199">
        <v>1.0580000000000001</v>
      </c>
      <c r="AB199">
        <v>11</v>
      </c>
      <c r="AC199">
        <v>-3.8964103953774001</v>
      </c>
      <c r="AD199">
        <v>-2.7477078644406001</v>
      </c>
    </row>
    <row r="200" spans="1:30" x14ac:dyDescent="0.2">
      <c r="A200">
        <v>199</v>
      </c>
      <c r="B200" t="s">
        <v>228</v>
      </c>
      <c r="C200">
        <v>5.3699999999999998E-2</v>
      </c>
      <c r="D200">
        <v>2.6499999999999999E-2</v>
      </c>
      <c r="E200">
        <v>6.3100000000000003E-2</v>
      </c>
      <c r="F200">
        <v>2.0289999999999999</v>
      </c>
      <c r="G200">
        <v>0.58079999999999998</v>
      </c>
      <c r="H200">
        <v>0.68799999999999994</v>
      </c>
      <c r="I200">
        <v>0.4748</v>
      </c>
      <c r="J200">
        <v>1.4490000000000001</v>
      </c>
      <c r="K200">
        <v>0.59860000000000002</v>
      </c>
      <c r="L200">
        <v>0.59240000000000004</v>
      </c>
      <c r="M200">
        <v>0.58979999999999999</v>
      </c>
      <c r="N200">
        <v>308.39999999999998</v>
      </c>
      <c r="O200">
        <v>0.28079999999999999</v>
      </c>
      <c r="P200">
        <v>0.48520000000000002</v>
      </c>
      <c r="Q200">
        <v>0.3644</v>
      </c>
      <c r="R200">
        <v>0.35970000000000002</v>
      </c>
      <c r="S200">
        <v>0.39550000000000002</v>
      </c>
      <c r="T200">
        <v>136.69999999999999</v>
      </c>
      <c r="U200">
        <v>0.50409999999999999</v>
      </c>
      <c r="V200">
        <v>0.99199999999999999</v>
      </c>
      <c r="W200">
        <v>0.90800000000000003</v>
      </c>
      <c r="X200">
        <v>0.85899999999999999</v>
      </c>
      <c r="Y200">
        <v>1.046</v>
      </c>
      <c r="Z200">
        <v>0.98499999999999999</v>
      </c>
      <c r="AA200">
        <v>1.085</v>
      </c>
      <c r="AB200">
        <v>28</v>
      </c>
      <c r="AC200">
        <v>0.51371392309874397</v>
      </c>
      <c r="AD200">
        <v>1.91412333034</v>
      </c>
    </row>
    <row r="201" spans="1:30" x14ac:dyDescent="0.2">
      <c r="A201">
        <v>200</v>
      </c>
      <c r="B201" t="s">
        <v>229</v>
      </c>
      <c r="C201">
        <v>6.2100000000000002E-2</v>
      </c>
      <c r="D201">
        <v>5.6399999999999999E-2</v>
      </c>
      <c r="E201">
        <v>0.1138</v>
      </c>
      <c r="F201">
        <v>1.1000000000000001</v>
      </c>
      <c r="G201">
        <v>0.504</v>
      </c>
      <c r="H201">
        <v>0.73619999999999997</v>
      </c>
      <c r="I201">
        <v>0.4768</v>
      </c>
      <c r="J201">
        <v>1.544</v>
      </c>
      <c r="K201">
        <v>0.60750000000000004</v>
      </c>
      <c r="L201">
        <v>0.61880000000000002</v>
      </c>
      <c r="M201">
        <v>0.60629999999999995</v>
      </c>
      <c r="N201">
        <v>308.10000000000002</v>
      </c>
      <c r="O201">
        <v>0.27210000000000001</v>
      </c>
      <c r="P201">
        <v>0.50849999999999995</v>
      </c>
      <c r="Q201">
        <v>0.37030000000000002</v>
      </c>
      <c r="R201">
        <v>0.3735</v>
      </c>
      <c r="S201">
        <v>0.37980000000000003</v>
      </c>
      <c r="T201">
        <v>137.5</v>
      </c>
      <c r="U201">
        <v>0.49869999999999998</v>
      </c>
      <c r="V201">
        <v>0.98699999999999999</v>
      </c>
      <c r="W201">
        <v>0.94399999999999995</v>
      </c>
      <c r="X201">
        <v>0.97299999999999998</v>
      </c>
      <c r="Y201">
        <v>1.018</v>
      </c>
      <c r="Z201">
        <v>0.998</v>
      </c>
      <c r="AA201">
        <v>1.0249999999999999</v>
      </c>
      <c r="AB201">
        <v>5</v>
      </c>
      <c r="AC201">
        <v>-0.107858886193669</v>
      </c>
      <c r="AD201">
        <v>0.89326776361683302</v>
      </c>
    </row>
    <row r="202" spans="1:30" x14ac:dyDescent="0.2">
      <c r="A202">
        <v>201</v>
      </c>
      <c r="B202" t="s">
        <v>230</v>
      </c>
      <c r="C202">
        <v>7.2300000000000003E-2</v>
      </c>
      <c r="D202">
        <v>5.4699999999999999E-2</v>
      </c>
      <c r="E202">
        <v>0.13550000000000001</v>
      </c>
      <c r="F202">
        <v>1.321</v>
      </c>
      <c r="G202">
        <v>0.59619999999999995</v>
      </c>
      <c r="H202">
        <v>0.70830000000000004</v>
      </c>
      <c r="I202">
        <v>0.4859</v>
      </c>
      <c r="J202">
        <v>1.458</v>
      </c>
      <c r="K202">
        <v>0.61850000000000005</v>
      </c>
      <c r="L202">
        <v>0.62570000000000003</v>
      </c>
      <c r="M202">
        <v>0.59230000000000005</v>
      </c>
      <c r="N202">
        <v>315.8</v>
      </c>
      <c r="O202">
        <v>0.29609999999999997</v>
      </c>
      <c r="P202">
        <v>0.48949999999999999</v>
      </c>
      <c r="Q202">
        <v>0.37269999999999998</v>
      </c>
      <c r="R202">
        <v>0.37230000000000002</v>
      </c>
      <c r="S202">
        <v>0.38540000000000002</v>
      </c>
      <c r="T202">
        <v>138.30000000000001</v>
      </c>
      <c r="U202">
        <v>0.49230000000000002</v>
      </c>
      <c r="V202">
        <v>1.012</v>
      </c>
      <c r="W202">
        <v>0.97699999999999998</v>
      </c>
      <c r="X202">
        <v>0.98599999999999999</v>
      </c>
      <c r="Y202">
        <v>0.995</v>
      </c>
      <c r="Z202">
        <v>0.95799999999999996</v>
      </c>
      <c r="AA202">
        <v>1.034</v>
      </c>
      <c r="AB202">
        <v>23</v>
      </c>
      <c r="AC202">
        <v>3.7776479156876999E-2</v>
      </c>
      <c r="AD202">
        <v>-0.245899949369842</v>
      </c>
    </row>
    <row r="203" spans="1:30" x14ac:dyDescent="0.2">
      <c r="A203">
        <v>202</v>
      </c>
      <c r="B203" t="s">
        <v>231</v>
      </c>
      <c r="C203">
        <v>7.2599999999999998E-2</v>
      </c>
      <c r="D203">
        <v>5.5E-2</v>
      </c>
      <c r="E203">
        <v>0.10970000000000001</v>
      </c>
      <c r="F203">
        <v>1.32</v>
      </c>
      <c r="G203">
        <v>0.49909999999999999</v>
      </c>
      <c r="H203">
        <v>0.74029999999999996</v>
      </c>
      <c r="I203">
        <v>0.49790000000000001</v>
      </c>
      <c r="J203">
        <v>1.4870000000000001</v>
      </c>
      <c r="K203">
        <v>0.61880000000000002</v>
      </c>
      <c r="L203">
        <v>0.62609999999999999</v>
      </c>
      <c r="M203">
        <v>0.61299999999999999</v>
      </c>
      <c r="N203">
        <v>313.8</v>
      </c>
      <c r="O203">
        <v>0.3054</v>
      </c>
      <c r="P203">
        <v>0.499</v>
      </c>
      <c r="Q203">
        <v>0.3831</v>
      </c>
      <c r="R203">
        <v>0.37619999999999998</v>
      </c>
      <c r="S203">
        <v>0.39750000000000002</v>
      </c>
      <c r="T203">
        <v>143.6</v>
      </c>
      <c r="U203">
        <v>0.50600000000000001</v>
      </c>
      <c r="V203">
        <v>0.99099999999999999</v>
      </c>
      <c r="W203">
        <v>1.0049999999999999</v>
      </c>
      <c r="X203">
        <v>0.99199999999999999</v>
      </c>
      <c r="Y203">
        <v>1.0089999999999999</v>
      </c>
      <c r="Z203">
        <v>0.99099999999999999</v>
      </c>
      <c r="AA203">
        <v>1.038</v>
      </c>
      <c r="AB203">
        <v>2</v>
      </c>
      <c r="AC203">
        <v>9.9893642333026E-2</v>
      </c>
      <c r="AD203">
        <v>-0.65398745679208004</v>
      </c>
    </row>
    <row r="204" spans="1:30" x14ac:dyDescent="0.2">
      <c r="A204">
        <v>203</v>
      </c>
      <c r="B204" t="s">
        <v>232</v>
      </c>
      <c r="C204">
        <v>0.1002</v>
      </c>
      <c r="D204">
        <v>8.4199999999999997E-2</v>
      </c>
      <c r="E204">
        <v>0.17230000000000001</v>
      </c>
      <c r="F204">
        <v>1.1890000000000001</v>
      </c>
      <c r="G204">
        <v>0.51129999999999998</v>
      </c>
      <c r="H204">
        <v>0.77559999999999996</v>
      </c>
      <c r="I204">
        <v>0.45079999999999998</v>
      </c>
      <c r="J204">
        <v>1.72</v>
      </c>
      <c r="K204">
        <v>0.6169</v>
      </c>
      <c r="L204">
        <v>0.63349999999999995</v>
      </c>
      <c r="M204">
        <v>0.6089</v>
      </c>
      <c r="N204">
        <v>313.5</v>
      </c>
      <c r="O204">
        <v>0.30959999999999999</v>
      </c>
      <c r="P204">
        <v>0.47670000000000001</v>
      </c>
      <c r="Q204">
        <v>0.3775</v>
      </c>
      <c r="R204">
        <v>0.36270000000000002</v>
      </c>
      <c r="S204">
        <v>0.39300000000000002</v>
      </c>
      <c r="T204">
        <v>139.80000000000001</v>
      </c>
      <c r="U204">
        <v>0.50339999999999996</v>
      </c>
      <c r="V204">
        <v>0.97</v>
      </c>
      <c r="W204">
        <v>0.98499999999999999</v>
      </c>
      <c r="X204">
        <v>0.92200000000000004</v>
      </c>
      <c r="Y204">
        <v>1.0089999999999999</v>
      </c>
      <c r="Z204">
        <v>0.98699999999999999</v>
      </c>
      <c r="AA204">
        <v>1.0409999999999999</v>
      </c>
      <c r="AB204">
        <v>6</v>
      </c>
      <c r="AC204">
        <v>-1.1449054574286699</v>
      </c>
      <c r="AD204">
        <v>0.84055401158533005</v>
      </c>
    </row>
    <row r="205" spans="1:30" x14ac:dyDescent="0.2">
      <c r="A205">
        <v>204</v>
      </c>
      <c r="B205" t="s">
        <v>233</v>
      </c>
      <c r="C205">
        <v>3.6400000000000002E-2</v>
      </c>
      <c r="D205">
        <v>4.6600000000000003E-2</v>
      </c>
      <c r="E205">
        <v>0.12330000000000001</v>
      </c>
      <c r="F205">
        <v>0.78100000000000003</v>
      </c>
      <c r="G205">
        <v>0.62229999999999996</v>
      </c>
      <c r="H205">
        <v>0.6734</v>
      </c>
      <c r="I205">
        <v>0.48509999999999998</v>
      </c>
      <c r="J205">
        <v>1.3879999999999999</v>
      </c>
      <c r="K205">
        <v>0.60229999999999995</v>
      </c>
      <c r="L205">
        <v>0.61709999999999998</v>
      </c>
      <c r="M205">
        <v>0.56559999999999999</v>
      </c>
      <c r="N205">
        <v>306.2</v>
      </c>
      <c r="O205">
        <v>0.3075</v>
      </c>
      <c r="P205">
        <v>0.52429999999999999</v>
      </c>
      <c r="Q205">
        <v>0.3952</v>
      </c>
      <c r="R205">
        <v>0.39129999999999998</v>
      </c>
      <c r="S205">
        <v>0.42830000000000001</v>
      </c>
      <c r="T205">
        <v>152.9</v>
      </c>
      <c r="U205">
        <v>0.49690000000000001</v>
      </c>
      <c r="V205">
        <v>1.012</v>
      </c>
      <c r="W205">
        <v>0.99399999999999999</v>
      </c>
      <c r="X205">
        <v>1.0660000000000001</v>
      </c>
      <c r="Y205">
        <v>0.998</v>
      </c>
      <c r="Z205">
        <v>0.93899999999999995</v>
      </c>
      <c r="AA205">
        <v>1.0840000000000001</v>
      </c>
      <c r="AB205">
        <v>17</v>
      </c>
      <c r="AC205">
        <v>3.2482316546479701</v>
      </c>
      <c r="AD205">
        <v>-0.86013235877805005</v>
      </c>
    </row>
    <row r="206" spans="1:30" x14ac:dyDescent="0.2">
      <c r="A206">
        <v>205</v>
      </c>
      <c r="B206" t="s">
        <v>234</v>
      </c>
      <c r="C206">
        <v>5.0200000000000002E-2</v>
      </c>
      <c r="D206">
        <v>2.6499999999999999E-2</v>
      </c>
      <c r="E206">
        <v>6.1800000000000001E-2</v>
      </c>
      <c r="F206">
        <v>1.893</v>
      </c>
      <c r="G206">
        <v>0.57169999999999999</v>
      </c>
      <c r="H206">
        <v>0.68720000000000003</v>
      </c>
      <c r="I206">
        <v>0.504</v>
      </c>
      <c r="J206">
        <v>1.3640000000000001</v>
      </c>
      <c r="K206">
        <v>0.60870000000000002</v>
      </c>
      <c r="L206">
        <v>0.60489999999999999</v>
      </c>
      <c r="M206">
        <v>0.59179999999999999</v>
      </c>
      <c r="N206">
        <v>312.2</v>
      </c>
      <c r="O206">
        <v>0.28960000000000002</v>
      </c>
      <c r="P206">
        <v>0.51449999999999996</v>
      </c>
      <c r="Q206">
        <v>0.38219999999999998</v>
      </c>
      <c r="R206">
        <v>0.38600000000000001</v>
      </c>
      <c r="S206">
        <v>0.40310000000000001</v>
      </c>
      <c r="T206">
        <v>145</v>
      </c>
      <c r="U206">
        <v>0.49930000000000002</v>
      </c>
      <c r="V206">
        <v>0.999</v>
      </c>
      <c r="W206">
        <v>0.97699999999999998</v>
      </c>
      <c r="X206">
        <v>0.998</v>
      </c>
      <c r="Y206">
        <v>1.008</v>
      </c>
      <c r="Z206">
        <v>0.97199999999999998</v>
      </c>
      <c r="AA206">
        <v>1.0549999999999999</v>
      </c>
      <c r="AB206">
        <v>22</v>
      </c>
      <c r="AC206">
        <v>1.4403596541227499</v>
      </c>
      <c r="AD206">
        <v>-0.445280514200384</v>
      </c>
    </row>
    <row r="207" spans="1:30" x14ac:dyDescent="0.2">
      <c r="A207">
        <v>206</v>
      </c>
      <c r="B207" t="s">
        <v>235</v>
      </c>
      <c r="C207">
        <v>1.6899999999999998E-2</v>
      </c>
      <c r="D207">
        <v>1.78E-2</v>
      </c>
      <c r="E207">
        <v>5.79E-2</v>
      </c>
      <c r="F207">
        <v>0.94899999999999995</v>
      </c>
      <c r="G207">
        <v>0.69340000000000002</v>
      </c>
      <c r="H207">
        <v>0.60509999999999997</v>
      </c>
      <c r="I207">
        <v>0.49209999999999998</v>
      </c>
      <c r="J207">
        <v>1.23</v>
      </c>
      <c r="K207">
        <v>0.57050000000000001</v>
      </c>
      <c r="L207">
        <v>0.57350000000000001</v>
      </c>
      <c r="M207">
        <v>0.54239999999999999</v>
      </c>
      <c r="N207">
        <v>299.7</v>
      </c>
      <c r="O207">
        <v>0.33850000000000002</v>
      </c>
      <c r="P207">
        <v>0.52739999999999998</v>
      </c>
      <c r="Q207">
        <v>0.41220000000000001</v>
      </c>
      <c r="R207">
        <v>0.40570000000000001</v>
      </c>
      <c r="S207">
        <v>0.45490000000000003</v>
      </c>
      <c r="T207">
        <v>162.6</v>
      </c>
      <c r="U207">
        <v>0.50060000000000004</v>
      </c>
      <c r="V207">
        <v>0.98799999999999999</v>
      </c>
      <c r="W207">
        <v>0.96</v>
      </c>
      <c r="X207">
        <v>0.999</v>
      </c>
      <c r="Y207">
        <v>1.018</v>
      </c>
      <c r="Z207">
        <v>0.95099999999999996</v>
      </c>
      <c r="AA207">
        <v>1.103</v>
      </c>
      <c r="AB207">
        <v>27</v>
      </c>
      <c r="AC207">
        <v>6.3912624268479004</v>
      </c>
      <c r="AD207">
        <v>-0.105967083062282</v>
      </c>
    </row>
    <row r="208" spans="1:30" x14ac:dyDescent="0.2">
      <c r="A208">
        <v>207</v>
      </c>
      <c r="B208" t="s">
        <v>236</v>
      </c>
      <c r="C208">
        <v>7.2700000000000001E-2</v>
      </c>
      <c r="D208">
        <v>3.1199999999999999E-2</v>
      </c>
      <c r="E208">
        <v>8.2699999999999996E-2</v>
      </c>
      <c r="F208">
        <v>2.3340000000000001</v>
      </c>
      <c r="G208">
        <v>0.62309999999999999</v>
      </c>
      <c r="H208">
        <v>0.70779999999999998</v>
      </c>
      <c r="I208">
        <v>0.51390000000000002</v>
      </c>
      <c r="J208">
        <v>1.377</v>
      </c>
      <c r="K208">
        <v>0.63470000000000004</v>
      </c>
      <c r="L208">
        <v>0.62709999999999999</v>
      </c>
      <c r="M208">
        <v>0.62219999999999998</v>
      </c>
      <c r="N208">
        <v>330.2</v>
      </c>
      <c r="O208">
        <v>0.24049999999999999</v>
      </c>
      <c r="P208">
        <v>0.4551</v>
      </c>
      <c r="Q208">
        <v>0.32140000000000002</v>
      </c>
      <c r="R208">
        <v>0.33300000000000002</v>
      </c>
      <c r="S208">
        <v>0.37130000000000002</v>
      </c>
      <c r="T208">
        <v>121.8</v>
      </c>
      <c r="U208">
        <v>0.51539999999999997</v>
      </c>
      <c r="V208">
        <v>0.94399999999999995</v>
      </c>
      <c r="W208">
        <v>0.88</v>
      </c>
      <c r="X208">
        <v>0.90500000000000003</v>
      </c>
      <c r="Y208">
        <v>1.0680000000000001</v>
      </c>
      <c r="Z208">
        <v>0.98</v>
      </c>
      <c r="AA208">
        <v>1.155</v>
      </c>
      <c r="AB208">
        <v>9</v>
      </c>
      <c r="AC208">
        <v>-3.5490884699245999</v>
      </c>
      <c r="AD208">
        <v>2.6902265754315402</v>
      </c>
    </row>
    <row r="209" spans="1:30" x14ac:dyDescent="0.2">
      <c r="A209">
        <v>208</v>
      </c>
      <c r="B209" t="s">
        <v>237</v>
      </c>
      <c r="C209">
        <v>4.1099999999999998E-2</v>
      </c>
      <c r="D209">
        <v>3.7999999999999999E-2</v>
      </c>
      <c r="E209">
        <v>9.1899999999999996E-2</v>
      </c>
      <c r="F209">
        <v>1.081</v>
      </c>
      <c r="G209">
        <v>0.58579999999999999</v>
      </c>
      <c r="H209">
        <v>0.65959999999999996</v>
      </c>
      <c r="I209">
        <v>0.49299999999999999</v>
      </c>
      <c r="J209">
        <v>1.3380000000000001</v>
      </c>
      <c r="K209">
        <v>0.59060000000000001</v>
      </c>
      <c r="L209">
        <v>0.59670000000000001</v>
      </c>
      <c r="M209">
        <v>0.56799999999999995</v>
      </c>
      <c r="N209">
        <v>301.5</v>
      </c>
      <c r="O209">
        <v>0.32250000000000001</v>
      </c>
      <c r="P209">
        <v>0.50949999999999995</v>
      </c>
      <c r="Q209">
        <v>0.39400000000000002</v>
      </c>
      <c r="R209">
        <v>0.3987</v>
      </c>
      <c r="S209">
        <v>0.4138</v>
      </c>
      <c r="T209">
        <v>151.5</v>
      </c>
      <c r="U209">
        <v>0.49220000000000003</v>
      </c>
      <c r="V209">
        <v>1.0009999999999999</v>
      </c>
      <c r="W209">
        <v>0.96299999999999997</v>
      </c>
      <c r="X209">
        <v>0.99199999999999999</v>
      </c>
      <c r="Y209">
        <v>1</v>
      </c>
      <c r="Z209">
        <v>0.96199999999999997</v>
      </c>
      <c r="AA209">
        <v>1.05</v>
      </c>
      <c r="AB209">
        <v>17</v>
      </c>
      <c r="AC209">
        <v>3.5668175557474302</v>
      </c>
      <c r="AD209">
        <v>-0.31169217254412002</v>
      </c>
    </row>
    <row r="210" spans="1:30" x14ac:dyDescent="0.2">
      <c r="A210">
        <v>209</v>
      </c>
      <c r="B210" t="s">
        <v>238</v>
      </c>
      <c r="C210">
        <v>8.6999999999999994E-2</v>
      </c>
      <c r="D210">
        <v>4.2700000000000002E-2</v>
      </c>
      <c r="E210">
        <v>0.1129</v>
      </c>
      <c r="F210">
        <v>2.0390000000000001</v>
      </c>
      <c r="G210">
        <v>0.62190000000000001</v>
      </c>
      <c r="H210">
        <v>0.72150000000000003</v>
      </c>
      <c r="I210">
        <v>0.49459999999999998</v>
      </c>
      <c r="J210">
        <v>1.4590000000000001</v>
      </c>
      <c r="K210">
        <v>0.63570000000000004</v>
      </c>
      <c r="L210">
        <v>0.63049999999999995</v>
      </c>
      <c r="M210">
        <v>0.62749999999999995</v>
      </c>
      <c r="N210">
        <v>330.6</v>
      </c>
      <c r="O210">
        <v>0.2702</v>
      </c>
      <c r="P210">
        <v>0.49</v>
      </c>
      <c r="Q210">
        <v>0.35570000000000002</v>
      </c>
      <c r="R210">
        <v>0.3533</v>
      </c>
      <c r="S210">
        <v>0.38009999999999999</v>
      </c>
      <c r="T210">
        <v>132.9</v>
      </c>
      <c r="U210">
        <v>0.51080000000000003</v>
      </c>
      <c r="V210">
        <v>0.97</v>
      </c>
      <c r="W210">
        <v>0.97699999999999998</v>
      </c>
      <c r="X210">
        <v>0.95799999999999996</v>
      </c>
      <c r="Y210">
        <v>1.026</v>
      </c>
      <c r="Z210">
        <v>0.98699999999999999</v>
      </c>
      <c r="AA210">
        <v>1.0680000000000001</v>
      </c>
      <c r="AB210">
        <v>10</v>
      </c>
      <c r="AC210">
        <v>-2.1574828872796998</v>
      </c>
      <c r="AD210">
        <v>0.56091682260831799</v>
      </c>
    </row>
    <row r="211" spans="1:30" x14ac:dyDescent="0.2">
      <c r="A211">
        <v>210</v>
      </c>
      <c r="B211" t="s">
        <v>239</v>
      </c>
      <c r="C211">
        <v>4.9500000000000002E-2</v>
      </c>
      <c r="D211">
        <v>3.78E-2</v>
      </c>
      <c r="E211">
        <v>0.10059999999999999</v>
      </c>
      <c r="F211">
        <v>1.3080000000000001</v>
      </c>
      <c r="G211">
        <v>0.62409999999999999</v>
      </c>
      <c r="H211">
        <v>0.70269999999999999</v>
      </c>
      <c r="I211">
        <v>0.50690000000000002</v>
      </c>
      <c r="J211">
        <v>1.3859999999999999</v>
      </c>
      <c r="K211">
        <v>0.62909999999999999</v>
      </c>
      <c r="L211">
        <v>0.6351</v>
      </c>
      <c r="M211">
        <v>0.56979999999999997</v>
      </c>
      <c r="N211">
        <v>319</v>
      </c>
      <c r="O211">
        <v>0.30049999999999999</v>
      </c>
      <c r="P211">
        <v>0.52549999999999997</v>
      </c>
      <c r="Q211">
        <v>0.38890000000000002</v>
      </c>
      <c r="R211">
        <v>0.40510000000000002</v>
      </c>
      <c r="S211">
        <v>0.42649999999999999</v>
      </c>
      <c r="T211">
        <v>151.4</v>
      </c>
      <c r="U211">
        <v>0.49230000000000002</v>
      </c>
      <c r="V211">
        <v>1.042</v>
      </c>
      <c r="W211">
        <v>1.0489999999999999</v>
      </c>
      <c r="X211">
        <v>1.081</v>
      </c>
      <c r="Y211">
        <v>0.97199999999999998</v>
      </c>
      <c r="Z211">
        <v>0.90600000000000003</v>
      </c>
      <c r="AA211">
        <v>1.097</v>
      </c>
      <c r="AB211">
        <v>13</v>
      </c>
      <c r="AC211">
        <v>1.93512985376853</v>
      </c>
      <c r="AD211">
        <v>-2.86279707290009</v>
      </c>
    </row>
    <row r="212" spans="1:30" x14ac:dyDescent="0.2">
      <c r="A212">
        <v>211</v>
      </c>
      <c r="B212" t="s">
        <v>240</v>
      </c>
      <c r="C212">
        <v>4.2200000000000001E-2</v>
      </c>
      <c r="D212">
        <v>2.64E-2</v>
      </c>
      <c r="E212">
        <v>7.1400000000000005E-2</v>
      </c>
      <c r="F212">
        <v>1.599</v>
      </c>
      <c r="G212">
        <v>0.63060000000000005</v>
      </c>
      <c r="H212">
        <v>0.67920000000000003</v>
      </c>
      <c r="I212">
        <v>0.52010000000000001</v>
      </c>
      <c r="J212">
        <v>1.306</v>
      </c>
      <c r="K212">
        <v>0.62039999999999995</v>
      </c>
      <c r="L212">
        <v>0.62080000000000002</v>
      </c>
      <c r="M212">
        <v>0.58050000000000002</v>
      </c>
      <c r="N212">
        <v>318.3</v>
      </c>
      <c r="O212">
        <v>0.28989999999999999</v>
      </c>
      <c r="P212">
        <v>0.4879</v>
      </c>
      <c r="Q212">
        <v>0.36980000000000002</v>
      </c>
      <c r="R212">
        <v>0.37859999999999999</v>
      </c>
      <c r="S212">
        <v>0.3674</v>
      </c>
      <c r="T212">
        <v>135.80000000000001</v>
      </c>
      <c r="U212">
        <v>0.47439999999999999</v>
      </c>
      <c r="V212">
        <v>1.0049999999999999</v>
      </c>
      <c r="W212">
        <v>0.97399999999999998</v>
      </c>
      <c r="X212">
        <v>0.98199999999999998</v>
      </c>
      <c r="Y212">
        <v>0.95899999999999996</v>
      </c>
      <c r="Z212">
        <v>0.93600000000000005</v>
      </c>
      <c r="AA212">
        <v>0.99399999999999999</v>
      </c>
      <c r="AB212">
        <v>2</v>
      </c>
      <c r="AC212">
        <v>0.34325695319496102</v>
      </c>
      <c r="AD212">
        <v>-0.69961236479362499</v>
      </c>
    </row>
    <row r="213" spans="1:30" x14ac:dyDescent="0.2">
      <c r="A213">
        <v>212</v>
      </c>
      <c r="B213" t="s">
        <v>241</v>
      </c>
      <c r="C213">
        <v>6.1199999999999997E-2</v>
      </c>
      <c r="D213">
        <v>3.27E-2</v>
      </c>
      <c r="E213">
        <v>8.6999999999999994E-2</v>
      </c>
      <c r="F213">
        <v>1.87</v>
      </c>
      <c r="G213">
        <v>0.62360000000000004</v>
      </c>
      <c r="H213">
        <v>0.70469999999999999</v>
      </c>
      <c r="I213">
        <v>0.52249999999999996</v>
      </c>
      <c r="J213">
        <v>1.349</v>
      </c>
      <c r="K213">
        <v>0.6361</v>
      </c>
      <c r="L213">
        <v>0.63460000000000005</v>
      </c>
      <c r="M213">
        <v>0.59589999999999999</v>
      </c>
      <c r="N213">
        <v>327</v>
      </c>
      <c r="O213">
        <v>0.29820000000000002</v>
      </c>
      <c r="P213">
        <v>0.4824</v>
      </c>
      <c r="Q213">
        <v>0.36990000000000001</v>
      </c>
      <c r="R213">
        <v>0.3669</v>
      </c>
      <c r="S213">
        <v>0.3947</v>
      </c>
      <c r="T213">
        <v>138.9</v>
      </c>
      <c r="U213">
        <v>0.49199999999999999</v>
      </c>
      <c r="V213">
        <v>1.0169999999999999</v>
      </c>
      <c r="W213">
        <v>1.0169999999999999</v>
      </c>
      <c r="X213">
        <v>0.999</v>
      </c>
      <c r="Y213">
        <v>0.98</v>
      </c>
      <c r="Z213">
        <v>0.93700000000000006</v>
      </c>
      <c r="AA213">
        <v>1.0669999999999999</v>
      </c>
      <c r="AB213">
        <v>15</v>
      </c>
      <c r="AC213">
        <v>-0.52908805652442603</v>
      </c>
      <c r="AD213">
        <v>-1.57235900888436</v>
      </c>
    </row>
    <row r="214" spans="1:30" x14ac:dyDescent="0.2">
      <c r="A214">
        <v>213</v>
      </c>
      <c r="B214" t="s">
        <v>242</v>
      </c>
      <c r="C214">
        <v>3.6400000000000002E-2</v>
      </c>
      <c r="D214">
        <v>2.4299999999999999E-2</v>
      </c>
      <c r="E214">
        <v>6.0600000000000001E-2</v>
      </c>
      <c r="F214">
        <v>1.4990000000000001</v>
      </c>
      <c r="G214">
        <v>0.59950000000000003</v>
      </c>
      <c r="H214">
        <v>0.64970000000000006</v>
      </c>
      <c r="I214">
        <v>0.49519999999999997</v>
      </c>
      <c r="J214">
        <v>1.3120000000000001</v>
      </c>
      <c r="K214">
        <v>0.58779999999999999</v>
      </c>
      <c r="L214">
        <v>0.58699999999999997</v>
      </c>
      <c r="M214">
        <v>0.55779999999999996</v>
      </c>
      <c r="N214">
        <v>300.89999999999998</v>
      </c>
      <c r="O214">
        <v>0.28079999999999999</v>
      </c>
      <c r="P214">
        <v>0.50690000000000002</v>
      </c>
      <c r="Q214">
        <v>0.37209999999999999</v>
      </c>
      <c r="R214">
        <v>0.38129999999999997</v>
      </c>
      <c r="S214">
        <v>0.39229999999999998</v>
      </c>
      <c r="T214">
        <v>139.80000000000001</v>
      </c>
      <c r="U214">
        <v>0.48349999999999999</v>
      </c>
      <c r="V214">
        <v>0.98599999999999999</v>
      </c>
      <c r="W214">
        <v>0.90300000000000002</v>
      </c>
      <c r="X214">
        <v>0.96</v>
      </c>
      <c r="Y214">
        <v>1.006</v>
      </c>
      <c r="Z214">
        <v>0.94899999999999995</v>
      </c>
      <c r="AA214">
        <v>1.054</v>
      </c>
      <c r="AB214">
        <v>4</v>
      </c>
      <c r="AC214">
        <v>2.4019631594466202</v>
      </c>
      <c r="AD214">
        <v>1.37800930908115</v>
      </c>
    </row>
    <row r="215" spans="1:30" x14ac:dyDescent="0.2">
      <c r="A215">
        <v>214</v>
      </c>
      <c r="B215" t="s">
        <v>243</v>
      </c>
      <c r="C215">
        <v>9.3399999999999997E-2</v>
      </c>
      <c r="D215">
        <v>3.2099999999999997E-2</v>
      </c>
      <c r="E215">
        <v>7.8200000000000006E-2</v>
      </c>
      <c r="F215">
        <v>2.9060000000000001</v>
      </c>
      <c r="G215">
        <v>0.58919999999999995</v>
      </c>
      <c r="H215">
        <v>0.73209999999999997</v>
      </c>
      <c r="I215">
        <v>0.48659999999999998</v>
      </c>
      <c r="J215">
        <v>1.5049999999999999</v>
      </c>
      <c r="K215">
        <v>0.63119999999999998</v>
      </c>
      <c r="L215">
        <v>0.61499999999999999</v>
      </c>
      <c r="M215">
        <v>0.57879999999999998</v>
      </c>
      <c r="N215">
        <v>322.89999999999998</v>
      </c>
      <c r="O215">
        <v>0.26819999999999999</v>
      </c>
      <c r="P215">
        <v>0.4733</v>
      </c>
      <c r="Q215">
        <v>0.34660000000000002</v>
      </c>
      <c r="R215">
        <v>0.35649999999999998</v>
      </c>
      <c r="S215">
        <v>0.38950000000000001</v>
      </c>
      <c r="T215">
        <v>131.30000000000001</v>
      </c>
      <c r="U215">
        <v>0.48849999999999999</v>
      </c>
      <c r="V215">
        <v>1</v>
      </c>
      <c r="W215">
        <v>0.94</v>
      </c>
      <c r="X215">
        <v>0.89700000000000002</v>
      </c>
      <c r="Y215">
        <v>0.999</v>
      </c>
      <c r="Z215">
        <v>0.91700000000000004</v>
      </c>
      <c r="AA215">
        <v>1.1240000000000001</v>
      </c>
      <c r="AB215">
        <v>10</v>
      </c>
      <c r="AC215">
        <v>-2.0040764098259198</v>
      </c>
      <c r="AD215">
        <v>0.62716041973275105</v>
      </c>
    </row>
    <row r="216" spans="1:30" x14ac:dyDescent="0.2">
      <c r="A216">
        <v>215</v>
      </c>
      <c r="B216" t="s">
        <v>244</v>
      </c>
      <c r="C216">
        <v>5.8099999999999999E-2</v>
      </c>
      <c r="D216">
        <v>5.1999999999999998E-2</v>
      </c>
      <c r="E216">
        <v>0.12280000000000001</v>
      </c>
      <c r="F216">
        <v>1.119</v>
      </c>
      <c r="G216">
        <v>0.57669999999999999</v>
      </c>
      <c r="H216">
        <v>0.7077</v>
      </c>
      <c r="I216">
        <v>0.47160000000000002</v>
      </c>
      <c r="J216">
        <v>1.5009999999999999</v>
      </c>
      <c r="K216">
        <v>0.60780000000000001</v>
      </c>
      <c r="L216">
        <v>0.61760000000000004</v>
      </c>
      <c r="M216">
        <v>0.59389999999999998</v>
      </c>
      <c r="N216">
        <v>310.2</v>
      </c>
      <c r="O216">
        <v>0.28520000000000001</v>
      </c>
      <c r="P216">
        <v>0.4884</v>
      </c>
      <c r="Q216">
        <v>0.3634</v>
      </c>
      <c r="R216">
        <v>0.36930000000000002</v>
      </c>
      <c r="S216">
        <v>0.39219999999999999</v>
      </c>
      <c r="T216">
        <v>137.30000000000001</v>
      </c>
      <c r="U216">
        <v>0.50080000000000002</v>
      </c>
      <c r="V216">
        <v>0.98</v>
      </c>
      <c r="W216">
        <v>0.92600000000000005</v>
      </c>
      <c r="X216">
        <v>0.95499999999999996</v>
      </c>
      <c r="Y216">
        <v>1.0289999999999999</v>
      </c>
      <c r="Z216">
        <v>0.97699999999999998</v>
      </c>
      <c r="AA216">
        <v>1.079</v>
      </c>
      <c r="AB216">
        <v>5</v>
      </c>
      <c r="AC216">
        <v>0.22353404418019299</v>
      </c>
      <c r="AD216">
        <v>1.4500474919353199</v>
      </c>
    </row>
    <row r="217" spans="1:30" x14ac:dyDescent="0.2">
      <c r="A217">
        <v>216</v>
      </c>
      <c r="B217" t="s">
        <v>245</v>
      </c>
      <c r="C217">
        <v>6.13E-2</v>
      </c>
      <c r="D217">
        <v>7.4999999999999997E-2</v>
      </c>
      <c r="E217">
        <v>0.19259999999999999</v>
      </c>
      <c r="F217">
        <v>0.81699999999999995</v>
      </c>
      <c r="G217">
        <v>0.61060000000000003</v>
      </c>
      <c r="H217">
        <v>0.67520000000000002</v>
      </c>
      <c r="I217">
        <v>0.4572</v>
      </c>
      <c r="J217">
        <v>1.4770000000000001</v>
      </c>
      <c r="K217">
        <v>0.59040000000000004</v>
      </c>
      <c r="L217">
        <v>0.61250000000000004</v>
      </c>
      <c r="M217">
        <v>0.58979999999999999</v>
      </c>
      <c r="N217">
        <v>302.3</v>
      </c>
      <c r="O217">
        <v>0.2893</v>
      </c>
      <c r="P217">
        <v>0.47449999999999998</v>
      </c>
      <c r="Q217">
        <v>0.36220000000000002</v>
      </c>
      <c r="R217">
        <v>0.35780000000000001</v>
      </c>
      <c r="S217">
        <v>0.41439999999999999</v>
      </c>
      <c r="T217">
        <v>138.9</v>
      </c>
      <c r="U217">
        <v>0.51649999999999996</v>
      </c>
      <c r="V217">
        <v>0.96099999999999997</v>
      </c>
      <c r="W217">
        <v>0.88400000000000001</v>
      </c>
      <c r="X217">
        <v>0.94899999999999995</v>
      </c>
      <c r="Y217">
        <v>1.079</v>
      </c>
      <c r="Z217">
        <v>0.999</v>
      </c>
      <c r="AA217">
        <v>1.1439999999999999</v>
      </c>
      <c r="AB217">
        <v>14</v>
      </c>
      <c r="AC217">
        <v>1.02176274676537</v>
      </c>
      <c r="AD217">
        <v>3.0657138848195902</v>
      </c>
    </row>
    <row r="218" spans="1:30" x14ac:dyDescent="0.2">
      <c r="A218">
        <v>217</v>
      </c>
      <c r="B218" t="s">
        <v>246</v>
      </c>
      <c r="C218">
        <v>0.1048</v>
      </c>
      <c r="D218">
        <v>4.1200000000000001E-2</v>
      </c>
      <c r="E218">
        <v>9.9699999999999997E-2</v>
      </c>
      <c r="F218">
        <v>2.5430000000000001</v>
      </c>
      <c r="G218">
        <v>0.58660000000000001</v>
      </c>
      <c r="H218">
        <v>0.7248</v>
      </c>
      <c r="I218">
        <v>0.49409999999999998</v>
      </c>
      <c r="J218">
        <v>1.4670000000000001</v>
      </c>
      <c r="K218">
        <v>0.62939999999999996</v>
      </c>
      <c r="L218">
        <v>0.61429999999999996</v>
      </c>
      <c r="M218">
        <v>0.5998</v>
      </c>
      <c r="N218">
        <v>324.5</v>
      </c>
      <c r="O218">
        <v>0.28510000000000002</v>
      </c>
      <c r="P218">
        <v>0.48770000000000002</v>
      </c>
      <c r="Q218">
        <v>0.36520000000000002</v>
      </c>
      <c r="R218">
        <v>0.36930000000000002</v>
      </c>
      <c r="S218">
        <v>0.40689999999999998</v>
      </c>
      <c r="T218">
        <v>138.69999999999999</v>
      </c>
      <c r="U218">
        <v>0.50790000000000002</v>
      </c>
      <c r="V218">
        <v>0.99399999999999999</v>
      </c>
      <c r="W218">
        <v>0.98499999999999999</v>
      </c>
      <c r="X218">
        <v>0.97599999999999998</v>
      </c>
      <c r="Y218">
        <v>1.02</v>
      </c>
      <c r="Z218">
        <v>0.95299999999999996</v>
      </c>
      <c r="AA218">
        <v>1.1140000000000001</v>
      </c>
      <c r="AB218">
        <v>23</v>
      </c>
      <c r="AC218">
        <v>-1.0791346198488401</v>
      </c>
      <c r="AD218">
        <v>-0.15865124171881001</v>
      </c>
    </row>
    <row r="219" spans="1:30" x14ac:dyDescent="0.2">
      <c r="A219">
        <v>218</v>
      </c>
      <c r="B219" t="s">
        <v>247</v>
      </c>
      <c r="C219">
        <v>8.8499999999999995E-2</v>
      </c>
      <c r="D219">
        <v>3.4099999999999998E-2</v>
      </c>
      <c r="E219">
        <v>7.7600000000000002E-2</v>
      </c>
      <c r="F219">
        <v>2.593</v>
      </c>
      <c r="G219">
        <v>0.56030000000000002</v>
      </c>
      <c r="H219">
        <v>0.75960000000000005</v>
      </c>
      <c r="I219">
        <v>0.52180000000000004</v>
      </c>
      <c r="J219">
        <v>1.456</v>
      </c>
      <c r="K219">
        <v>0.65500000000000003</v>
      </c>
      <c r="L219">
        <v>0.64570000000000005</v>
      </c>
      <c r="M219">
        <v>0.625</v>
      </c>
      <c r="N219">
        <v>334.5</v>
      </c>
      <c r="O219">
        <v>0.31319999999999998</v>
      </c>
      <c r="P219">
        <v>0.52759999999999996</v>
      </c>
      <c r="Q219">
        <v>0.40139999999999998</v>
      </c>
      <c r="R219">
        <v>0.40350000000000003</v>
      </c>
      <c r="S219">
        <v>0.4199</v>
      </c>
      <c r="T219">
        <v>154</v>
      </c>
      <c r="U219">
        <v>0.50449999999999995</v>
      </c>
      <c r="V219">
        <v>1.0589999999999999</v>
      </c>
      <c r="W219">
        <v>1.1639999999999999</v>
      </c>
      <c r="X219">
        <v>1.1020000000000001</v>
      </c>
      <c r="Y219">
        <v>0.96199999999999997</v>
      </c>
      <c r="Z219">
        <v>0.95399999999999996</v>
      </c>
      <c r="AA219">
        <v>1.046</v>
      </c>
      <c r="AB219">
        <v>8</v>
      </c>
      <c r="AC219">
        <v>-0.21834974013349101</v>
      </c>
      <c r="AD219">
        <v>-5.1310078756245598</v>
      </c>
    </row>
    <row r="220" spans="1:30" x14ac:dyDescent="0.2">
      <c r="A220">
        <v>219</v>
      </c>
      <c r="B220" t="s">
        <v>248</v>
      </c>
      <c r="C220">
        <v>0.14710000000000001</v>
      </c>
      <c r="D220">
        <v>3.0599999999999999E-2</v>
      </c>
      <c r="E220">
        <v>7.3499999999999996E-2</v>
      </c>
      <c r="F220">
        <v>4.8109999999999999</v>
      </c>
      <c r="G220">
        <v>0.58399999999999996</v>
      </c>
      <c r="H220">
        <v>0.7752</v>
      </c>
      <c r="I220">
        <v>0.51910000000000001</v>
      </c>
      <c r="J220">
        <v>1.4930000000000001</v>
      </c>
      <c r="K220">
        <v>0.66869999999999996</v>
      </c>
      <c r="L220">
        <v>0.63429999999999997</v>
      </c>
      <c r="M220">
        <v>0.64990000000000003</v>
      </c>
      <c r="N220">
        <v>349.7</v>
      </c>
      <c r="O220">
        <v>0.26979999999999998</v>
      </c>
      <c r="P220">
        <v>0.46810000000000002</v>
      </c>
      <c r="Q220">
        <v>0.34870000000000001</v>
      </c>
      <c r="R220">
        <v>0.35160000000000002</v>
      </c>
      <c r="S220">
        <v>0.37009999999999998</v>
      </c>
      <c r="T220">
        <v>129</v>
      </c>
      <c r="U220">
        <v>0.50029999999999997</v>
      </c>
      <c r="V220">
        <v>0.996</v>
      </c>
      <c r="W220">
        <v>1.052</v>
      </c>
      <c r="X220">
        <v>0.94799999999999995</v>
      </c>
      <c r="Y220">
        <v>0.98299999999999998</v>
      </c>
      <c r="Z220">
        <v>0.97199999999999998</v>
      </c>
      <c r="AA220">
        <v>1.0620000000000001</v>
      </c>
      <c r="AB220">
        <v>16</v>
      </c>
      <c r="AC220">
        <v>-5.4745964962904701</v>
      </c>
      <c r="AD220">
        <v>-1.7329380008306301</v>
      </c>
    </row>
    <row r="221" spans="1:30" x14ac:dyDescent="0.2">
      <c r="A221">
        <v>220</v>
      </c>
      <c r="B221" t="s">
        <v>249</v>
      </c>
      <c r="C221">
        <v>9.01E-2</v>
      </c>
      <c r="D221">
        <v>4.24E-2</v>
      </c>
      <c r="E221">
        <v>0.1085</v>
      </c>
      <c r="F221">
        <v>2.1230000000000002</v>
      </c>
      <c r="G221">
        <v>0.60909999999999997</v>
      </c>
      <c r="H221">
        <v>0.72889999999999999</v>
      </c>
      <c r="I221">
        <v>0.49309999999999998</v>
      </c>
      <c r="J221">
        <v>1.478</v>
      </c>
      <c r="K221">
        <v>0.63670000000000004</v>
      </c>
      <c r="L221">
        <v>0.63009999999999999</v>
      </c>
      <c r="M221">
        <v>0.6149</v>
      </c>
      <c r="N221">
        <v>329.2</v>
      </c>
      <c r="O221">
        <v>0.26619999999999999</v>
      </c>
      <c r="P221">
        <v>0.43530000000000002</v>
      </c>
      <c r="Q221">
        <v>0.32969999999999999</v>
      </c>
      <c r="R221">
        <v>0.33019999999999999</v>
      </c>
      <c r="S221">
        <v>0.36620000000000003</v>
      </c>
      <c r="T221">
        <v>121.2</v>
      </c>
      <c r="U221">
        <v>0.50649999999999995</v>
      </c>
      <c r="V221">
        <v>0.98599999999999999</v>
      </c>
      <c r="W221">
        <v>0.90800000000000003</v>
      </c>
      <c r="X221">
        <v>0.873</v>
      </c>
      <c r="Y221">
        <v>1.046</v>
      </c>
      <c r="Z221">
        <v>0.96599999999999997</v>
      </c>
      <c r="AA221">
        <v>1.111</v>
      </c>
      <c r="AB221">
        <v>9</v>
      </c>
      <c r="AC221">
        <v>-3.7027127076937298</v>
      </c>
      <c r="AD221">
        <v>1.9989905629042799</v>
      </c>
    </row>
    <row r="222" spans="1:30" x14ac:dyDescent="0.2">
      <c r="A222">
        <v>221</v>
      </c>
      <c r="B222" t="s">
        <v>250</v>
      </c>
      <c r="C222">
        <v>8.7999999999999995E-2</v>
      </c>
      <c r="D222">
        <v>4.7399999999999998E-2</v>
      </c>
      <c r="E222">
        <v>9.9400000000000002E-2</v>
      </c>
      <c r="F222">
        <v>1.8560000000000001</v>
      </c>
      <c r="G222">
        <v>0.52310000000000001</v>
      </c>
      <c r="H222">
        <v>0.71230000000000004</v>
      </c>
      <c r="I222">
        <v>0.46279999999999999</v>
      </c>
      <c r="J222">
        <v>1.5389999999999999</v>
      </c>
      <c r="K222">
        <v>0.59340000000000004</v>
      </c>
      <c r="L222">
        <v>0.58450000000000002</v>
      </c>
      <c r="M222">
        <v>0.58299999999999996</v>
      </c>
      <c r="N222">
        <v>304.10000000000002</v>
      </c>
      <c r="O222">
        <v>0.28689999999999999</v>
      </c>
      <c r="P222">
        <v>0.4778</v>
      </c>
      <c r="Q222">
        <v>0.36320000000000002</v>
      </c>
      <c r="R222">
        <v>0.35589999999999999</v>
      </c>
      <c r="S222">
        <v>0.41920000000000002</v>
      </c>
      <c r="T222">
        <v>138.19999999999999</v>
      </c>
      <c r="U222">
        <v>0.5151</v>
      </c>
      <c r="V222">
        <v>0.96799999999999997</v>
      </c>
      <c r="W222">
        <v>0.89300000000000002</v>
      </c>
      <c r="X222">
        <v>0.85299999999999998</v>
      </c>
      <c r="Y222">
        <v>1.073</v>
      </c>
      <c r="Z222">
        <v>0.98299999999999998</v>
      </c>
      <c r="AA222">
        <v>1.1539999999999999</v>
      </c>
      <c r="AB222">
        <v>14</v>
      </c>
      <c r="AC222">
        <v>0.38904629483842901</v>
      </c>
      <c r="AD222">
        <v>2.84390543679894</v>
      </c>
    </row>
    <row r="223" spans="1:30" x14ac:dyDescent="0.2">
      <c r="A223">
        <v>222</v>
      </c>
      <c r="B223" t="s">
        <v>251</v>
      </c>
      <c r="C223">
        <v>0.2339</v>
      </c>
      <c r="D223">
        <v>4.1799999999999997E-2</v>
      </c>
      <c r="E223">
        <v>0.1211</v>
      </c>
      <c r="F223">
        <v>5.6</v>
      </c>
      <c r="G223">
        <v>0.6552</v>
      </c>
      <c r="H223">
        <v>0.82709999999999995</v>
      </c>
      <c r="I223">
        <v>0.53339999999999999</v>
      </c>
      <c r="J223">
        <v>1.5509999999999999</v>
      </c>
      <c r="K223">
        <v>0.7258</v>
      </c>
      <c r="L223">
        <v>0.67920000000000003</v>
      </c>
      <c r="M223">
        <v>0.71099999999999997</v>
      </c>
      <c r="N223">
        <v>383.9</v>
      </c>
      <c r="O223">
        <v>0.21210000000000001</v>
      </c>
      <c r="P223">
        <v>0.40189999999999998</v>
      </c>
      <c r="Q223">
        <v>0.27979999999999999</v>
      </c>
      <c r="R223">
        <v>0.27450000000000002</v>
      </c>
      <c r="S223">
        <v>0.3014</v>
      </c>
      <c r="T223">
        <v>100</v>
      </c>
      <c r="U223">
        <v>0.50449999999999995</v>
      </c>
      <c r="V223">
        <v>1.0069999999999999</v>
      </c>
      <c r="W223">
        <v>1.02</v>
      </c>
      <c r="X223">
        <v>0.85699999999999998</v>
      </c>
      <c r="Y223">
        <v>1.0049999999999999</v>
      </c>
      <c r="Z223">
        <v>0.98</v>
      </c>
      <c r="AA223">
        <v>1.077</v>
      </c>
      <c r="AB223">
        <v>25</v>
      </c>
      <c r="AC223">
        <v>-13.4716472841366</v>
      </c>
      <c r="AD223">
        <v>-0.61888279077723796</v>
      </c>
    </row>
    <row r="224" spans="1:30" x14ac:dyDescent="0.2">
      <c r="A224">
        <v>223</v>
      </c>
      <c r="B224" t="s">
        <v>252</v>
      </c>
      <c r="C224">
        <v>6.8900000000000003E-2</v>
      </c>
      <c r="D224">
        <v>3.09E-2</v>
      </c>
      <c r="E224">
        <v>7.4899999999999994E-2</v>
      </c>
      <c r="F224">
        <v>2.2280000000000002</v>
      </c>
      <c r="G224">
        <v>0.58699999999999997</v>
      </c>
      <c r="H224">
        <v>0.68810000000000004</v>
      </c>
      <c r="I224">
        <v>0.50049999999999994</v>
      </c>
      <c r="J224">
        <v>1.375</v>
      </c>
      <c r="K224">
        <v>0.61060000000000003</v>
      </c>
      <c r="L224">
        <v>0.6018</v>
      </c>
      <c r="M224">
        <v>0.55840000000000001</v>
      </c>
      <c r="N224">
        <v>311.2</v>
      </c>
      <c r="O224">
        <v>0.28510000000000002</v>
      </c>
      <c r="P224">
        <v>0.46750000000000003</v>
      </c>
      <c r="Q224">
        <v>0.3533</v>
      </c>
      <c r="R224">
        <v>0.36180000000000001</v>
      </c>
      <c r="S224">
        <v>0.42109999999999997</v>
      </c>
      <c r="T224">
        <v>136.9</v>
      </c>
      <c r="U224">
        <v>0.49759999999999999</v>
      </c>
      <c r="V224">
        <v>0.96099999999999997</v>
      </c>
      <c r="W224">
        <v>0.90700000000000003</v>
      </c>
      <c r="X224">
        <v>0.91100000000000003</v>
      </c>
      <c r="Y224">
        <v>1.0269999999999999</v>
      </c>
      <c r="Z224">
        <v>0.91500000000000004</v>
      </c>
      <c r="AA224">
        <v>1.1919999999999999</v>
      </c>
      <c r="AB224">
        <v>5</v>
      </c>
      <c r="AC224">
        <v>0.25125893863473903</v>
      </c>
      <c r="AD224">
        <v>1.6998947358871701</v>
      </c>
    </row>
    <row r="225" spans="1:30" x14ac:dyDescent="0.2">
      <c r="A225">
        <v>224</v>
      </c>
      <c r="B225" t="s">
        <v>253</v>
      </c>
      <c r="C225">
        <v>9.2499999999999999E-2</v>
      </c>
      <c r="D225">
        <v>4.7100000000000003E-2</v>
      </c>
      <c r="E225">
        <v>0.1241</v>
      </c>
      <c r="F225">
        <v>1.9650000000000001</v>
      </c>
      <c r="G225">
        <v>0.62080000000000002</v>
      </c>
      <c r="H225">
        <v>0.73380000000000001</v>
      </c>
      <c r="I225">
        <v>0.4844</v>
      </c>
      <c r="J225">
        <v>1.5149999999999999</v>
      </c>
      <c r="K225">
        <v>0.63919999999999999</v>
      </c>
      <c r="L225">
        <v>0.63539999999999996</v>
      </c>
      <c r="M225">
        <v>0.62109999999999999</v>
      </c>
      <c r="N225">
        <v>330.4</v>
      </c>
      <c r="O225">
        <v>0.25569999999999998</v>
      </c>
      <c r="P225">
        <v>0.47289999999999999</v>
      </c>
      <c r="Q225">
        <v>0.33960000000000001</v>
      </c>
      <c r="R225">
        <v>0.34520000000000001</v>
      </c>
      <c r="S225">
        <v>0.35899999999999999</v>
      </c>
      <c r="T225">
        <v>125</v>
      </c>
      <c r="U225">
        <v>0.501</v>
      </c>
      <c r="V225">
        <v>0.96599999999999997</v>
      </c>
      <c r="W225">
        <v>0.94099999999999995</v>
      </c>
      <c r="X225">
        <v>0.92700000000000005</v>
      </c>
      <c r="Y225">
        <v>1.018</v>
      </c>
      <c r="Z225">
        <v>0.97199999999999998</v>
      </c>
      <c r="AA225">
        <v>1.0569999999999999</v>
      </c>
      <c r="AB225">
        <v>9</v>
      </c>
      <c r="AC225">
        <v>-3.35171837557158</v>
      </c>
      <c r="AD225">
        <v>1.49624897297433</v>
      </c>
    </row>
    <row r="226" spans="1:30" x14ac:dyDescent="0.2">
      <c r="A226">
        <v>225</v>
      </c>
      <c r="B226" t="s">
        <v>254</v>
      </c>
      <c r="C226">
        <v>8.3599999999999994E-2</v>
      </c>
      <c r="D226">
        <v>5.3999999999999999E-2</v>
      </c>
      <c r="E226">
        <v>0.1298</v>
      </c>
      <c r="F226">
        <v>1.5469999999999999</v>
      </c>
      <c r="G226">
        <v>0.58379999999999999</v>
      </c>
      <c r="H226">
        <v>0.73909999999999998</v>
      </c>
      <c r="I226">
        <v>0.52769999999999995</v>
      </c>
      <c r="J226">
        <v>1.401</v>
      </c>
      <c r="K226">
        <v>0.65110000000000001</v>
      </c>
      <c r="L226">
        <v>0.65810000000000002</v>
      </c>
      <c r="M226">
        <v>0.63029999999999997</v>
      </c>
      <c r="N226">
        <v>333.3</v>
      </c>
      <c r="O226">
        <v>0.27</v>
      </c>
      <c r="P226">
        <v>0.47939999999999999</v>
      </c>
      <c r="Q226">
        <v>0.35139999999999999</v>
      </c>
      <c r="R226">
        <v>0.35539999999999999</v>
      </c>
      <c r="S226">
        <v>0.3891</v>
      </c>
      <c r="T226">
        <v>132.9</v>
      </c>
      <c r="U226">
        <v>0.50819999999999999</v>
      </c>
      <c r="V226">
        <v>0.997</v>
      </c>
      <c r="W226">
        <v>1.0069999999999999</v>
      </c>
      <c r="X226">
        <v>1.0549999999999999</v>
      </c>
      <c r="Y226">
        <v>1.0129999999999999</v>
      </c>
      <c r="Z226">
        <v>0.96799999999999997</v>
      </c>
      <c r="AA226">
        <v>1.107</v>
      </c>
      <c r="AB226">
        <v>24</v>
      </c>
      <c r="AC226">
        <v>-2.71665079924527</v>
      </c>
      <c r="AD226">
        <v>-1.05568931914534</v>
      </c>
    </row>
    <row r="227" spans="1:30" x14ac:dyDescent="0.2">
      <c r="A227">
        <v>226</v>
      </c>
      <c r="B227" t="s">
        <v>255</v>
      </c>
      <c r="C227">
        <v>2.9600000000000001E-2</v>
      </c>
      <c r="D227">
        <v>3.9300000000000002E-2</v>
      </c>
      <c r="E227">
        <v>0.11600000000000001</v>
      </c>
      <c r="F227">
        <v>0.754</v>
      </c>
      <c r="G227">
        <v>0.6613</v>
      </c>
      <c r="H227">
        <v>0.62229999999999996</v>
      </c>
      <c r="I227">
        <v>0.49419999999999997</v>
      </c>
      <c r="J227">
        <v>1.2589999999999999</v>
      </c>
      <c r="K227">
        <v>0.57889999999999997</v>
      </c>
      <c r="L227">
        <v>0.59</v>
      </c>
      <c r="M227">
        <v>0.56100000000000005</v>
      </c>
      <c r="N227">
        <v>300.39999999999998</v>
      </c>
      <c r="O227">
        <v>0.29720000000000002</v>
      </c>
      <c r="P227">
        <v>0.48870000000000002</v>
      </c>
      <c r="Q227">
        <v>0.37830000000000003</v>
      </c>
      <c r="R227">
        <v>0.38030000000000003</v>
      </c>
      <c r="S227">
        <v>0.40860000000000002</v>
      </c>
      <c r="T227">
        <v>143.1</v>
      </c>
      <c r="U227">
        <v>0.49380000000000002</v>
      </c>
      <c r="V227">
        <v>0.97899999999999998</v>
      </c>
      <c r="W227">
        <v>0.89800000000000002</v>
      </c>
      <c r="X227">
        <v>0.99399999999999999</v>
      </c>
      <c r="Y227">
        <v>1.03</v>
      </c>
      <c r="Z227">
        <v>0.96899999999999997</v>
      </c>
      <c r="AA227">
        <v>1.08</v>
      </c>
      <c r="AB227">
        <v>26</v>
      </c>
      <c r="AC227">
        <v>3.29692942073016</v>
      </c>
      <c r="AD227">
        <v>1.7685207256094</v>
      </c>
    </row>
    <row r="228" spans="1:30" x14ac:dyDescent="0.2">
      <c r="A228">
        <v>227</v>
      </c>
      <c r="B228" t="s">
        <v>256</v>
      </c>
      <c r="C228">
        <v>3.73E-2</v>
      </c>
      <c r="D228">
        <v>6.2300000000000001E-2</v>
      </c>
      <c r="E228">
        <v>0.14130000000000001</v>
      </c>
      <c r="F228">
        <v>0.59899999999999998</v>
      </c>
      <c r="G228">
        <v>0.55940000000000001</v>
      </c>
      <c r="H228">
        <v>0.68240000000000001</v>
      </c>
      <c r="I228">
        <v>0.4451</v>
      </c>
      <c r="J228">
        <v>1.5329999999999999</v>
      </c>
      <c r="K228">
        <v>0.57789999999999997</v>
      </c>
      <c r="L228">
        <v>0.60029999999999994</v>
      </c>
      <c r="M228">
        <v>0.55689999999999995</v>
      </c>
      <c r="N228">
        <v>290.39999999999998</v>
      </c>
      <c r="O228">
        <v>0.33710000000000001</v>
      </c>
      <c r="P228">
        <v>0.53239999999999998</v>
      </c>
      <c r="Q228">
        <v>0.41510000000000002</v>
      </c>
      <c r="R228">
        <v>0.40939999999999999</v>
      </c>
      <c r="S228">
        <v>0.40870000000000001</v>
      </c>
      <c r="T228">
        <v>157.30000000000001</v>
      </c>
      <c r="U228">
        <v>0.48159999999999997</v>
      </c>
      <c r="V228">
        <v>1.038</v>
      </c>
      <c r="W228">
        <v>0.98299999999999998</v>
      </c>
      <c r="X228">
        <v>1.004</v>
      </c>
      <c r="Y228">
        <v>0.97299999999999998</v>
      </c>
      <c r="Z228">
        <v>0.96399999999999997</v>
      </c>
      <c r="AA228">
        <v>0.98499999999999999</v>
      </c>
      <c r="AB228">
        <v>27</v>
      </c>
      <c r="AC228">
        <v>4.7479814924375301</v>
      </c>
      <c r="AD228">
        <v>-0.82811076737779399</v>
      </c>
    </row>
    <row r="229" spans="1:30" x14ac:dyDescent="0.2">
      <c r="A229">
        <v>228</v>
      </c>
      <c r="B229" t="s">
        <v>257</v>
      </c>
      <c r="C229">
        <v>2.4299999999999999E-2</v>
      </c>
      <c r="D229">
        <v>3.5799999999999998E-2</v>
      </c>
      <c r="E229">
        <v>8.8499999999999995E-2</v>
      </c>
      <c r="F229">
        <v>0.67800000000000005</v>
      </c>
      <c r="G229">
        <v>0.59509999999999996</v>
      </c>
      <c r="H229">
        <v>0.65790000000000004</v>
      </c>
      <c r="I229">
        <v>0.50380000000000003</v>
      </c>
      <c r="J229">
        <v>1.306</v>
      </c>
      <c r="K229">
        <v>0.59550000000000003</v>
      </c>
      <c r="L229">
        <v>0.60770000000000002</v>
      </c>
      <c r="M229">
        <v>0.58320000000000005</v>
      </c>
      <c r="N229">
        <v>305.10000000000002</v>
      </c>
      <c r="O229">
        <v>0.318</v>
      </c>
      <c r="P229">
        <v>0.52010000000000001</v>
      </c>
      <c r="Q229">
        <v>0.40389999999999998</v>
      </c>
      <c r="R229">
        <v>0.4052</v>
      </c>
      <c r="S229">
        <v>0.42920000000000003</v>
      </c>
      <c r="T229">
        <v>154.69999999999999</v>
      </c>
      <c r="U229">
        <v>0.50649999999999995</v>
      </c>
      <c r="V229">
        <v>1.0109999999999999</v>
      </c>
      <c r="W229">
        <v>0.998</v>
      </c>
      <c r="X229">
        <v>1.054</v>
      </c>
      <c r="Y229">
        <v>1.0149999999999999</v>
      </c>
      <c r="Z229">
        <v>0.97899999999999998</v>
      </c>
      <c r="AA229">
        <v>1.0629999999999999</v>
      </c>
      <c r="AB229">
        <v>17</v>
      </c>
      <c r="AC229">
        <v>3.9728388303356299</v>
      </c>
      <c r="AD229">
        <v>-1.1459952373376201</v>
      </c>
    </row>
    <row r="230" spans="1:30" x14ac:dyDescent="0.2">
      <c r="A230">
        <v>229</v>
      </c>
      <c r="B230" t="s">
        <v>258</v>
      </c>
      <c r="C230">
        <v>7.4099999999999999E-2</v>
      </c>
      <c r="D230">
        <v>4.3499999999999997E-2</v>
      </c>
      <c r="E230">
        <v>0.107</v>
      </c>
      <c r="F230">
        <v>1.7030000000000001</v>
      </c>
      <c r="G230">
        <v>0.59289999999999998</v>
      </c>
      <c r="H230">
        <v>0.73950000000000005</v>
      </c>
      <c r="I230">
        <v>0.4859</v>
      </c>
      <c r="J230">
        <v>1.522</v>
      </c>
      <c r="K230">
        <v>0.63629999999999998</v>
      </c>
      <c r="L230">
        <v>0.6371</v>
      </c>
      <c r="M230">
        <v>0.60360000000000003</v>
      </c>
      <c r="N230">
        <v>324.5</v>
      </c>
      <c r="O230">
        <v>0.28639999999999999</v>
      </c>
      <c r="P230">
        <v>0.49559999999999998</v>
      </c>
      <c r="Q230">
        <v>0.37330000000000002</v>
      </c>
      <c r="R230">
        <v>0.37140000000000001</v>
      </c>
      <c r="S230">
        <v>0.4037</v>
      </c>
      <c r="T230">
        <v>140.5</v>
      </c>
      <c r="U230">
        <v>0.50180000000000002</v>
      </c>
      <c r="V230">
        <v>1.0109999999999999</v>
      </c>
      <c r="W230">
        <v>1.026</v>
      </c>
      <c r="X230">
        <v>0.96199999999999997</v>
      </c>
      <c r="Y230">
        <v>0.996</v>
      </c>
      <c r="Z230">
        <v>0.94899999999999995</v>
      </c>
      <c r="AA230">
        <v>1.081</v>
      </c>
      <c r="AB230">
        <v>15</v>
      </c>
      <c r="AC230">
        <v>-0.81925417445253901</v>
      </c>
      <c r="AD230">
        <v>-1.00001844198724</v>
      </c>
    </row>
    <row r="231" spans="1:30" x14ac:dyDescent="0.2">
      <c r="A231">
        <v>230</v>
      </c>
      <c r="B231" t="s">
        <v>259</v>
      </c>
      <c r="C231">
        <v>7.3099999999999998E-2</v>
      </c>
      <c r="D231">
        <v>3.4700000000000002E-2</v>
      </c>
      <c r="E231">
        <v>8.2400000000000001E-2</v>
      </c>
      <c r="F231">
        <v>2.1070000000000002</v>
      </c>
      <c r="G231">
        <v>0.57909999999999995</v>
      </c>
      <c r="H231">
        <v>0.72709999999999997</v>
      </c>
      <c r="I231">
        <v>0.51190000000000002</v>
      </c>
      <c r="J231">
        <v>1.42</v>
      </c>
      <c r="K231">
        <v>0.63649999999999995</v>
      </c>
      <c r="L231">
        <v>0.63149999999999995</v>
      </c>
      <c r="M231">
        <v>0.61280000000000001</v>
      </c>
      <c r="N231">
        <v>326.60000000000002</v>
      </c>
      <c r="O231">
        <v>0.30159999999999998</v>
      </c>
      <c r="P231">
        <v>0.5081</v>
      </c>
      <c r="Q231">
        <v>0.3841</v>
      </c>
      <c r="R231">
        <v>0.38940000000000002</v>
      </c>
      <c r="S231">
        <v>0.41749999999999998</v>
      </c>
      <c r="T231">
        <v>147.69999999999999</v>
      </c>
      <c r="U231">
        <v>0.50929999999999997</v>
      </c>
      <c r="V231">
        <v>0.99199999999999999</v>
      </c>
      <c r="W231">
        <v>1.0569999999999999</v>
      </c>
      <c r="X231">
        <v>1.0289999999999999</v>
      </c>
      <c r="Y231">
        <v>0.997</v>
      </c>
      <c r="Z231">
        <v>0.96299999999999997</v>
      </c>
      <c r="AA231">
        <v>1.087</v>
      </c>
      <c r="AB231">
        <v>2</v>
      </c>
      <c r="AC231">
        <v>4.0470999546849198E-2</v>
      </c>
      <c r="AD231">
        <v>-1.9675875871258299</v>
      </c>
    </row>
    <row r="232" spans="1:30" x14ac:dyDescent="0.2">
      <c r="A232">
        <v>231</v>
      </c>
      <c r="B232" t="s">
        <v>260</v>
      </c>
      <c r="C232">
        <v>0.1018</v>
      </c>
      <c r="D232">
        <v>0.04</v>
      </c>
      <c r="E232">
        <v>9.1800000000000007E-2</v>
      </c>
      <c r="F232">
        <v>2.5459999999999998</v>
      </c>
      <c r="G232">
        <v>0.5645</v>
      </c>
      <c r="H232">
        <v>0.72670000000000001</v>
      </c>
      <c r="I232">
        <v>0.49859999999999999</v>
      </c>
      <c r="J232">
        <v>1.4570000000000001</v>
      </c>
      <c r="K232">
        <v>0.62739999999999996</v>
      </c>
      <c r="L232">
        <v>0.61240000000000006</v>
      </c>
      <c r="M232">
        <v>0.63749999999999996</v>
      </c>
      <c r="N232">
        <v>328</v>
      </c>
      <c r="O232">
        <v>0.24199999999999999</v>
      </c>
      <c r="P232">
        <v>0.44819999999999999</v>
      </c>
      <c r="Q232">
        <v>0.32079999999999997</v>
      </c>
      <c r="R232">
        <v>0.32850000000000001</v>
      </c>
      <c r="S232">
        <v>0.35120000000000001</v>
      </c>
      <c r="T232">
        <v>117.7</v>
      </c>
      <c r="U232">
        <v>0.52239999999999998</v>
      </c>
      <c r="V232">
        <v>0.93200000000000005</v>
      </c>
      <c r="W232">
        <v>0.86099999999999999</v>
      </c>
      <c r="X232">
        <v>0.84599999999999997</v>
      </c>
      <c r="Y232">
        <v>1.0900000000000001</v>
      </c>
      <c r="Z232">
        <v>1.016</v>
      </c>
      <c r="AA232">
        <v>1.095</v>
      </c>
      <c r="AB232">
        <v>7</v>
      </c>
      <c r="AC232">
        <v>-4.3442033178969304</v>
      </c>
      <c r="AD232">
        <v>3.7745714145317999</v>
      </c>
    </row>
    <row r="233" spans="1:30" x14ac:dyDescent="0.2">
      <c r="A233">
        <v>232</v>
      </c>
      <c r="B233" t="s">
        <v>261</v>
      </c>
      <c r="C233">
        <v>8.2400000000000001E-2</v>
      </c>
      <c r="D233">
        <v>3.7999999999999999E-2</v>
      </c>
      <c r="E233">
        <v>9.6100000000000005E-2</v>
      </c>
      <c r="F233">
        <v>2.169</v>
      </c>
      <c r="G233">
        <v>0.60460000000000003</v>
      </c>
      <c r="H233">
        <v>0.7026</v>
      </c>
      <c r="I233">
        <v>0.48870000000000002</v>
      </c>
      <c r="J233">
        <v>1.4379999999999999</v>
      </c>
      <c r="K233">
        <v>0.61799999999999999</v>
      </c>
      <c r="L233">
        <v>0.6089</v>
      </c>
      <c r="M233">
        <v>0.59260000000000002</v>
      </c>
      <c r="N233">
        <v>319.3</v>
      </c>
      <c r="O233">
        <v>0.25359999999999999</v>
      </c>
      <c r="P233">
        <v>0.4703</v>
      </c>
      <c r="Q233">
        <v>0.33450000000000002</v>
      </c>
      <c r="R233">
        <v>0.34039999999999998</v>
      </c>
      <c r="S233">
        <v>0.32400000000000001</v>
      </c>
      <c r="T233">
        <v>119</v>
      </c>
      <c r="U233">
        <v>0.47620000000000001</v>
      </c>
      <c r="V233">
        <v>0.998</v>
      </c>
      <c r="W233">
        <v>0.876</v>
      </c>
      <c r="X233">
        <v>0.89400000000000002</v>
      </c>
      <c r="Y233">
        <v>1</v>
      </c>
      <c r="Z233">
        <v>0.95899999999999996</v>
      </c>
      <c r="AA233">
        <v>0.96799999999999997</v>
      </c>
      <c r="AB233">
        <v>9</v>
      </c>
      <c r="AC233">
        <v>-2.6060227796447899</v>
      </c>
      <c r="AD233">
        <v>2.1603066730160201</v>
      </c>
    </row>
    <row r="234" spans="1:30" x14ac:dyDescent="0.2">
      <c r="A234">
        <v>233</v>
      </c>
      <c r="B234" t="s">
        <v>262</v>
      </c>
      <c r="C234">
        <v>0.11020000000000001</v>
      </c>
      <c r="D234">
        <v>4.99E-2</v>
      </c>
      <c r="E234">
        <v>0.11700000000000001</v>
      </c>
      <c r="F234">
        <v>2.21</v>
      </c>
      <c r="G234">
        <v>0.57389999999999997</v>
      </c>
      <c r="H234">
        <v>0.75380000000000003</v>
      </c>
      <c r="I234">
        <v>0.4904</v>
      </c>
      <c r="J234">
        <v>1.5369999999999999</v>
      </c>
      <c r="K234">
        <v>0.64159999999999995</v>
      </c>
      <c r="L234">
        <v>0.63260000000000005</v>
      </c>
      <c r="M234">
        <v>0.59360000000000002</v>
      </c>
      <c r="N234">
        <v>326.89999999999998</v>
      </c>
      <c r="O234">
        <v>0.26790000000000003</v>
      </c>
      <c r="P234">
        <v>0.47989999999999999</v>
      </c>
      <c r="Q234">
        <v>0.35349999999999998</v>
      </c>
      <c r="R234">
        <v>0.35360000000000003</v>
      </c>
      <c r="S234">
        <v>0.32890000000000003</v>
      </c>
      <c r="T234">
        <v>125.6</v>
      </c>
      <c r="U234">
        <v>0.45660000000000001</v>
      </c>
      <c r="V234">
        <v>0.996</v>
      </c>
      <c r="W234">
        <v>0.98599999999999999</v>
      </c>
      <c r="X234">
        <v>0.95199999999999996</v>
      </c>
      <c r="Y234">
        <v>0.91700000000000004</v>
      </c>
      <c r="Z234">
        <v>0.92500000000000004</v>
      </c>
      <c r="AA234">
        <v>0.93</v>
      </c>
      <c r="AB234">
        <v>24</v>
      </c>
      <c r="AC234">
        <v>-3.2693081081404798</v>
      </c>
      <c r="AD234">
        <v>-0.26905822575043797</v>
      </c>
    </row>
    <row r="235" spans="1:30" x14ac:dyDescent="0.2">
      <c r="A235">
        <v>234</v>
      </c>
      <c r="B235" t="s">
        <v>263</v>
      </c>
      <c r="C235">
        <v>5.9299999999999999E-2</v>
      </c>
      <c r="D235">
        <v>3.6400000000000002E-2</v>
      </c>
      <c r="E235">
        <v>9.4700000000000006E-2</v>
      </c>
      <c r="F235">
        <v>1.629</v>
      </c>
      <c r="G235">
        <v>0.61580000000000001</v>
      </c>
      <c r="H235">
        <v>0.69779999999999998</v>
      </c>
      <c r="I235">
        <v>0.49480000000000002</v>
      </c>
      <c r="J235">
        <v>1.41</v>
      </c>
      <c r="K235">
        <v>0.61980000000000002</v>
      </c>
      <c r="L235">
        <v>0.61980000000000002</v>
      </c>
      <c r="M235">
        <v>0.57989999999999997</v>
      </c>
      <c r="N235">
        <v>317.60000000000002</v>
      </c>
      <c r="O235">
        <v>0.26840000000000003</v>
      </c>
      <c r="P235">
        <v>0.50780000000000003</v>
      </c>
      <c r="Q235">
        <v>0.36680000000000001</v>
      </c>
      <c r="R235">
        <v>0.36859999999999998</v>
      </c>
      <c r="S235">
        <v>0.40060000000000001</v>
      </c>
      <c r="T235">
        <v>139</v>
      </c>
      <c r="U235">
        <v>0.49170000000000003</v>
      </c>
      <c r="V235">
        <v>1.016</v>
      </c>
      <c r="W235">
        <v>0.96499999999999997</v>
      </c>
      <c r="X235">
        <v>0.98699999999999999</v>
      </c>
      <c r="Y235">
        <v>0.999</v>
      </c>
      <c r="Z235">
        <v>0.93600000000000005</v>
      </c>
      <c r="AA235">
        <v>1.0920000000000001</v>
      </c>
      <c r="AB235">
        <v>23</v>
      </c>
      <c r="AC235">
        <v>0.24637069981012</v>
      </c>
      <c r="AD235">
        <v>-0.236161900631748</v>
      </c>
    </row>
    <row r="236" spans="1:30" x14ac:dyDescent="0.2">
      <c r="A236">
        <v>235</v>
      </c>
      <c r="B236" t="s">
        <v>264</v>
      </c>
      <c r="C236">
        <v>4.53E-2</v>
      </c>
      <c r="D236">
        <v>2.8199999999999999E-2</v>
      </c>
      <c r="E236">
        <v>7.5600000000000001E-2</v>
      </c>
      <c r="F236">
        <v>1.605</v>
      </c>
      <c r="G236">
        <v>0.62649999999999995</v>
      </c>
      <c r="H236">
        <v>0.63690000000000002</v>
      </c>
      <c r="I236">
        <v>0.47049999999999997</v>
      </c>
      <c r="J236">
        <v>1.3540000000000001</v>
      </c>
      <c r="K236">
        <v>0.57469999999999999</v>
      </c>
      <c r="L236">
        <v>0.57150000000000001</v>
      </c>
      <c r="M236">
        <v>0.56100000000000005</v>
      </c>
      <c r="N236">
        <v>298</v>
      </c>
      <c r="O236">
        <v>0.27379999999999999</v>
      </c>
      <c r="P236">
        <v>0.49869999999999998</v>
      </c>
      <c r="Q236">
        <v>0.36159999999999998</v>
      </c>
      <c r="R236">
        <v>0.37690000000000001</v>
      </c>
      <c r="S236">
        <v>0.35909999999999997</v>
      </c>
      <c r="T236">
        <v>132.30000000000001</v>
      </c>
      <c r="U236">
        <v>0.47720000000000001</v>
      </c>
      <c r="V236">
        <v>0.995</v>
      </c>
      <c r="W236">
        <v>0.85</v>
      </c>
      <c r="X236">
        <v>0.91300000000000003</v>
      </c>
      <c r="Y236">
        <v>1.0189999999999999</v>
      </c>
      <c r="Z236">
        <v>0.97599999999999998</v>
      </c>
      <c r="AA236">
        <v>0.99299999999999999</v>
      </c>
      <c r="AB236">
        <v>14</v>
      </c>
      <c r="AC236">
        <v>1.97123601482989</v>
      </c>
      <c r="AD236">
        <v>2.80809177822205</v>
      </c>
    </row>
    <row r="237" spans="1:30" x14ac:dyDescent="0.2">
      <c r="A237">
        <v>236</v>
      </c>
      <c r="B237" t="s">
        <v>265</v>
      </c>
      <c r="C237">
        <v>3.73E-2</v>
      </c>
      <c r="D237">
        <v>2.6599999999999999E-2</v>
      </c>
      <c r="E237">
        <v>7.7600000000000002E-2</v>
      </c>
      <c r="F237">
        <v>1.4019999999999999</v>
      </c>
      <c r="G237">
        <v>0.65720000000000001</v>
      </c>
      <c r="H237">
        <v>0.64490000000000003</v>
      </c>
      <c r="I237">
        <v>0.49530000000000002</v>
      </c>
      <c r="J237">
        <v>1.302</v>
      </c>
      <c r="K237">
        <v>0.59360000000000002</v>
      </c>
      <c r="L237">
        <v>0.59430000000000005</v>
      </c>
      <c r="M237">
        <v>0.59230000000000005</v>
      </c>
      <c r="N237">
        <v>311.60000000000002</v>
      </c>
      <c r="O237">
        <v>0.29970000000000002</v>
      </c>
      <c r="P237">
        <v>0.49659999999999999</v>
      </c>
      <c r="Q237">
        <v>0.37719999999999998</v>
      </c>
      <c r="R237">
        <v>0.37859999999999999</v>
      </c>
      <c r="S237">
        <v>0.40710000000000002</v>
      </c>
      <c r="T237">
        <v>142.9</v>
      </c>
      <c r="U237">
        <v>0.5101</v>
      </c>
      <c r="V237">
        <v>0.97799999999999998</v>
      </c>
      <c r="W237">
        <v>0.92800000000000005</v>
      </c>
      <c r="X237">
        <v>0.95499999999999996</v>
      </c>
      <c r="Y237">
        <v>1.048</v>
      </c>
      <c r="Z237">
        <v>0.998</v>
      </c>
      <c r="AA237">
        <v>1.079</v>
      </c>
      <c r="AB237">
        <v>4</v>
      </c>
      <c r="AC237">
        <v>2.1893900205288599</v>
      </c>
      <c r="AD237">
        <v>1.17894154383521</v>
      </c>
    </row>
    <row r="238" spans="1:30" x14ac:dyDescent="0.2">
      <c r="A238">
        <v>237</v>
      </c>
      <c r="B238" t="s">
        <v>266</v>
      </c>
      <c r="C238">
        <v>6.5799999999999997E-2</v>
      </c>
      <c r="D238">
        <v>7.2700000000000001E-2</v>
      </c>
      <c r="E238">
        <v>0.186</v>
      </c>
      <c r="F238">
        <v>0.90600000000000003</v>
      </c>
      <c r="G238">
        <v>0.60929999999999995</v>
      </c>
      <c r="H238">
        <v>0.68930000000000002</v>
      </c>
      <c r="I238">
        <v>0.44159999999999999</v>
      </c>
      <c r="J238">
        <v>1.5609999999999999</v>
      </c>
      <c r="K238">
        <v>0.59250000000000003</v>
      </c>
      <c r="L238">
        <v>0.61129999999999995</v>
      </c>
      <c r="M238">
        <v>0.60370000000000001</v>
      </c>
      <c r="N238">
        <v>306.10000000000002</v>
      </c>
      <c r="O238">
        <v>0.27739999999999998</v>
      </c>
      <c r="P238">
        <v>0.5081</v>
      </c>
      <c r="Q238">
        <v>0.37330000000000002</v>
      </c>
      <c r="R238">
        <v>0.37459999999999999</v>
      </c>
      <c r="S238">
        <v>0.37730000000000002</v>
      </c>
      <c r="T238">
        <v>138.1</v>
      </c>
      <c r="U238">
        <v>0.50090000000000001</v>
      </c>
      <c r="V238">
        <v>0.96199999999999997</v>
      </c>
      <c r="W238">
        <v>0.91600000000000004</v>
      </c>
      <c r="X238">
        <v>0.97799999999999998</v>
      </c>
      <c r="Y238">
        <v>1.0329999999999999</v>
      </c>
      <c r="Z238">
        <v>1.0189999999999999</v>
      </c>
      <c r="AA238">
        <v>1.0109999999999999</v>
      </c>
      <c r="AB238">
        <v>14</v>
      </c>
      <c r="AC238">
        <v>0.75551830453758995</v>
      </c>
      <c r="AD238">
        <v>2.40942320079363</v>
      </c>
    </row>
    <row r="239" spans="1:30" x14ac:dyDescent="0.2">
      <c r="A239">
        <v>238</v>
      </c>
      <c r="B239" t="s">
        <v>267</v>
      </c>
      <c r="C239">
        <v>0.1106</v>
      </c>
      <c r="D239">
        <v>4.5900000000000003E-2</v>
      </c>
      <c r="E239">
        <v>0.1036</v>
      </c>
      <c r="F239">
        <v>2.4089999999999998</v>
      </c>
      <c r="G239">
        <v>0.55700000000000005</v>
      </c>
      <c r="H239">
        <v>0.76629999999999998</v>
      </c>
      <c r="I239">
        <v>0.49609999999999999</v>
      </c>
      <c r="J239">
        <v>1.5449999999999999</v>
      </c>
      <c r="K239">
        <v>0.64659999999999995</v>
      </c>
      <c r="L239">
        <v>0.63539999999999996</v>
      </c>
      <c r="M239">
        <v>0.60629999999999995</v>
      </c>
      <c r="N239">
        <v>329.9</v>
      </c>
      <c r="O239">
        <v>0.27250000000000002</v>
      </c>
      <c r="P239">
        <v>0.48720000000000002</v>
      </c>
      <c r="Q239">
        <v>0.35539999999999999</v>
      </c>
      <c r="R239">
        <v>0.36399999999999999</v>
      </c>
      <c r="S239">
        <v>0.3821</v>
      </c>
      <c r="T239">
        <v>133.19999999999999</v>
      </c>
      <c r="U239">
        <v>0.49280000000000002</v>
      </c>
      <c r="V239">
        <v>1.0069999999999999</v>
      </c>
      <c r="W239">
        <v>1.006</v>
      </c>
      <c r="X239">
        <v>0.96299999999999997</v>
      </c>
      <c r="Y239">
        <v>0.98499999999999999</v>
      </c>
      <c r="Z239">
        <v>0.93799999999999994</v>
      </c>
      <c r="AA239">
        <v>1.075</v>
      </c>
      <c r="AB239">
        <v>24</v>
      </c>
      <c r="AC239">
        <v>-2.7555334042073301</v>
      </c>
      <c r="AD239">
        <v>-0.86499738427960204</v>
      </c>
    </row>
    <row r="240" spans="1:30" x14ac:dyDescent="0.2">
      <c r="A240">
        <v>239</v>
      </c>
      <c r="B240" t="s">
        <v>268</v>
      </c>
      <c r="C240">
        <v>0.13669999999999999</v>
      </c>
      <c r="D240">
        <v>4.3200000000000002E-2</v>
      </c>
      <c r="E240">
        <v>9.7699999999999995E-2</v>
      </c>
      <c r="F240">
        <v>3.1680000000000001</v>
      </c>
      <c r="G240">
        <v>0.55830000000000002</v>
      </c>
      <c r="H240">
        <v>0.76570000000000005</v>
      </c>
      <c r="I240">
        <v>0.49709999999999999</v>
      </c>
      <c r="J240">
        <v>1.54</v>
      </c>
      <c r="K240">
        <v>0.64710000000000001</v>
      </c>
      <c r="L240">
        <v>0.62229999999999996</v>
      </c>
      <c r="M240">
        <v>0.63619999999999999</v>
      </c>
      <c r="N240">
        <v>336.3</v>
      </c>
      <c r="O240">
        <v>0.26600000000000001</v>
      </c>
      <c r="P240">
        <v>0.48959999999999998</v>
      </c>
      <c r="Q240">
        <v>0.35849999999999999</v>
      </c>
      <c r="R240">
        <v>0.36159999999999998</v>
      </c>
      <c r="S240">
        <v>0.40079999999999999</v>
      </c>
      <c r="T240">
        <v>136.19999999999999</v>
      </c>
      <c r="U240">
        <v>0.51980000000000004</v>
      </c>
      <c r="V240">
        <v>0.97699999999999998</v>
      </c>
      <c r="W240">
        <v>1.016</v>
      </c>
      <c r="X240">
        <v>0.95</v>
      </c>
      <c r="Y240">
        <v>1.03</v>
      </c>
      <c r="Z240">
        <v>0.98299999999999998</v>
      </c>
      <c r="AA240">
        <v>1.1180000000000001</v>
      </c>
      <c r="AB240">
        <v>24</v>
      </c>
      <c r="AC240">
        <v>-3.2722970635109601</v>
      </c>
      <c r="AD240">
        <v>-0.34489709934672802</v>
      </c>
    </row>
    <row r="241" spans="1:30" x14ac:dyDescent="0.2">
      <c r="A241">
        <v>240</v>
      </c>
      <c r="B241" t="s">
        <v>269</v>
      </c>
      <c r="C241">
        <v>8.0500000000000002E-2</v>
      </c>
      <c r="D241">
        <v>5.6000000000000001E-2</v>
      </c>
      <c r="E241">
        <v>0.128</v>
      </c>
      <c r="F241">
        <v>1.4379999999999999</v>
      </c>
      <c r="G241">
        <v>0.56279999999999997</v>
      </c>
      <c r="H241">
        <v>0.74880000000000002</v>
      </c>
      <c r="I241">
        <v>0.50609999999999999</v>
      </c>
      <c r="J241">
        <v>1.4790000000000001</v>
      </c>
      <c r="K241">
        <v>0.64270000000000005</v>
      </c>
      <c r="L241">
        <v>0.65100000000000002</v>
      </c>
      <c r="M241">
        <v>0.64700000000000002</v>
      </c>
      <c r="N241">
        <v>330.4</v>
      </c>
      <c r="O241">
        <v>0.27539999999999998</v>
      </c>
      <c r="P241">
        <v>0.4758</v>
      </c>
      <c r="Q241">
        <v>0.35549999999999998</v>
      </c>
      <c r="R241">
        <v>0.34239999999999998</v>
      </c>
      <c r="S241">
        <v>0.3639</v>
      </c>
      <c r="T241">
        <v>129.30000000000001</v>
      </c>
      <c r="U241">
        <v>0.51149999999999995</v>
      </c>
      <c r="V241">
        <v>0.97099999999999997</v>
      </c>
      <c r="W241">
        <v>0.995</v>
      </c>
      <c r="X241">
        <v>0.97199999999999998</v>
      </c>
      <c r="Y241">
        <v>1.0209999999999999</v>
      </c>
      <c r="Z241">
        <v>1.0069999999999999</v>
      </c>
      <c r="AA241">
        <v>1.024</v>
      </c>
      <c r="AB241">
        <v>24</v>
      </c>
      <c r="AC241">
        <v>-3.11726804969729</v>
      </c>
      <c r="AD241">
        <v>0.26377392151387202</v>
      </c>
    </row>
    <row r="242" spans="1:30" x14ac:dyDescent="0.2">
      <c r="A242">
        <v>241</v>
      </c>
      <c r="B242" t="s">
        <v>270</v>
      </c>
      <c r="C242">
        <v>5.7099999999999998E-2</v>
      </c>
      <c r="D242">
        <v>4.0899999999999999E-2</v>
      </c>
      <c r="E242">
        <v>9.6600000000000005E-2</v>
      </c>
      <c r="F242">
        <v>1.3939999999999999</v>
      </c>
      <c r="G242">
        <v>0.57630000000000003</v>
      </c>
      <c r="H242">
        <v>0.69099999999999995</v>
      </c>
      <c r="I242">
        <v>0.48709999999999998</v>
      </c>
      <c r="J242">
        <v>1.419</v>
      </c>
      <c r="K242">
        <v>0.60460000000000003</v>
      </c>
      <c r="L242">
        <v>0.60699999999999998</v>
      </c>
      <c r="M242">
        <v>0.57579999999999998</v>
      </c>
      <c r="N242">
        <v>307.8</v>
      </c>
      <c r="O242">
        <v>0.2681</v>
      </c>
      <c r="P242">
        <v>0.4778</v>
      </c>
      <c r="Q242">
        <v>0.3543</v>
      </c>
      <c r="R242">
        <v>0.34689999999999999</v>
      </c>
      <c r="S242">
        <v>0.38080000000000003</v>
      </c>
      <c r="T242">
        <v>131.4</v>
      </c>
      <c r="U242">
        <v>0.48980000000000001</v>
      </c>
      <c r="V242">
        <v>0.97699999999999998</v>
      </c>
      <c r="W242">
        <v>0.89600000000000002</v>
      </c>
      <c r="X242">
        <v>0.88700000000000001</v>
      </c>
      <c r="Y242">
        <v>1.0189999999999999</v>
      </c>
      <c r="Z242">
        <v>0.95199999999999996</v>
      </c>
      <c r="AA242">
        <v>1.075</v>
      </c>
      <c r="AB242">
        <v>1</v>
      </c>
      <c r="AC242">
        <v>-0.212338147751965</v>
      </c>
      <c r="AD242">
        <v>2.2357818543009498</v>
      </c>
    </row>
    <row r="243" spans="1:30" x14ac:dyDescent="0.2">
      <c r="A243">
        <v>242</v>
      </c>
      <c r="B243" t="s">
        <v>271</v>
      </c>
      <c r="C243">
        <v>8.72E-2</v>
      </c>
      <c r="D243">
        <v>3.1699999999999999E-2</v>
      </c>
      <c r="E243">
        <v>7.2700000000000001E-2</v>
      </c>
      <c r="F243">
        <v>2.7530000000000001</v>
      </c>
      <c r="G243">
        <v>0.56399999999999995</v>
      </c>
      <c r="H243">
        <v>0.73609999999999998</v>
      </c>
      <c r="I243">
        <v>0.51870000000000005</v>
      </c>
      <c r="J243">
        <v>1.419</v>
      </c>
      <c r="K243">
        <v>0.64129999999999998</v>
      </c>
      <c r="L243">
        <v>0.62890000000000001</v>
      </c>
      <c r="M243">
        <v>0.61170000000000002</v>
      </c>
      <c r="N243">
        <v>328.7</v>
      </c>
      <c r="O243">
        <v>0.27339999999999998</v>
      </c>
      <c r="P243">
        <v>0.50290000000000001</v>
      </c>
      <c r="Q243">
        <v>0.3654</v>
      </c>
      <c r="R243">
        <v>0.37780000000000002</v>
      </c>
      <c r="S243">
        <v>0.39610000000000001</v>
      </c>
      <c r="T243">
        <v>138.5</v>
      </c>
      <c r="U243">
        <v>0.50119999999999998</v>
      </c>
      <c r="V243">
        <v>1.0089999999999999</v>
      </c>
      <c r="W243">
        <v>1.0189999999999999</v>
      </c>
      <c r="X243">
        <v>1.028</v>
      </c>
      <c r="Y243">
        <v>0.997</v>
      </c>
      <c r="Z243">
        <v>0.95399999999999996</v>
      </c>
      <c r="AA243">
        <v>1.0840000000000001</v>
      </c>
      <c r="AB243">
        <v>15</v>
      </c>
      <c r="AC243">
        <v>-1.5128365418459</v>
      </c>
      <c r="AD243">
        <v>-1.5834174972436501</v>
      </c>
    </row>
    <row r="244" spans="1:30" x14ac:dyDescent="0.2">
      <c r="A244">
        <v>243</v>
      </c>
      <c r="B244" t="s">
        <v>272</v>
      </c>
      <c r="C244">
        <v>7.6799999999999993E-2</v>
      </c>
      <c r="D244">
        <v>4.9500000000000002E-2</v>
      </c>
      <c r="E244">
        <v>0.1032</v>
      </c>
      <c r="F244">
        <v>1.5529999999999999</v>
      </c>
      <c r="G244">
        <v>0.52049999999999996</v>
      </c>
      <c r="H244">
        <v>0.73870000000000002</v>
      </c>
      <c r="I244">
        <v>0.51219999999999999</v>
      </c>
      <c r="J244">
        <v>1.4419999999999999</v>
      </c>
      <c r="K244">
        <v>0.63009999999999999</v>
      </c>
      <c r="L244">
        <v>0.63319999999999999</v>
      </c>
      <c r="M244">
        <v>0.57279999999999998</v>
      </c>
      <c r="N244">
        <v>314.8</v>
      </c>
      <c r="O244">
        <v>0.26550000000000001</v>
      </c>
      <c r="P244">
        <v>0.49349999999999999</v>
      </c>
      <c r="Q244">
        <v>0.35859999999999997</v>
      </c>
      <c r="R244">
        <v>0.35909999999999997</v>
      </c>
      <c r="S244">
        <v>0.3972</v>
      </c>
      <c r="T244">
        <v>136.4</v>
      </c>
      <c r="U244">
        <v>0.48499999999999999</v>
      </c>
      <c r="V244">
        <v>0.99099999999999999</v>
      </c>
      <c r="W244">
        <v>0.96899999999999997</v>
      </c>
      <c r="X244">
        <v>0.99299999999999999</v>
      </c>
      <c r="Y244">
        <v>0.98</v>
      </c>
      <c r="Z244">
        <v>0.90900000000000003</v>
      </c>
      <c r="AA244">
        <v>1.1080000000000001</v>
      </c>
      <c r="AB244">
        <v>23</v>
      </c>
      <c r="AC244">
        <v>-0.99743925653216203</v>
      </c>
      <c r="AD244">
        <v>-0.19464378111604699</v>
      </c>
    </row>
    <row r="245" spans="1:30" x14ac:dyDescent="0.2">
      <c r="A245">
        <v>244</v>
      </c>
      <c r="B245" t="s">
        <v>273</v>
      </c>
      <c r="C245">
        <v>4.5400000000000003E-2</v>
      </c>
      <c r="D245">
        <v>4.58E-2</v>
      </c>
      <c r="E245">
        <v>0.1167</v>
      </c>
      <c r="F245">
        <v>0.99299999999999999</v>
      </c>
      <c r="G245">
        <v>0.60780000000000001</v>
      </c>
      <c r="H245">
        <v>0.69799999999999995</v>
      </c>
      <c r="I245">
        <v>0.49380000000000002</v>
      </c>
      <c r="J245">
        <v>1.413</v>
      </c>
      <c r="K245">
        <v>0.6179</v>
      </c>
      <c r="L245">
        <v>0.63</v>
      </c>
      <c r="M245">
        <v>0.62490000000000001</v>
      </c>
      <c r="N245">
        <v>319.5</v>
      </c>
      <c r="O245">
        <v>0.28129999999999999</v>
      </c>
      <c r="P245">
        <v>0.50229999999999997</v>
      </c>
      <c r="Q245">
        <v>0.37209999999999999</v>
      </c>
      <c r="R245">
        <v>0.36759999999999998</v>
      </c>
      <c r="S245">
        <v>0.41849999999999998</v>
      </c>
      <c r="T245">
        <v>142.4</v>
      </c>
      <c r="U245">
        <v>0.52910000000000001</v>
      </c>
      <c r="V245">
        <v>0.95899999999999996</v>
      </c>
      <c r="W245">
        <v>0.97399999999999998</v>
      </c>
      <c r="X245">
        <v>1.0009999999999999</v>
      </c>
      <c r="Y245">
        <v>1.0629999999999999</v>
      </c>
      <c r="Z245">
        <v>1.0109999999999999</v>
      </c>
      <c r="AA245">
        <v>1.125</v>
      </c>
      <c r="AB245">
        <v>5</v>
      </c>
      <c r="AC245">
        <v>0.34420860477171</v>
      </c>
      <c r="AD245">
        <v>0.79663280818113402</v>
      </c>
    </row>
    <row r="246" spans="1:30" x14ac:dyDescent="0.2">
      <c r="A246">
        <v>245</v>
      </c>
      <c r="B246" t="s">
        <v>274</v>
      </c>
      <c r="C246">
        <v>3.9300000000000002E-2</v>
      </c>
      <c r="D246">
        <v>2.6700000000000002E-2</v>
      </c>
      <c r="E246">
        <v>7.7100000000000002E-2</v>
      </c>
      <c r="F246">
        <v>1.4730000000000001</v>
      </c>
      <c r="G246">
        <v>0.65410000000000001</v>
      </c>
      <c r="H246">
        <v>0.67730000000000001</v>
      </c>
      <c r="I246">
        <v>0.50460000000000005</v>
      </c>
      <c r="J246">
        <v>1.3420000000000001</v>
      </c>
      <c r="K246">
        <v>0.61760000000000004</v>
      </c>
      <c r="L246">
        <v>0.61909999999999998</v>
      </c>
      <c r="M246">
        <v>0.60340000000000005</v>
      </c>
      <c r="N246">
        <v>321.5</v>
      </c>
      <c r="O246">
        <v>0.29380000000000001</v>
      </c>
      <c r="P246">
        <v>0.51670000000000005</v>
      </c>
      <c r="Q246">
        <v>0.38250000000000001</v>
      </c>
      <c r="R246">
        <v>0.3906</v>
      </c>
      <c r="S246">
        <v>0.41660000000000003</v>
      </c>
      <c r="T246">
        <v>147.5</v>
      </c>
      <c r="U246">
        <v>0.51049999999999995</v>
      </c>
      <c r="V246">
        <v>0.98699999999999999</v>
      </c>
      <c r="W246">
        <v>1</v>
      </c>
      <c r="X246">
        <v>1.0309999999999999</v>
      </c>
      <c r="Y246">
        <v>1.0189999999999999</v>
      </c>
      <c r="Z246">
        <v>0.97699999999999998</v>
      </c>
      <c r="AA246">
        <v>1.089</v>
      </c>
      <c r="AB246">
        <v>22</v>
      </c>
      <c r="AC246">
        <v>1.5549107818711401</v>
      </c>
      <c r="AD246">
        <v>-0.76970733858144202</v>
      </c>
    </row>
    <row r="247" spans="1:30" x14ac:dyDescent="0.2">
      <c r="A247">
        <v>246</v>
      </c>
      <c r="B247" t="s">
        <v>275</v>
      </c>
      <c r="C247">
        <v>6.8199999999999997E-2</v>
      </c>
      <c r="D247">
        <v>4.5499999999999999E-2</v>
      </c>
      <c r="E247">
        <v>0.10589999999999999</v>
      </c>
      <c r="F247">
        <v>1.498</v>
      </c>
      <c r="G247">
        <v>0.57020000000000004</v>
      </c>
      <c r="H247">
        <v>0.73009999999999997</v>
      </c>
      <c r="I247">
        <v>0.48509999999999998</v>
      </c>
      <c r="J247">
        <v>1.5049999999999999</v>
      </c>
      <c r="K247">
        <v>0.62480000000000002</v>
      </c>
      <c r="L247">
        <v>0.628</v>
      </c>
      <c r="M247">
        <v>0.6008</v>
      </c>
      <c r="N247">
        <v>318.10000000000002</v>
      </c>
      <c r="O247">
        <v>0.3145</v>
      </c>
      <c r="P247">
        <v>0.50680000000000003</v>
      </c>
      <c r="Q247">
        <v>0.39429999999999998</v>
      </c>
      <c r="R247">
        <v>0.38450000000000001</v>
      </c>
      <c r="S247">
        <v>0.41489999999999999</v>
      </c>
      <c r="T247">
        <v>149.5</v>
      </c>
      <c r="U247">
        <v>0.504</v>
      </c>
      <c r="V247">
        <v>1.0129999999999999</v>
      </c>
      <c r="W247">
        <v>1.0509999999999999</v>
      </c>
      <c r="X247">
        <v>0.98599999999999999</v>
      </c>
      <c r="Y247">
        <v>0.99099999999999999</v>
      </c>
      <c r="Z247">
        <v>0.96199999999999997</v>
      </c>
      <c r="AA247">
        <v>1.052</v>
      </c>
      <c r="AB247">
        <v>2</v>
      </c>
      <c r="AC247">
        <v>0.87517240505080596</v>
      </c>
      <c r="AD247">
        <v>-1.6561890494947999</v>
      </c>
    </row>
    <row r="248" spans="1:30" x14ac:dyDescent="0.2">
      <c r="A248">
        <v>247</v>
      </c>
      <c r="B248" t="s">
        <v>276</v>
      </c>
      <c r="C248">
        <v>4.5600000000000002E-2</v>
      </c>
      <c r="D248">
        <v>3.09E-2</v>
      </c>
      <c r="E248">
        <v>8.2400000000000001E-2</v>
      </c>
      <c r="F248">
        <v>1.476</v>
      </c>
      <c r="G248">
        <v>0.62460000000000004</v>
      </c>
      <c r="H248">
        <v>0.67749999999999999</v>
      </c>
      <c r="I248">
        <v>0.48149999999999998</v>
      </c>
      <c r="J248">
        <v>1.407</v>
      </c>
      <c r="K248">
        <v>0.60389999999999999</v>
      </c>
      <c r="L248">
        <v>0.60460000000000003</v>
      </c>
      <c r="M248">
        <v>0.5766</v>
      </c>
      <c r="N248">
        <v>310.5</v>
      </c>
      <c r="O248">
        <v>0.3105</v>
      </c>
      <c r="P248">
        <v>0.50509999999999999</v>
      </c>
      <c r="Q248">
        <v>0.38169999999999998</v>
      </c>
      <c r="R248">
        <v>0.37430000000000002</v>
      </c>
      <c r="S248">
        <v>0.35880000000000001</v>
      </c>
      <c r="T248">
        <v>139.19999999999999</v>
      </c>
      <c r="U248">
        <v>0.4708</v>
      </c>
      <c r="V248">
        <v>1.0109999999999999</v>
      </c>
      <c r="W248">
        <v>0.96399999999999997</v>
      </c>
      <c r="X248">
        <v>0.92200000000000004</v>
      </c>
      <c r="Y248">
        <v>0.95599999999999996</v>
      </c>
      <c r="Z248">
        <v>0.95499999999999996</v>
      </c>
      <c r="AA248">
        <v>0.94</v>
      </c>
      <c r="AB248">
        <v>22</v>
      </c>
      <c r="AC248">
        <v>1.39264326038738</v>
      </c>
      <c r="AD248">
        <v>-0.10609736253411201</v>
      </c>
    </row>
    <row r="249" spans="1:30" x14ac:dyDescent="0.2">
      <c r="A249">
        <v>248</v>
      </c>
      <c r="B249" t="s">
        <v>277</v>
      </c>
      <c r="C249">
        <v>7.6300000000000007E-2</v>
      </c>
      <c r="D249">
        <v>2.1299999999999999E-2</v>
      </c>
      <c r="E249">
        <v>5.5500000000000001E-2</v>
      </c>
      <c r="F249">
        <v>3.5790000000000002</v>
      </c>
      <c r="G249">
        <v>0.6159</v>
      </c>
      <c r="H249">
        <v>0.72970000000000002</v>
      </c>
      <c r="I249">
        <v>0.51290000000000002</v>
      </c>
      <c r="J249">
        <v>1.423</v>
      </c>
      <c r="K249">
        <v>0.64639999999999997</v>
      </c>
      <c r="L249">
        <v>0.63180000000000003</v>
      </c>
      <c r="M249">
        <v>0.63629999999999998</v>
      </c>
      <c r="N249">
        <v>335.8</v>
      </c>
      <c r="O249">
        <v>0.28999999999999998</v>
      </c>
      <c r="P249">
        <v>0.50629999999999997</v>
      </c>
      <c r="Q249">
        <v>0.37709999999999999</v>
      </c>
      <c r="R249">
        <v>0.36459999999999998</v>
      </c>
      <c r="S249">
        <v>0.40479999999999999</v>
      </c>
      <c r="T249">
        <v>142.30000000000001</v>
      </c>
      <c r="U249">
        <v>0.5181</v>
      </c>
      <c r="V249">
        <v>1.0129999999999999</v>
      </c>
      <c r="W249">
        <v>1.0669999999999999</v>
      </c>
      <c r="X249">
        <v>0.96699999999999997</v>
      </c>
      <c r="Y249">
        <v>1.014</v>
      </c>
      <c r="Z249">
        <v>0.98399999999999999</v>
      </c>
      <c r="AA249">
        <v>1.073</v>
      </c>
      <c r="AB249">
        <v>15</v>
      </c>
      <c r="AC249">
        <v>-1.6207443314016501</v>
      </c>
      <c r="AD249">
        <v>-2.1160595332610601</v>
      </c>
    </row>
    <row r="250" spans="1:30" x14ac:dyDescent="0.2">
      <c r="A250">
        <v>249</v>
      </c>
      <c r="B250" t="s">
        <v>278</v>
      </c>
      <c r="C250">
        <v>3.2300000000000002E-2</v>
      </c>
      <c r="D250">
        <v>3.1800000000000002E-2</v>
      </c>
      <c r="E250">
        <v>9.2600000000000002E-2</v>
      </c>
      <c r="F250">
        <v>1.0149999999999999</v>
      </c>
      <c r="G250">
        <v>0.65620000000000001</v>
      </c>
      <c r="H250">
        <v>0.66879999999999995</v>
      </c>
      <c r="I250">
        <v>0.48499999999999999</v>
      </c>
      <c r="J250">
        <v>1.379</v>
      </c>
      <c r="K250">
        <v>0.60560000000000003</v>
      </c>
      <c r="L250">
        <v>0.61260000000000003</v>
      </c>
      <c r="M250">
        <v>0.58130000000000004</v>
      </c>
      <c r="N250">
        <v>312.8</v>
      </c>
      <c r="O250">
        <v>0.31659999999999999</v>
      </c>
      <c r="P250">
        <v>0.49990000000000001</v>
      </c>
      <c r="Q250">
        <v>0.38890000000000002</v>
      </c>
      <c r="R250">
        <v>0.3836</v>
      </c>
      <c r="S250">
        <v>0.40400000000000003</v>
      </c>
      <c r="T250">
        <v>147.19999999999999</v>
      </c>
      <c r="U250">
        <v>0.49280000000000002</v>
      </c>
      <c r="V250">
        <v>1.0129999999999999</v>
      </c>
      <c r="W250">
        <v>0.98599999999999999</v>
      </c>
      <c r="X250">
        <v>0.96699999999999997</v>
      </c>
      <c r="Y250">
        <v>0.99199999999999999</v>
      </c>
      <c r="Z250">
        <v>0.96</v>
      </c>
      <c r="AA250">
        <v>1.0389999999999999</v>
      </c>
      <c r="AB250">
        <v>22</v>
      </c>
      <c r="AC250">
        <v>2.3699907497010702</v>
      </c>
      <c r="AD250">
        <v>-0.54306754042096395</v>
      </c>
    </row>
    <row r="251" spans="1:30" x14ac:dyDescent="0.2">
      <c r="A251">
        <v>250</v>
      </c>
      <c r="B251" t="s">
        <v>279</v>
      </c>
      <c r="C251">
        <v>4.0599999999999997E-2</v>
      </c>
      <c r="D251">
        <v>3.5200000000000002E-2</v>
      </c>
      <c r="E251">
        <v>8.7800000000000003E-2</v>
      </c>
      <c r="F251">
        <v>1.1539999999999999</v>
      </c>
      <c r="G251">
        <v>0.59960000000000002</v>
      </c>
      <c r="H251">
        <v>0.66820000000000002</v>
      </c>
      <c r="I251">
        <v>0.49130000000000001</v>
      </c>
      <c r="J251">
        <v>1.36</v>
      </c>
      <c r="K251">
        <v>0.59740000000000004</v>
      </c>
      <c r="L251">
        <v>0.60240000000000005</v>
      </c>
      <c r="M251">
        <v>0.59540000000000004</v>
      </c>
      <c r="N251">
        <v>308.89999999999998</v>
      </c>
      <c r="O251">
        <v>0.29920000000000002</v>
      </c>
      <c r="P251">
        <v>0.49230000000000002</v>
      </c>
      <c r="Q251">
        <v>0.37369999999999998</v>
      </c>
      <c r="R251">
        <v>0.37369999999999998</v>
      </c>
      <c r="S251">
        <v>0.4168</v>
      </c>
      <c r="T251">
        <v>143.80000000000001</v>
      </c>
      <c r="U251">
        <v>0.51470000000000005</v>
      </c>
      <c r="V251">
        <v>0.95499999999999996</v>
      </c>
      <c r="W251">
        <v>0.92800000000000005</v>
      </c>
      <c r="X251">
        <v>0.95099999999999996</v>
      </c>
      <c r="Y251">
        <v>1.054</v>
      </c>
      <c r="Z251">
        <v>0.997</v>
      </c>
      <c r="AA251">
        <v>1.115</v>
      </c>
      <c r="AB251">
        <v>4</v>
      </c>
      <c r="AC251">
        <v>1.79690828878983</v>
      </c>
      <c r="AD251">
        <v>1.5976481960751301</v>
      </c>
    </row>
    <row r="252" spans="1:30" x14ac:dyDescent="0.2">
      <c r="A252">
        <v>251</v>
      </c>
      <c r="B252" t="s">
        <v>280</v>
      </c>
      <c r="C252">
        <v>2.64E-2</v>
      </c>
      <c r="D252">
        <v>5.3600000000000002E-2</v>
      </c>
      <c r="E252">
        <v>0.11260000000000001</v>
      </c>
      <c r="F252">
        <v>0.49299999999999999</v>
      </c>
      <c r="G252">
        <v>0.52370000000000005</v>
      </c>
      <c r="H252">
        <v>0.65810000000000002</v>
      </c>
      <c r="I252">
        <v>0.46579999999999999</v>
      </c>
      <c r="J252">
        <v>1.413</v>
      </c>
      <c r="K252">
        <v>0.5665</v>
      </c>
      <c r="L252">
        <v>0.58709999999999996</v>
      </c>
      <c r="M252">
        <v>0.55789999999999995</v>
      </c>
      <c r="N252">
        <v>283.10000000000002</v>
      </c>
      <c r="O252">
        <v>0.31030000000000002</v>
      </c>
      <c r="P252">
        <v>0.51049999999999995</v>
      </c>
      <c r="Q252">
        <v>0.39029999999999998</v>
      </c>
      <c r="R252">
        <v>0.38450000000000001</v>
      </c>
      <c r="S252">
        <v>0.3957</v>
      </c>
      <c r="T252">
        <v>146.6</v>
      </c>
      <c r="U252">
        <v>0.48509999999999998</v>
      </c>
      <c r="V252">
        <v>0.99199999999999999</v>
      </c>
      <c r="W252">
        <v>0.9</v>
      </c>
      <c r="X252">
        <v>0.95399999999999996</v>
      </c>
      <c r="Y252">
        <v>1.0129999999999999</v>
      </c>
      <c r="Z252">
        <v>0.98499999999999999</v>
      </c>
      <c r="AA252">
        <v>1.014</v>
      </c>
      <c r="AB252">
        <v>19</v>
      </c>
      <c r="AC252">
        <v>4.0261292719915698</v>
      </c>
      <c r="AD252">
        <v>1.7639444150718</v>
      </c>
    </row>
    <row r="253" spans="1:30" x14ac:dyDescent="0.2">
      <c r="A253">
        <v>252</v>
      </c>
      <c r="B253" t="s">
        <v>281</v>
      </c>
      <c r="C253">
        <v>0.10349999999999999</v>
      </c>
      <c r="D253">
        <v>5.1999999999999998E-2</v>
      </c>
      <c r="E253">
        <v>0.1232</v>
      </c>
      <c r="F253">
        <v>1.9890000000000001</v>
      </c>
      <c r="G253">
        <v>0.57750000000000001</v>
      </c>
      <c r="H253">
        <v>0.72909999999999997</v>
      </c>
      <c r="I253">
        <v>0.47770000000000001</v>
      </c>
      <c r="J253">
        <v>1.526</v>
      </c>
      <c r="K253">
        <v>0.62290000000000001</v>
      </c>
      <c r="L253">
        <v>0.61499999999999999</v>
      </c>
      <c r="M253">
        <v>0.59719999999999995</v>
      </c>
      <c r="N253">
        <v>320.8</v>
      </c>
      <c r="O253">
        <v>0.2722</v>
      </c>
      <c r="P253">
        <v>0.47570000000000001</v>
      </c>
      <c r="Q253">
        <v>0.35570000000000002</v>
      </c>
      <c r="R253">
        <v>0.34310000000000002</v>
      </c>
      <c r="S253">
        <v>0.36580000000000001</v>
      </c>
      <c r="T253">
        <v>129.5</v>
      </c>
      <c r="U253">
        <v>0.48809999999999998</v>
      </c>
      <c r="V253">
        <v>0.98299999999999998</v>
      </c>
      <c r="W253">
        <v>0.94299999999999995</v>
      </c>
      <c r="X253">
        <v>0.88600000000000001</v>
      </c>
      <c r="Y253">
        <v>0.995</v>
      </c>
      <c r="Z253">
        <v>0.95899999999999996</v>
      </c>
      <c r="AA253">
        <v>1.028</v>
      </c>
      <c r="AB253">
        <v>6</v>
      </c>
      <c r="AC253">
        <v>-2.0915911852768301</v>
      </c>
      <c r="AD253">
        <v>1.3190254844012099</v>
      </c>
    </row>
    <row r="254" spans="1:30" x14ac:dyDescent="0.2">
      <c r="A254">
        <v>253</v>
      </c>
      <c r="B254" t="s">
        <v>282</v>
      </c>
      <c r="C254">
        <v>4.9399999999999999E-2</v>
      </c>
      <c r="D254">
        <v>4.8500000000000001E-2</v>
      </c>
      <c r="E254">
        <v>0.12570000000000001</v>
      </c>
      <c r="F254">
        <v>1.018</v>
      </c>
      <c r="G254">
        <v>0.61409999999999998</v>
      </c>
      <c r="H254">
        <v>0.67789999999999995</v>
      </c>
      <c r="I254">
        <v>0.48680000000000001</v>
      </c>
      <c r="J254">
        <v>1.393</v>
      </c>
      <c r="K254">
        <v>0.60409999999999997</v>
      </c>
      <c r="L254">
        <v>0.6149</v>
      </c>
      <c r="M254">
        <v>0.59650000000000003</v>
      </c>
      <c r="N254">
        <v>311.5</v>
      </c>
      <c r="O254">
        <v>0.2918</v>
      </c>
      <c r="P254">
        <v>0.51549999999999996</v>
      </c>
      <c r="Q254">
        <v>0.38600000000000001</v>
      </c>
      <c r="R254">
        <v>0.39789999999999998</v>
      </c>
      <c r="S254">
        <v>0.41260000000000002</v>
      </c>
      <c r="T254">
        <v>147</v>
      </c>
      <c r="U254">
        <v>0.50770000000000004</v>
      </c>
      <c r="V254">
        <v>0.99199999999999999</v>
      </c>
      <c r="W254">
        <v>0.97499999999999998</v>
      </c>
      <c r="X254">
        <v>1.0309999999999999</v>
      </c>
      <c r="Y254">
        <v>1.0249999999999999</v>
      </c>
      <c r="Z254">
        <v>0.98699999999999999</v>
      </c>
      <c r="AA254">
        <v>1.069</v>
      </c>
      <c r="AB254">
        <v>22</v>
      </c>
      <c r="AC254">
        <v>2.0579880574014302</v>
      </c>
      <c r="AD254">
        <v>-0.11259720177202499</v>
      </c>
    </row>
    <row r="255" spans="1:30" x14ac:dyDescent="0.2">
      <c r="A255">
        <v>254</v>
      </c>
      <c r="B255" t="s">
        <v>283</v>
      </c>
      <c r="C255">
        <v>8.1600000000000006E-2</v>
      </c>
      <c r="D255">
        <v>4.3299999999999998E-2</v>
      </c>
      <c r="E255">
        <v>8.8599999999999998E-2</v>
      </c>
      <c r="F255">
        <v>1.8819999999999999</v>
      </c>
      <c r="G255">
        <v>0.51080000000000003</v>
      </c>
      <c r="H255">
        <v>0.74209999999999998</v>
      </c>
      <c r="I255">
        <v>0.48670000000000002</v>
      </c>
      <c r="J255">
        <v>1.5249999999999999</v>
      </c>
      <c r="K255">
        <v>0.61719999999999997</v>
      </c>
      <c r="L255">
        <v>0.61199999999999999</v>
      </c>
      <c r="M255">
        <v>0.59809999999999997</v>
      </c>
      <c r="N255">
        <v>312.8</v>
      </c>
      <c r="O255">
        <v>0.27429999999999999</v>
      </c>
      <c r="P255">
        <v>0.49120000000000003</v>
      </c>
      <c r="Q255">
        <v>0.3649</v>
      </c>
      <c r="R255">
        <v>0.3543</v>
      </c>
      <c r="S255">
        <v>0.38979999999999998</v>
      </c>
      <c r="T255">
        <v>135.6</v>
      </c>
      <c r="U255">
        <v>0.50260000000000005</v>
      </c>
      <c r="V255">
        <v>1.0149999999999999</v>
      </c>
      <c r="W255">
        <v>0.95299999999999996</v>
      </c>
      <c r="X255">
        <v>0.92</v>
      </c>
      <c r="Y255">
        <v>1.026</v>
      </c>
      <c r="Z255">
        <v>0.96899999999999997</v>
      </c>
      <c r="AA255">
        <v>1.0680000000000001</v>
      </c>
      <c r="AB255">
        <v>6</v>
      </c>
      <c r="AC255">
        <v>-0.94793711791816404</v>
      </c>
      <c r="AD255">
        <v>0.52077910991572696</v>
      </c>
    </row>
    <row r="256" spans="1:30" x14ac:dyDescent="0.2">
      <c r="A256">
        <v>255</v>
      </c>
      <c r="B256" t="s">
        <v>284</v>
      </c>
      <c r="C256">
        <v>4.3799999999999999E-2</v>
      </c>
      <c r="D256">
        <v>5.0099999999999999E-2</v>
      </c>
      <c r="E256">
        <v>0.1129</v>
      </c>
      <c r="F256">
        <v>0.875</v>
      </c>
      <c r="G256">
        <v>0.55649999999999999</v>
      </c>
      <c r="H256">
        <v>0.70199999999999996</v>
      </c>
      <c r="I256">
        <v>0.46150000000000002</v>
      </c>
      <c r="J256">
        <v>1.5209999999999999</v>
      </c>
      <c r="K256">
        <v>0.59530000000000005</v>
      </c>
      <c r="L256">
        <v>0.60860000000000003</v>
      </c>
      <c r="M256">
        <v>0.57450000000000001</v>
      </c>
      <c r="N256">
        <v>301.7</v>
      </c>
      <c r="O256">
        <v>0.27100000000000002</v>
      </c>
      <c r="P256">
        <v>0.50339999999999996</v>
      </c>
      <c r="Q256">
        <v>0.36249999999999999</v>
      </c>
      <c r="R256">
        <v>0.3609</v>
      </c>
      <c r="S256">
        <v>0.38350000000000001</v>
      </c>
      <c r="T256">
        <v>136.19999999999999</v>
      </c>
      <c r="U256">
        <v>0.4869</v>
      </c>
      <c r="V256">
        <v>0.98699999999999999</v>
      </c>
      <c r="W256">
        <v>0.89600000000000002</v>
      </c>
      <c r="X256">
        <v>0.90700000000000003</v>
      </c>
      <c r="Y256">
        <v>1.0149999999999999</v>
      </c>
      <c r="Z256">
        <v>0.96499999999999997</v>
      </c>
      <c r="AA256">
        <v>1.0580000000000001</v>
      </c>
      <c r="AB256">
        <v>28</v>
      </c>
      <c r="AC256">
        <v>0.81791427999580102</v>
      </c>
      <c r="AD256">
        <v>2.08930333836184</v>
      </c>
    </row>
    <row r="257" spans="1:30" x14ac:dyDescent="0.2">
      <c r="A257">
        <v>256</v>
      </c>
      <c r="B257" t="s">
        <v>285</v>
      </c>
      <c r="C257">
        <v>0.1028</v>
      </c>
      <c r="D257">
        <v>5.2600000000000001E-2</v>
      </c>
      <c r="E257">
        <v>0.13159999999999999</v>
      </c>
      <c r="F257">
        <v>1.956</v>
      </c>
      <c r="G257">
        <v>0.60060000000000002</v>
      </c>
      <c r="H257">
        <v>0.74399999999999999</v>
      </c>
      <c r="I257">
        <v>0.49509999999999998</v>
      </c>
      <c r="J257">
        <v>1.5029999999999999</v>
      </c>
      <c r="K257">
        <v>0.64459999999999995</v>
      </c>
      <c r="L257">
        <v>0.64139999999999997</v>
      </c>
      <c r="M257">
        <v>0.63119999999999998</v>
      </c>
      <c r="N257">
        <v>333</v>
      </c>
      <c r="O257">
        <v>0.27300000000000002</v>
      </c>
      <c r="P257">
        <v>0.48449999999999999</v>
      </c>
      <c r="Q257">
        <v>0.3538</v>
      </c>
      <c r="R257">
        <v>0.36049999999999999</v>
      </c>
      <c r="S257">
        <v>0.37269999999999998</v>
      </c>
      <c r="T257">
        <v>132</v>
      </c>
      <c r="U257">
        <v>0.50260000000000005</v>
      </c>
      <c r="V257">
        <v>1.004</v>
      </c>
      <c r="W257">
        <v>0.995</v>
      </c>
      <c r="X257">
        <v>0.99099999999999999</v>
      </c>
      <c r="Y257">
        <v>1.008</v>
      </c>
      <c r="Z257">
        <v>0.97899999999999998</v>
      </c>
      <c r="AA257">
        <v>1.0529999999999999</v>
      </c>
      <c r="AB257">
        <v>24</v>
      </c>
      <c r="AC257">
        <v>-2.8071685181939001</v>
      </c>
      <c r="AD257">
        <v>-0.52491647691043597</v>
      </c>
    </row>
    <row r="258" spans="1:30" x14ac:dyDescent="0.2">
      <c r="A258">
        <v>257</v>
      </c>
      <c r="B258" t="s">
        <v>286</v>
      </c>
      <c r="C258">
        <v>7.4099999999999999E-2</v>
      </c>
      <c r="D258">
        <v>5.0299999999999997E-2</v>
      </c>
      <c r="E258">
        <v>0.12280000000000001</v>
      </c>
      <c r="F258">
        <v>1.474</v>
      </c>
      <c r="G258">
        <v>0.59079999999999999</v>
      </c>
      <c r="H258">
        <v>0.71150000000000002</v>
      </c>
      <c r="I258">
        <v>0.50549999999999995</v>
      </c>
      <c r="J258">
        <v>1.4079999999999999</v>
      </c>
      <c r="K258">
        <v>0.62719999999999998</v>
      </c>
      <c r="L258">
        <v>0.63170000000000004</v>
      </c>
      <c r="M258">
        <v>0.60289999999999999</v>
      </c>
      <c r="N258">
        <v>321.8</v>
      </c>
      <c r="O258">
        <v>0.2631</v>
      </c>
      <c r="P258">
        <v>0.4975</v>
      </c>
      <c r="Q258">
        <v>0.3629</v>
      </c>
      <c r="R258">
        <v>0.37190000000000001</v>
      </c>
      <c r="S258">
        <v>0.4</v>
      </c>
      <c r="T258">
        <v>137.5</v>
      </c>
      <c r="U258">
        <v>0.50239999999999996</v>
      </c>
      <c r="V258">
        <v>0.98599999999999999</v>
      </c>
      <c r="W258">
        <v>0.97399999999999998</v>
      </c>
      <c r="X258">
        <v>1.034</v>
      </c>
      <c r="Y258">
        <v>1.0129999999999999</v>
      </c>
      <c r="Z258">
        <v>0.96099999999999997</v>
      </c>
      <c r="AA258">
        <v>1.1020000000000001</v>
      </c>
      <c r="AB258">
        <v>23</v>
      </c>
      <c r="AC258">
        <v>-0.72601141244266698</v>
      </c>
      <c r="AD258">
        <v>-4.9941155233611798E-2</v>
      </c>
    </row>
    <row r="259" spans="1:30" x14ac:dyDescent="0.2">
      <c r="A259">
        <v>258</v>
      </c>
      <c r="B259" t="s">
        <v>287</v>
      </c>
      <c r="C259">
        <v>0.11070000000000001</v>
      </c>
      <c r="D259">
        <v>6.0400000000000002E-2</v>
      </c>
      <c r="E259">
        <v>0.159</v>
      </c>
      <c r="F259">
        <v>1.8320000000000001</v>
      </c>
      <c r="G259">
        <v>0.61990000000000001</v>
      </c>
      <c r="H259">
        <v>0.74729999999999996</v>
      </c>
      <c r="I259">
        <v>0.49180000000000001</v>
      </c>
      <c r="J259">
        <v>1.5189999999999999</v>
      </c>
      <c r="K259">
        <v>0.6502</v>
      </c>
      <c r="L259">
        <v>0.65090000000000003</v>
      </c>
      <c r="M259">
        <v>0.63690000000000002</v>
      </c>
      <c r="N259">
        <v>336.5</v>
      </c>
      <c r="O259">
        <v>0.26590000000000003</v>
      </c>
      <c r="P259">
        <v>0.45929999999999999</v>
      </c>
      <c r="Q259">
        <v>0.33839999999999998</v>
      </c>
      <c r="R259">
        <v>0.35170000000000001</v>
      </c>
      <c r="S259">
        <v>0.36420000000000002</v>
      </c>
      <c r="T259">
        <v>125.6</v>
      </c>
      <c r="U259">
        <v>0.50560000000000005</v>
      </c>
      <c r="V259">
        <v>0.99</v>
      </c>
      <c r="W259">
        <v>0.96699999999999997</v>
      </c>
      <c r="X259">
        <v>0.98299999999999998</v>
      </c>
      <c r="Y259">
        <v>1.0209999999999999</v>
      </c>
      <c r="Z259">
        <v>0.97899999999999998</v>
      </c>
      <c r="AA259">
        <v>1.0760000000000001</v>
      </c>
      <c r="AB259">
        <v>24</v>
      </c>
      <c r="AC259">
        <v>-4.0081648155554204</v>
      </c>
      <c r="AD259">
        <v>0.381517192454636</v>
      </c>
    </row>
    <row r="260" spans="1:30" x14ac:dyDescent="0.2">
      <c r="A260">
        <v>259</v>
      </c>
      <c r="B260" t="s">
        <v>288</v>
      </c>
      <c r="C260">
        <v>6.0900000000000003E-2</v>
      </c>
      <c r="D260">
        <v>5.5599999999999997E-2</v>
      </c>
      <c r="E260">
        <v>0.1394</v>
      </c>
      <c r="F260">
        <v>1.095</v>
      </c>
      <c r="G260">
        <v>0.60089999999999999</v>
      </c>
      <c r="H260">
        <v>0.67290000000000005</v>
      </c>
      <c r="I260">
        <v>0.48459999999999998</v>
      </c>
      <c r="J260">
        <v>1.389</v>
      </c>
      <c r="K260">
        <v>0.59770000000000001</v>
      </c>
      <c r="L260">
        <v>0.60760000000000003</v>
      </c>
      <c r="M260">
        <v>0.62480000000000002</v>
      </c>
      <c r="N260">
        <v>311.8</v>
      </c>
      <c r="O260">
        <v>0.27629999999999999</v>
      </c>
      <c r="P260">
        <v>0.48580000000000001</v>
      </c>
      <c r="Q260">
        <v>0.3599</v>
      </c>
      <c r="R260">
        <v>0.37359999999999999</v>
      </c>
      <c r="S260">
        <v>0.40920000000000001</v>
      </c>
      <c r="T260">
        <v>137.6</v>
      </c>
      <c r="U260">
        <v>0.53569999999999995</v>
      </c>
      <c r="V260">
        <v>0.94899999999999995</v>
      </c>
      <c r="W260">
        <v>0.89500000000000002</v>
      </c>
      <c r="X260">
        <v>0.98</v>
      </c>
      <c r="Y260">
        <v>1.1120000000000001</v>
      </c>
      <c r="Z260">
        <v>1.0449999999999999</v>
      </c>
      <c r="AA260">
        <v>1.137</v>
      </c>
      <c r="AB260">
        <v>14</v>
      </c>
      <c r="AC260">
        <v>0.529891123774756</v>
      </c>
      <c r="AD260">
        <v>2.67966054805864</v>
      </c>
    </row>
    <row r="261" spans="1:30" x14ac:dyDescent="0.2">
      <c r="A261">
        <v>260</v>
      </c>
      <c r="B261" t="s">
        <v>289</v>
      </c>
      <c r="C261">
        <v>6.4500000000000002E-2</v>
      </c>
      <c r="D261">
        <v>3.2199999999999999E-2</v>
      </c>
      <c r="E261">
        <v>8.5099999999999995E-2</v>
      </c>
      <c r="F261">
        <v>2.004</v>
      </c>
      <c r="G261">
        <v>0.62160000000000004</v>
      </c>
      <c r="H261">
        <v>0.74209999999999998</v>
      </c>
      <c r="I261">
        <v>0.53290000000000004</v>
      </c>
      <c r="J261">
        <v>1.393</v>
      </c>
      <c r="K261">
        <v>0.66290000000000004</v>
      </c>
      <c r="L261">
        <v>0.66249999999999998</v>
      </c>
      <c r="M261">
        <v>0.63500000000000001</v>
      </c>
      <c r="N261">
        <v>340.5</v>
      </c>
      <c r="O261">
        <v>0.29730000000000001</v>
      </c>
      <c r="P261">
        <v>0.52600000000000002</v>
      </c>
      <c r="Q261">
        <v>0.3926</v>
      </c>
      <c r="R261">
        <v>0.39610000000000001</v>
      </c>
      <c r="S261">
        <v>0.42280000000000001</v>
      </c>
      <c r="T261">
        <v>150.69999999999999</v>
      </c>
      <c r="U261">
        <v>0.51170000000000004</v>
      </c>
      <c r="V261">
        <v>1.034</v>
      </c>
      <c r="W261">
        <v>1.165</v>
      </c>
      <c r="X261">
        <v>1.1319999999999999</v>
      </c>
      <c r="Y261">
        <v>0.97399999999999998</v>
      </c>
      <c r="Z261">
        <v>0.95799999999999996</v>
      </c>
      <c r="AA261">
        <v>1.077</v>
      </c>
      <c r="AB261">
        <v>8</v>
      </c>
      <c r="AC261">
        <v>-0.55913043751009295</v>
      </c>
      <c r="AD261">
        <v>-4.6620371952827098</v>
      </c>
    </row>
    <row r="262" spans="1:30" x14ac:dyDescent="0.2">
      <c r="A262">
        <v>261</v>
      </c>
      <c r="B262" t="s">
        <v>290</v>
      </c>
      <c r="C262">
        <v>8.0100000000000005E-2</v>
      </c>
      <c r="D262">
        <v>4.4299999999999999E-2</v>
      </c>
      <c r="E262">
        <v>0.12939999999999999</v>
      </c>
      <c r="F262">
        <v>1.8080000000000001</v>
      </c>
      <c r="G262">
        <v>0.65759999999999996</v>
      </c>
      <c r="H262">
        <v>0.72340000000000004</v>
      </c>
      <c r="I262">
        <v>0.4627</v>
      </c>
      <c r="J262">
        <v>1.5640000000000001</v>
      </c>
      <c r="K262">
        <v>0.6341</v>
      </c>
      <c r="L262">
        <v>0.63280000000000003</v>
      </c>
      <c r="M262">
        <v>0.61419999999999997</v>
      </c>
      <c r="N262">
        <v>328.8</v>
      </c>
      <c r="O262">
        <v>0.28110000000000002</v>
      </c>
      <c r="P262">
        <v>0.47610000000000002</v>
      </c>
      <c r="Q262">
        <v>0.35639999999999999</v>
      </c>
      <c r="R262">
        <v>0.34660000000000002</v>
      </c>
      <c r="S262">
        <v>0.36420000000000002</v>
      </c>
      <c r="T262">
        <v>131</v>
      </c>
      <c r="U262">
        <v>0.49059999999999998</v>
      </c>
      <c r="V262">
        <v>0.995</v>
      </c>
      <c r="W262">
        <v>0.97399999999999998</v>
      </c>
      <c r="X262">
        <v>0.89500000000000002</v>
      </c>
      <c r="Y262">
        <v>0.99</v>
      </c>
      <c r="Z262">
        <v>0.96899999999999997</v>
      </c>
      <c r="AA262">
        <v>1.022</v>
      </c>
      <c r="AB262">
        <v>10</v>
      </c>
      <c r="AC262">
        <v>-2.1781087553907499</v>
      </c>
      <c r="AD262">
        <v>0.69666927569429105</v>
      </c>
    </row>
    <row r="263" spans="1:30" x14ac:dyDescent="0.2">
      <c r="A263">
        <v>262</v>
      </c>
      <c r="B263" t="s">
        <v>291</v>
      </c>
      <c r="C263">
        <v>2.53E-2</v>
      </c>
      <c r="D263">
        <v>3.8100000000000002E-2</v>
      </c>
      <c r="E263">
        <v>0.12330000000000001</v>
      </c>
      <c r="F263">
        <v>0.66300000000000003</v>
      </c>
      <c r="G263">
        <v>0.69059999999999999</v>
      </c>
      <c r="H263">
        <v>0.63170000000000004</v>
      </c>
      <c r="I263">
        <v>0.49130000000000001</v>
      </c>
      <c r="J263">
        <v>1.286</v>
      </c>
      <c r="K263">
        <v>0.58830000000000005</v>
      </c>
      <c r="L263">
        <v>0.60109999999999997</v>
      </c>
      <c r="M263">
        <v>0.57889999999999997</v>
      </c>
      <c r="N263">
        <v>307.60000000000002</v>
      </c>
      <c r="O263">
        <v>0.31119999999999998</v>
      </c>
      <c r="P263">
        <v>0.51839999999999997</v>
      </c>
      <c r="Q263">
        <v>0.39700000000000002</v>
      </c>
      <c r="R263">
        <v>0.38650000000000001</v>
      </c>
      <c r="S263">
        <v>0.41749999999999998</v>
      </c>
      <c r="T263">
        <v>151.19999999999999</v>
      </c>
      <c r="U263">
        <v>0.50270000000000004</v>
      </c>
      <c r="V263">
        <v>1.0029999999999999</v>
      </c>
      <c r="W263">
        <v>0.96399999999999997</v>
      </c>
      <c r="X263">
        <v>1.0629999999999999</v>
      </c>
      <c r="Y263">
        <v>1.0209999999999999</v>
      </c>
      <c r="Z263">
        <v>0.98399999999999999</v>
      </c>
      <c r="AA263">
        <v>1.052</v>
      </c>
      <c r="AB263">
        <v>17</v>
      </c>
      <c r="AC263">
        <v>3.82100473591044</v>
      </c>
      <c r="AD263">
        <v>-3.8332357426281702E-2</v>
      </c>
    </row>
    <row r="264" spans="1:30" x14ac:dyDescent="0.2">
      <c r="A264">
        <v>263</v>
      </c>
      <c r="B264" t="s">
        <v>292</v>
      </c>
      <c r="C264">
        <v>2.1299999999999999E-2</v>
      </c>
      <c r="D264">
        <v>2.98E-2</v>
      </c>
      <c r="E264">
        <v>8.5500000000000007E-2</v>
      </c>
      <c r="F264">
        <v>0.71399999999999997</v>
      </c>
      <c r="G264">
        <v>0.65110000000000001</v>
      </c>
      <c r="H264">
        <v>0.62829999999999997</v>
      </c>
      <c r="I264">
        <v>0.50070000000000003</v>
      </c>
      <c r="J264">
        <v>1.2549999999999999</v>
      </c>
      <c r="K264">
        <v>0.58379999999999999</v>
      </c>
      <c r="L264">
        <v>0.59279999999999999</v>
      </c>
      <c r="M264">
        <v>0.57840000000000003</v>
      </c>
      <c r="N264">
        <v>305.3</v>
      </c>
      <c r="O264">
        <v>0.32200000000000001</v>
      </c>
      <c r="P264">
        <v>0.53039999999999998</v>
      </c>
      <c r="Q264">
        <v>0.40579999999999999</v>
      </c>
      <c r="R264">
        <v>0.41660000000000003</v>
      </c>
      <c r="S264">
        <v>0.41899999999999998</v>
      </c>
      <c r="T264">
        <v>156.5</v>
      </c>
      <c r="U264">
        <v>0.49930000000000002</v>
      </c>
      <c r="V264">
        <v>0.98399999999999999</v>
      </c>
      <c r="W264">
        <v>0.97499999999999998</v>
      </c>
      <c r="X264">
        <v>1.0569999999999999</v>
      </c>
      <c r="Y264">
        <v>1.008</v>
      </c>
      <c r="Z264">
        <v>0.99099999999999999</v>
      </c>
      <c r="AA264">
        <v>1.032</v>
      </c>
      <c r="AB264">
        <v>27</v>
      </c>
      <c r="AC264">
        <v>4.8364531523855501</v>
      </c>
      <c r="AD264">
        <v>-0.55460265916306795</v>
      </c>
    </row>
    <row r="265" spans="1:30" x14ac:dyDescent="0.2">
      <c r="A265">
        <v>264</v>
      </c>
      <c r="B265" t="s">
        <v>293</v>
      </c>
      <c r="C265">
        <v>4.24E-2</v>
      </c>
      <c r="D265">
        <v>2.6700000000000002E-2</v>
      </c>
      <c r="E265">
        <v>6.9699999999999998E-2</v>
      </c>
      <c r="F265">
        <v>1.589</v>
      </c>
      <c r="G265">
        <v>0.61729999999999996</v>
      </c>
      <c r="H265">
        <v>0.65100000000000002</v>
      </c>
      <c r="I265">
        <v>0.501</v>
      </c>
      <c r="J265">
        <v>1.2989999999999999</v>
      </c>
      <c r="K265">
        <v>0.59360000000000002</v>
      </c>
      <c r="L265">
        <v>0.59209999999999996</v>
      </c>
      <c r="M265">
        <v>0.59970000000000001</v>
      </c>
      <c r="N265">
        <v>309.5</v>
      </c>
      <c r="O265">
        <v>0.29089999999999999</v>
      </c>
      <c r="P265">
        <v>0.499</v>
      </c>
      <c r="Q265">
        <v>0.3725</v>
      </c>
      <c r="R265">
        <v>0.38640000000000002</v>
      </c>
      <c r="S265">
        <v>0.4022</v>
      </c>
      <c r="T265">
        <v>141.9</v>
      </c>
      <c r="U265">
        <v>0.51370000000000005</v>
      </c>
      <c r="V265">
        <v>0.96799999999999997</v>
      </c>
      <c r="W265">
        <v>0.91700000000000004</v>
      </c>
      <c r="X265">
        <v>0.96899999999999997</v>
      </c>
      <c r="Y265">
        <v>1.06</v>
      </c>
      <c r="Z265">
        <v>1.01</v>
      </c>
      <c r="AA265">
        <v>1.08</v>
      </c>
      <c r="AB265">
        <v>4</v>
      </c>
      <c r="AC265">
        <v>1.89634064838039</v>
      </c>
      <c r="AD265">
        <v>1.4196672265847801</v>
      </c>
    </row>
    <row r="266" spans="1:30" x14ac:dyDescent="0.2">
      <c r="A266">
        <v>265</v>
      </c>
      <c r="B266" t="s">
        <v>294</v>
      </c>
      <c r="C266">
        <v>5.1400000000000001E-2</v>
      </c>
      <c r="D266">
        <v>2.8000000000000001E-2</v>
      </c>
      <c r="E266">
        <v>8.0399999999999999E-2</v>
      </c>
      <c r="F266">
        <v>1.8360000000000001</v>
      </c>
      <c r="G266">
        <v>0.65159999999999996</v>
      </c>
      <c r="H266">
        <v>0.68659999999999999</v>
      </c>
      <c r="I266">
        <v>0.50290000000000001</v>
      </c>
      <c r="J266">
        <v>1.365</v>
      </c>
      <c r="K266">
        <v>0.62260000000000004</v>
      </c>
      <c r="L266">
        <v>0.62050000000000005</v>
      </c>
      <c r="M266">
        <v>0.59850000000000003</v>
      </c>
      <c r="N266">
        <v>322.8</v>
      </c>
      <c r="O266">
        <v>0.30830000000000002</v>
      </c>
      <c r="P266">
        <v>0.52380000000000004</v>
      </c>
      <c r="Q266">
        <v>0.39950000000000002</v>
      </c>
      <c r="R266">
        <v>0.3997</v>
      </c>
      <c r="S266">
        <v>0.42949999999999999</v>
      </c>
      <c r="T266">
        <v>154</v>
      </c>
      <c r="U266">
        <v>0.50949999999999995</v>
      </c>
      <c r="V266">
        <v>1.026</v>
      </c>
      <c r="W266">
        <v>1.0589999999999999</v>
      </c>
      <c r="X266">
        <v>1.038</v>
      </c>
      <c r="Y266">
        <v>1</v>
      </c>
      <c r="Z266">
        <v>0.96099999999999997</v>
      </c>
      <c r="AA266">
        <v>1.075</v>
      </c>
      <c r="AB266">
        <v>13</v>
      </c>
      <c r="AC266">
        <v>2.05223404268563</v>
      </c>
      <c r="AD266">
        <v>-2.4451307253504901</v>
      </c>
    </row>
    <row r="267" spans="1:30" x14ac:dyDescent="0.2">
      <c r="A267">
        <v>266</v>
      </c>
      <c r="B267" t="s">
        <v>295</v>
      </c>
      <c r="C267">
        <v>7.3400000000000007E-2</v>
      </c>
      <c r="D267">
        <v>3.6200000000000003E-2</v>
      </c>
      <c r="E267">
        <v>8.7300000000000003E-2</v>
      </c>
      <c r="F267">
        <v>2.0270000000000001</v>
      </c>
      <c r="G267">
        <v>0.58509999999999995</v>
      </c>
      <c r="H267">
        <v>0.69099999999999995</v>
      </c>
      <c r="I267">
        <v>0.45029999999999998</v>
      </c>
      <c r="J267">
        <v>1.5349999999999999</v>
      </c>
      <c r="K267">
        <v>0.59109999999999996</v>
      </c>
      <c r="L267">
        <v>0.58150000000000002</v>
      </c>
      <c r="M267">
        <v>0.58740000000000003</v>
      </c>
      <c r="N267">
        <v>305.89999999999998</v>
      </c>
      <c r="O267">
        <v>0.27839999999999998</v>
      </c>
      <c r="P267">
        <v>0.48630000000000001</v>
      </c>
      <c r="Q267">
        <v>0.36199999999999999</v>
      </c>
      <c r="R267">
        <v>0.36420000000000002</v>
      </c>
      <c r="S267">
        <v>0.40789999999999998</v>
      </c>
      <c r="T267">
        <v>138.30000000000001</v>
      </c>
      <c r="U267">
        <v>0.51090000000000002</v>
      </c>
      <c r="V267">
        <v>0.96</v>
      </c>
      <c r="W267">
        <v>0.88500000000000001</v>
      </c>
      <c r="X267">
        <v>0.84499999999999997</v>
      </c>
      <c r="Y267">
        <v>1.0669999999999999</v>
      </c>
      <c r="Z267">
        <v>0.99399999999999999</v>
      </c>
      <c r="AA267">
        <v>1.127</v>
      </c>
      <c r="AB267">
        <v>14</v>
      </c>
      <c r="AC267">
        <v>0.647339766493779</v>
      </c>
      <c r="AD267">
        <v>3.1905648432334499</v>
      </c>
    </row>
    <row r="268" spans="1:30" x14ac:dyDescent="0.2">
      <c r="A268">
        <v>267</v>
      </c>
      <c r="B268" t="s">
        <v>296</v>
      </c>
      <c r="C268">
        <v>9.0399999999999994E-2</v>
      </c>
      <c r="D268">
        <v>4.5600000000000002E-2</v>
      </c>
      <c r="E268">
        <v>0.1278</v>
      </c>
      <c r="F268">
        <v>1.9810000000000001</v>
      </c>
      <c r="G268">
        <v>0.6431</v>
      </c>
      <c r="H268">
        <v>0.71789999999999998</v>
      </c>
      <c r="I268">
        <v>0.50829999999999997</v>
      </c>
      <c r="J268">
        <v>1.4119999999999999</v>
      </c>
      <c r="K268">
        <v>0.6431</v>
      </c>
      <c r="L268">
        <v>0.63970000000000005</v>
      </c>
      <c r="M268">
        <v>0.62729999999999997</v>
      </c>
      <c r="N268">
        <v>334.7</v>
      </c>
      <c r="O268">
        <v>0.26929999999999998</v>
      </c>
      <c r="P268">
        <v>0.47749999999999998</v>
      </c>
      <c r="Q268">
        <v>0.35</v>
      </c>
      <c r="R268">
        <v>0.35730000000000001</v>
      </c>
      <c r="S268">
        <v>0.37719999999999998</v>
      </c>
      <c r="T268">
        <v>131.30000000000001</v>
      </c>
      <c r="U268">
        <v>0.505</v>
      </c>
      <c r="V268">
        <v>0.99</v>
      </c>
      <c r="W268">
        <v>0.98099999999999998</v>
      </c>
      <c r="X268">
        <v>1.0149999999999999</v>
      </c>
      <c r="Y268">
        <v>1.0149999999999999</v>
      </c>
      <c r="Z268">
        <v>0.97499999999999998</v>
      </c>
      <c r="AA268">
        <v>1.0780000000000001</v>
      </c>
      <c r="AB268">
        <v>10</v>
      </c>
      <c r="AC268">
        <v>-2.5652035760077001</v>
      </c>
      <c r="AD268">
        <v>-0.16634961641450399</v>
      </c>
    </row>
    <row r="269" spans="1:30" x14ac:dyDescent="0.2">
      <c r="A269">
        <v>268</v>
      </c>
      <c r="B269" t="s">
        <v>297</v>
      </c>
      <c r="C269">
        <v>0.1229</v>
      </c>
      <c r="D269">
        <v>2.9899999999999999E-2</v>
      </c>
      <c r="E269">
        <v>7.9000000000000001E-2</v>
      </c>
      <c r="F269">
        <v>4.1120000000000001</v>
      </c>
      <c r="G269">
        <v>0.62139999999999995</v>
      </c>
      <c r="H269">
        <v>0.77769999999999995</v>
      </c>
      <c r="I269">
        <v>0.52910000000000001</v>
      </c>
      <c r="J269">
        <v>1.47</v>
      </c>
      <c r="K269">
        <v>0.68359999999999999</v>
      </c>
      <c r="L269">
        <v>0.66180000000000005</v>
      </c>
      <c r="M269">
        <v>0.66969999999999996</v>
      </c>
      <c r="N269">
        <v>356.2</v>
      </c>
      <c r="O269">
        <v>0.2878</v>
      </c>
      <c r="P269">
        <v>0.47170000000000001</v>
      </c>
      <c r="Q269">
        <v>0.35780000000000001</v>
      </c>
      <c r="R269">
        <v>0.36049999999999999</v>
      </c>
      <c r="S269">
        <v>0.39729999999999999</v>
      </c>
      <c r="T269">
        <v>135.80000000000001</v>
      </c>
      <c r="U269">
        <v>0.51639999999999997</v>
      </c>
      <c r="V269">
        <v>1.0189999999999999</v>
      </c>
      <c r="W269">
        <v>1.131</v>
      </c>
      <c r="X269">
        <v>0.99399999999999999</v>
      </c>
      <c r="Y269">
        <v>0.995</v>
      </c>
      <c r="Z269">
        <v>0.98</v>
      </c>
      <c r="AA269">
        <v>1.1100000000000001</v>
      </c>
      <c r="AB269">
        <v>16</v>
      </c>
      <c r="AC269">
        <v>-4.92340088058583</v>
      </c>
      <c r="AD269">
        <v>-3.45721852753536</v>
      </c>
    </row>
    <row r="270" spans="1:30" x14ac:dyDescent="0.2">
      <c r="A270">
        <v>269</v>
      </c>
      <c r="B270" t="s">
        <v>298</v>
      </c>
      <c r="C270">
        <v>0.1845</v>
      </c>
      <c r="D270">
        <v>5.5500000000000001E-2</v>
      </c>
      <c r="E270">
        <v>0.14649999999999999</v>
      </c>
      <c r="F270">
        <v>3.3260000000000001</v>
      </c>
      <c r="G270">
        <v>0.62119999999999997</v>
      </c>
      <c r="H270">
        <v>0.79369999999999996</v>
      </c>
      <c r="I270">
        <v>0.52869999999999995</v>
      </c>
      <c r="J270">
        <v>1.5009999999999999</v>
      </c>
      <c r="K270">
        <v>0.69330000000000003</v>
      </c>
      <c r="L270">
        <v>0.6694</v>
      </c>
      <c r="M270">
        <v>0.7016</v>
      </c>
      <c r="N270">
        <v>367.1</v>
      </c>
      <c r="O270">
        <v>0.2235</v>
      </c>
      <c r="P270">
        <v>0.47139999999999999</v>
      </c>
      <c r="Q270">
        <v>0.31640000000000001</v>
      </c>
      <c r="R270">
        <v>0.33119999999999999</v>
      </c>
      <c r="S270">
        <v>0.34449999999999997</v>
      </c>
      <c r="T270">
        <v>117.6</v>
      </c>
      <c r="U270">
        <v>0.50990000000000002</v>
      </c>
      <c r="V270">
        <v>1.0029999999999999</v>
      </c>
      <c r="W270">
        <v>1.0309999999999999</v>
      </c>
      <c r="X270">
        <v>1.0720000000000001</v>
      </c>
      <c r="Y270">
        <v>1.0109999999999999</v>
      </c>
      <c r="Z270">
        <v>1.012</v>
      </c>
      <c r="AA270">
        <v>1.089</v>
      </c>
      <c r="AB270">
        <v>16</v>
      </c>
      <c r="AC270">
        <v>-8.4964950366699696</v>
      </c>
      <c r="AD270">
        <v>-1.5480540237412399</v>
      </c>
    </row>
    <row r="271" spans="1:30" x14ac:dyDescent="0.2">
      <c r="A271">
        <v>270</v>
      </c>
      <c r="B271" t="s">
        <v>299</v>
      </c>
      <c r="C271">
        <v>2.93E-2</v>
      </c>
      <c r="D271">
        <v>3.0200000000000001E-2</v>
      </c>
      <c r="E271">
        <v>7.9399999999999998E-2</v>
      </c>
      <c r="F271">
        <v>0.97</v>
      </c>
      <c r="G271">
        <v>0.61970000000000003</v>
      </c>
      <c r="H271">
        <v>0.63919999999999999</v>
      </c>
      <c r="I271">
        <v>0.46189999999999998</v>
      </c>
      <c r="J271">
        <v>1.3839999999999999</v>
      </c>
      <c r="K271">
        <v>0.57179999999999997</v>
      </c>
      <c r="L271">
        <v>0.57679999999999998</v>
      </c>
      <c r="M271">
        <v>0.58889999999999998</v>
      </c>
      <c r="N271">
        <v>298.39999999999998</v>
      </c>
      <c r="O271">
        <v>0.29220000000000002</v>
      </c>
      <c r="P271">
        <v>0.4904</v>
      </c>
      <c r="Q271">
        <v>0.3715</v>
      </c>
      <c r="R271">
        <v>0.36670000000000003</v>
      </c>
      <c r="S271">
        <v>0.38579999999999998</v>
      </c>
      <c r="T271">
        <v>138.5</v>
      </c>
      <c r="U271">
        <v>0.50549999999999995</v>
      </c>
      <c r="V271">
        <v>0.92800000000000005</v>
      </c>
      <c r="W271">
        <v>0.86699999999999999</v>
      </c>
      <c r="X271">
        <v>0.88300000000000001</v>
      </c>
      <c r="Y271">
        <v>1.0629999999999999</v>
      </c>
      <c r="Z271">
        <v>1.03</v>
      </c>
      <c r="AA271">
        <v>1.0389999999999999</v>
      </c>
      <c r="AB271">
        <v>26</v>
      </c>
      <c r="AC271">
        <v>2.4029531217570699</v>
      </c>
      <c r="AD271">
        <v>4.0378702757914402</v>
      </c>
    </row>
    <row r="272" spans="1:30" x14ac:dyDescent="0.2">
      <c r="A272">
        <v>271</v>
      </c>
      <c r="B272" t="s">
        <v>300</v>
      </c>
      <c r="C272">
        <v>4.6399999999999997E-2</v>
      </c>
      <c r="D272">
        <v>2.7400000000000001E-2</v>
      </c>
      <c r="E272">
        <v>7.0000000000000007E-2</v>
      </c>
      <c r="F272">
        <v>1.6950000000000001</v>
      </c>
      <c r="G272">
        <v>0.60880000000000001</v>
      </c>
      <c r="H272">
        <v>0.69840000000000002</v>
      </c>
      <c r="I272">
        <v>0.49309999999999998</v>
      </c>
      <c r="J272">
        <v>1.4159999999999999</v>
      </c>
      <c r="K272">
        <v>0.61809999999999998</v>
      </c>
      <c r="L272">
        <v>0.61719999999999997</v>
      </c>
      <c r="M272">
        <v>0.5827</v>
      </c>
      <c r="N272">
        <v>315.7</v>
      </c>
      <c r="O272">
        <v>0.29349999999999998</v>
      </c>
      <c r="P272">
        <v>0.48280000000000001</v>
      </c>
      <c r="Q272">
        <v>0.36899999999999999</v>
      </c>
      <c r="R272">
        <v>0.37530000000000002</v>
      </c>
      <c r="S272">
        <v>0.38009999999999999</v>
      </c>
      <c r="T272">
        <v>136.9</v>
      </c>
      <c r="U272">
        <v>0.48359999999999997</v>
      </c>
      <c r="V272">
        <v>1.0049999999999999</v>
      </c>
      <c r="W272">
        <v>0.96599999999999997</v>
      </c>
      <c r="X272">
        <v>0.90900000000000003</v>
      </c>
      <c r="Y272">
        <v>0.98099999999999998</v>
      </c>
      <c r="Z272">
        <v>0.94299999999999995</v>
      </c>
      <c r="AA272">
        <v>1.03</v>
      </c>
      <c r="AB272">
        <v>23</v>
      </c>
      <c r="AC272">
        <v>0.25059458719487698</v>
      </c>
      <c r="AD272">
        <v>-3.7149252627909697E-2</v>
      </c>
    </row>
    <row r="273" spans="1:30" x14ac:dyDescent="0.2">
      <c r="A273">
        <v>272</v>
      </c>
      <c r="B273" t="s">
        <v>301</v>
      </c>
      <c r="C273">
        <v>7.5399999999999995E-2</v>
      </c>
      <c r="D273">
        <v>3.3300000000000003E-2</v>
      </c>
      <c r="E273">
        <v>8.8999999999999996E-2</v>
      </c>
      <c r="F273">
        <v>2.266</v>
      </c>
      <c r="G273">
        <v>0.62619999999999998</v>
      </c>
      <c r="H273">
        <v>0.6976</v>
      </c>
      <c r="I273">
        <v>0.48549999999999999</v>
      </c>
      <c r="J273">
        <v>1.4370000000000001</v>
      </c>
      <c r="K273">
        <v>0.61829999999999996</v>
      </c>
      <c r="L273">
        <v>0.60909999999999997</v>
      </c>
      <c r="M273">
        <v>0.53569999999999995</v>
      </c>
      <c r="N273">
        <v>312.89999999999998</v>
      </c>
      <c r="O273">
        <v>0.28260000000000002</v>
      </c>
      <c r="P273">
        <v>0.4546</v>
      </c>
      <c r="Q273">
        <v>0.3488</v>
      </c>
      <c r="R273">
        <v>0.34510000000000002</v>
      </c>
      <c r="S273">
        <v>0.35770000000000002</v>
      </c>
      <c r="T273">
        <v>126.2</v>
      </c>
      <c r="U273">
        <v>0.45369999999999999</v>
      </c>
      <c r="V273">
        <v>1.02</v>
      </c>
      <c r="W273">
        <v>0.91400000000000003</v>
      </c>
      <c r="X273">
        <v>0.83799999999999997</v>
      </c>
      <c r="Y273">
        <v>0.94099999999999995</v>
      </c>
      <c r="Z273">
        <v>0.86599999999999999</v>
      </c>
      <c r="AA273">
        <v>1.0249999999999999</v>
      </c>
      <c r="AB273">
        <v>6</v>
      </c>
      <c r="AC273">
        <v>-1.05712855359375</v>
      </c>
      <c r="AD273">
        <v>0.99197264278131603</v>
      </c>
    </row>
    <row r="274" spans="1:30" x14ac:dyDescent="0.2">
      <c r="A274">
        <v>273</v>
      </c>
      <c r="B274" t="s">
        <v>302</v>
      </c>
      <c r="C274">
        <v>9.4899999999999998E-2</v>
      </c>
      <c r="D274">
        <v>7.2700000000000001E-2</v>
      </c>
      <c r="E274">
        <v>0.1794</v>
      </c>
      <c r="F274">
        <v>1.306</v>
      </c>
      <c r="G274">
        <v>0.59489999999999998</v>
      </c>
      <c r="H274">
        <v>0.73680000000000001</v>
      </c>
      <c r="I274">
        <v>0.44350000000000001</v>
      </c>
      <c r="J274">
        <v>1.661</v>
      </c>
      <c r="K274">
        <v>0.61799999999999999</v>
      </c>
      <c r="L274">
        <v>0.62839999999999996</v>
      </c>
      <c r="M274">
        <v>0.60070000000000001</v>
      </c>
      <c r="N274">
        <v>316.89999999999998</v>
      </c>
      <c r="O274">
        <v>0.26390000000000002</v>
      </c>
      <c r="P274">
        <v>0.4829</v>
      </c>
      <c r="Q274">
        <v>0.34889999999999999</v>
      </c>
      <c r="R274">
        <v>0.34420000000000001</v>
      </c>
      <c r="S274">
        <v>0.35399999999999998</v>
      </c>
      <c r="T274">
        <v>126.7</v>
      </c>
      <c r="U274">
        <v>0.48980000000000001</v>
      </c>
      <c r="V274">
        <v>0.95399999999999996</v>
      </c>
      <c r="W274">
        <v>0.91300000000000003</v>
      </c>
      <c r="X274">
        <v>0.91300000000000003</v>
      </c>
      <c r="Y274">
        <v>1.0069999999999999</v>
      </c>
      <c r="Z274">
        <v>0.97199999999999998</v>
      </c>
      <c r="AA274">
        <v>1.0149999999999999</v>
      </c>
      <c r="AB274">
        <v>12</v>
      </c>
      <c r="AC274">
        <v>-2.3028008089663698</v>
      </c>
      <c r="AD274">
        <v>2.74460061602091</v>
      </c>
    </row>
    <row r="275" spans="1:30" x14ac:dyDescent="0.2">
      <c r="A275">
        <v>274</v>
      </c>
      <c r="B275" t="s">
        <v>303</v>
      </c>
      <c r="C275">
        <v>5.5100000000000003E-2</v>
      </c>
      <c r="D275">
        <v>4.65E-2</v>
      </c>
      <c r="E275">
        <v>0.1045</v>
      </c>
      <c r="F275">
        <v>1.1839999999999999</v>
      </c>
      <c r="G275">
        <v>0.55510000000000004</v>
      </c>
      <c r="H275">
        <v>0.69159999999999999</v>
      </c>
      <c r="I275">
        <v>0.4884</v>
      </c>
      <c r="J275">
        <v>1.4159999999999999</v>
      </c>
      <c r="K275">
        <v>0.60119999999999996</v>
      </c>
      <c r="L275">
        <v>0.6079</v>
      </c>
      <c r="M275">
        <v>0.55610000000000004</v>
      </c>
      <c r="N275">
        <v>303.39999999999998</v>
      </c>
      <c r="O275">
        <v>0.26369999999999999</v>
      </c>
      <c r="P275">
        <v>0.5081</v>
      </c>
      <c r="Q275">
        <v>0.36199999999999999</v>
      </c>
      <c r="R275">
        <v>0.36630000000000001</v>
      </c>
      <c r="S275">
        <v>0.40810000000000002</v>
      </c>
      <c r="T275">
        <v>138.19999999999999</v>
      </c>
      <c r="U275">
        <v>0.4884</v>
      </c>
      <c r="V275">
        <v>0.995</v>
      </c>
      <c r="W275">
        <v>0.90800000000000003</v>
      </c>
      <c r="X275">
        <v>1.002</v>
      </c>
      <c r="Y275">
        <v>1.0129999999999999</v>
      </c>
      <c r="Z275">
        <v>0.92500000000000004</v>
      </c>
      <c r="AA275">
        <v>1.127</v>
      </c>
      <c r="AB275">
        <v>28</v>
      </c>
      <c r="AC275">
        <v>1.1346221554835001</v>
      </c>
      <c r="AD275">
        <v>1.23324368906982</v>
      </c>
    </row>
    <row r="276" spans="1:30" x14ac:dyDescent="0.2">
      <c r="A276">
        <v>275</v>
      </c>
      <c r="B276" t="s">
        <v>304</v>
      </c>
      <c r="C276">
        <v>0.20899999999999999</v>
      </c>
      <c r="D276">
        <v>2.58E-2</v>
      </c>
      <c r="E276">
        <v>8.3599999999999994E-2</v>
      </c>
      <c r="F276">
        <v>8.1020000000000003</v>
      </c>
      <c r="G276">
        <v>0.69140000000000001</v>
      </c>
      <c r="H276">
        <v>0.78649999999999998</v>
      </c>
      <c r="I276">
        <v>0.5615</v>
      </c>
      <c r="J276">
        <v>1.401</v>
      </c>
      <c r="K276">
        <v>0.71699999999999997</v>
      </c>
      <c r="L276">
        <v>0.66390000000000005</v>
      </c>
      <c r="M276">
        <v>0.71140000000000003</v>
      </c>
      <c r="N276">
        <v>385.3</v>
      </c>
      <c r="O276">
        <v>0.22509999999999999</v>
      </c>
      <c r="P276">
        <v>0.41970000000000002</v>
      </c>
      <c r="Q276">
        <v>0.29780000000000001</v>
      </c>
      <c r="R276">
        <v>0.29870000000000002</v>
      </c>
      <c r="S276">
        <v>0.30499999999999999</v>
      </c>
      <c r="T276">
        <v>105.4</v>
      </c>
      <c r="U276">
        <v>0.49009999999999998</v>
      </c>
      <c r="V276">
        <v>1.0009999999999999</v>
      </c>
      <c r="W276">
        <v>1.0529999999999999</v>
      </c>
      <c r="X276">
        <v>0.91900000000000004</v>
      </c>
      <c r="Y276">
        <v>0.96599999999999997</v>
      </c>
      <c r="Z276">
        <v>0.99199999999999999</v>
      </c>
      <c r="AA276">
        <v>1.024</v>
      </c>
      <c r="AB276">
        <v>25</v>
      </c>
      <c r="AC276">
        <v>-12.389887614734301</v>
      </c>
      <c r="AD276">
        <v>-2.2248662871172602</v>
      </c>
    </row>
    <row r="277" spans="1:30" x14ac:dyDescent="0.2">
      <c r="A277">
        <v>276</v>
      </c>
      <c r="B277" t="s">
        <v>305</v>
      </c>
      <c r="C277">
        <v>6.8199999999999997E-2</v>
      </c>
      <c r="D277">
        <v>5.0900000000000001E-2</v>
      </c>
      <c r="E277">
        <v>0.1171</v>
      </c>
      <c r="F277">
        <v>1.339</v>
      </c>
      <c r="G277">
        <v>0.56499999999999995</v>
      </c>
      <c r="H277">
        <v>0.75480000000000003</v>
      </c>
      <c r="I277">
        <v>0.50090000000000001</v>
      </c>
      <c r="J277">
        <v>1.5069999999999999</v>
      </c>
      <c r="K277">
        <v>0.64429999999999998</v>
      </c>
      <c r="L277">
        <v>0.65410000000000001</v>
      </c>
      <c r="M277">
        <v>0.62439999999999996</v>
      </c>
      <c r="N277">
        <v>327.7</v>
      </c>
      <c r="O277">
        <v>0.31879999999999997</v>
      </c>
      <c r="P277">
        <v>0.50780000000000003</v>
      </c>
      <c r="Q277">
        <v>0.39400000000000002</v>
      </c>
      <c r="R277">
        <v>0.39579999999999999</v>
      </c>
      <c r="S277">
        <v>0.41789999999999999</v>
      </c>
      <c r="T277">
        <v>151.5</v>
      </c>
      <c r="U277">
        <v>0.50829999999999997</v>
      </c>
      <c r="V277">
        <v>1.0229999999999999</v>
      </c>
      <c r="W277">
        <v>1.1080000000000001</v>
      </c>
      <c r="X277">
        <v>1.048</v>
      </c>
      <c r="Y277">
        <v>0.98199999999999998</v>
      </c>
      <c r="Z277">
        <v>0.96899999999999997</v>
      </c>
      <c r="AA277">
        <v>1.0609999999999999</v>
      </c>
      <c r="AB277">
        <v>8</v>
      </c>
      <c r="AC277">
        <v>7.7705637937189501E-2</v>
      </c>
      <c r="AD277">
        <v>-3.2692275859388999</v>
      </c>
    </row>
    <row r="278" spans="1:30" x14ac:dyDescent="0.2">
      <c r="A278">
        <v>277</v>
      </c>
      <c r="B278" t="s">
        <v>306</v>
      </c>
      <c r="C278">
        <v>5.3499999999999999E-2</v>
      </c>
      <c r="D278">
        <v>2.4400000000000002E-2</v>
      </c>
      <c r="E278">
        <v>6.3799999999999996E-2</v>
      </c>
      <c r="F278">
        <v>2.1909999999999998</v>
      </c>
      <c r="G278">
        <v>0.61719999999999997</v>
      </c>
      <c r="H278">
        <v>0.68489999999999995</v>
      </c>
      <c r="I278">
        <v>0.52829999999999999</v>
      </c>
      <c r="J278">
        <v>1.296</v>
      </c>
      <c r="K278">
        <v>0.62490000000000001</v>
      </c>
      <c r="L278">
        <v>0.61970000000000003</v>
      </c>
      <c r="M278">
        <v>0.59430000000000005</v>
      </c>
      <c r="N278">
        <v>322.3</v>
      </c>
      <c r="O278">
        <v>0.28389999999999999</v>
      </c>
      <c r="P278">
        <v>0.50690000000000002</v>
      </c>
      <c r="Q278">
        <v>0.37209999999999999</v>
      </c>
      <c r="R278">
        <v>0.38340000000000002</v>
      </c>
      <c r="S278">
        <v>0.41899999999999998</v>
      </c>
      <c r="T278">
        <v>143.69999999999999</v>
      </c>
      <c r="U278">
        <v>0.5091</v>
      </c>
      <c r="V278">
        <v>0.98199999999999998</v>
      </c>
      <c r="W278">
        <v>0.99199999999999999</v>
      </c>
      <c r="X278">
        <v>1.044</v>
      </c>
      <c r="Y278">
        <v>1.0189999999999999</v>
      </c>
      <c r="Z278">
        <v>0.95099999999999996</v>
      </c>
      <c r="AA278">
        <v>1.1259999999999999</v>
      </c>
      <c r="AB278">
        <v>2</v>
      </c>
      <c r="AC278">
        <v>0.61436424883924601</v>
      </c>
      <c r="AD278">
        <v>-0.83512434463239205</v>
      </c>
    </row>
    <row r="279" spans="1:30" x14ac:dyDescent="0.2">
      <c r="A279">
        <v>278</v>
      </c>
      <c r="B279" t="s">
        <v>307</v>
      </c>
      <c r="C279">
        <v>4.6899999999999997E-2</v>
      </c>
      <c r="D279">
        <v>4.2500000000000003E-2</v>
      </c>
      <c r="E279">
        <v>9.2299999999999993E-2</v>
      </c>
      <c r="F279">
        <v>1.103</v>
      </c>
      <c r="G279">
        <v>0.5393</v>
      </c>
      <c r="H279">
        <v>0.6976</v>
      </c>
      <c r="I279">
        <v>0.48809999999999998</v>
      </c>
      <c r="J279">
        <v>1.429</v>
      </c>
      <c r="K279">
        <v>0.60109999999999997</v>
      </c>
      <c r="L279">
        <v>0.60860000000000003</v>
      </c>
      <c r="M279">
        <v>0.59189999999999998</v>
      </c>
      <c r="N279">
        <v>304.2</v>
      </c>
      <c r="O279">
        <v>0.2752</v>
      </c>
      <c r="P279">
        <v>0.49540000000000001</v>
      </c>
      <c r="Q279">
        <v>0.3654</v>
      </c>
      <c r="R279">
        <v>0.36670000000000003</v>
      </c>
      <c r="S279">
        <v>0.42120000000000002</v>
      </c>
      <c r="T279">
        <v>140.30000000000001</v>
      </c>
      <c r="U279">
        <v>0.51919999999999999</v>
      </c>
      <c r="V279">
        <v>0.99099999999999999</v>
      </c>
      <c r="W279">
        <v>0.91600000000000004</v>
      </c>
      <c r="X279">
        <v>0.93799999999999994</v>
      </c>
      <c r="Y279">
        <v>1.073</v>
      </c>
      <c r="Z279">
        <v>0.98499999999999999</v>
      </c>
      <c r="AA279">
        <v>1.153</v>
      </c>
      <c r="AB279">
        <v>28</v>
      </c>
      <c r="AC279">
        <v>1.0534990283436101</v>
      </c>
      <c r="AD279">
        <v>1.54772521553012</v>
      </c>
    </row>
    <row r="280" spans="1:30" x14ac:dyDescent="0.2">
      <c r="A280">
        <v>279</v>
      </c>
      <c r="B280" t="s">
        <v>308</v>
      </c>
      <c r="C280">
        <v>5.3199999999999997E-2</v>
      </c>
      <c r="D280">
        <v>4.2999999999999997E-2</v>
      </c>
      <c r="E280">
        <v>0.1012</v>
      </c>
      <c r="F280">
        <v>1.2370000000000001</v>
      </c>
      <c r="G280">
        <v>0.57520000000000004</v>
      </c>
      <c r="H280">
        <v>0.70509999999999995</v>
      </c>
      <c r="I280">
        <v>0.49320000000000003</v>
      </c>
      <c r="J280">
        <v>1.43</v>
      </c>
      <c r="K280">
        <v>0.61509999999999998</v>
      </c>
      <c r="L280">
        <v>0.62170000000000003</v>
      </c>
      <c r="M280">
        <v>0.59540000000000004</v>
      </c>
      <c r="N280">
        <v>313.3</v>
      </c>
      <c r="O280">
        <v>0.30180000000000001</v>
      </c>
      <c r="P280">
        <v>0.53349999999999997</v>
      </c>
      <c r="Q280">
        <v>0.39739999999999998</v>
      </c>
      <c r="R280">
        <v>0.39789999999999998</v>
      </c>
      <c r="S280">
        <v>0.40389999999999998</v>
      </c>
      <c r="T280">
        <v>150.5</v>
      </c>
      <c r="U280">
        <v>0.49580000000000002</v>
      </c>
      <c r="V280">
        <v>1.0209999999999999</v>
      </c>
      <c r="W280">
        <v>1.032</v>
      </c>
      <c r="X280">
        <v>1.054</v>
      </c>
      <c r="Y280">
        <v>0.98199999999999998</v>
      </c>
      <c r="Z280">
        <v>0.96799999999999997</v>
      </c>
      <c r="AA280">
        <v>1.016</v>
      </c>
      <c r="AB280">
        <v>13</v>
      </c>
      <c r="AC280">
        <v>1.92115400286475</v>
      </c>
      <c r="AD280">
        <v>-1.8738031528221699</v>
      </c>
    </row>
    <row r="281" spans="1:30" x14ac:dyDescent="0.2">
      <c r="A281">
        <v>280</v>
      </c>
      <c r="B281" t="s">
        <v>309</v>
      </c>
      <c r="C281">
        <v>3.5799999999999998E-2</v>
      </c>
      <c r="D281">
        <v>2.4799999999999999E-2</v>
      </c>
      <c r="E281">
        <v>7.0099999999999996E-2</v>
      </c>
      <c r="F281">
        <v>1.4430000000000001</v>
      </c>
      <c r="G281">
        <v>0.64570000000000005</v>
      </c>
      <c r="H281">
        <v>0.65959999999999996</v>
      </c>
      <c r="I281">
        <v>0.48670000000000002</v>
      </c>
      <c r="J281">
        <v>1.355</v>
      </c>
      <c r="K281">
        <v>0.59830000000000005</v>
      </c>
      <c r="L281">
        <v>0.5988</v>
      </c>
      <c r="M281">
        <v>0.59960000000000002</v>
      </c>
      <c r="N281">
        <v>313.2</v>
      </c>
      <c r="O281">
        <v>0.3216</v>
      </c>
      <c r="P281">
        <v>0.51590000000000003</v>
      </c>
      <c r="Q281">
        <v>0.4032</v>
      </c>
      <c r="R281">
        <v>0.40060000000000001</v>
      </c>
      <c r="S281">
        <v>0.43120000000000003</v>
      </c>
      <c r="T281">
        <v>154.6</v>
      </c>
      <c r="U281">
        <v>0.51780000000000004</v>
      </c>
      <c r="V281">
        <v>0.98599999999999999</v>
      </c>
      <c r="W281">
        <v>1.004</v>
      </c>
      <c r="X281">
        <v>0.97699999999999998</v>
      </c>
      <c r="Y281">
        <v>1.0329999999999999</v>
      </c>
      <c r="Z281">
        <v>1.002</v>
      </c>
      <c r="AA281">
        <v>1.069</v>
      </c>
      <c r="AB281">
        <v>17</v>
      </c>
      <c r="AC281">
        <v>3.3331070925981598</v>
      </c>
      <c r="AD281">
        <v>-0.47051523516181998</v>
      </c>
    </row>
    <row r="282" spans="1:30" x14ac:dyDescent="0.2">
      <c r="A282">
        <v>281</v>
      </c>
      <c r="B282" t="s">
        <v>310</v>
      </c>
      <c r="C282">
        <v>0.11600000000000001</v>
      </c>
      <c r="D282">
        <v>4.5999999999999999E-2</v>
      </c>
      <c r="E282">
        <v>0.1134</v>
      </c>
      <c r="F282">
        <v>2.52</v>
      </c>
      <c r="G282">
        <v>0.59399999999999997</v>
      </c>
      <c r="H282">
        <v>0.76160000000000005</v>
      </c>
      <c r="I282">
        <v>0.49180000000000001</v>
      </c>
      <c r="J282">
        <v>1.5489999999999999</v>
      </c>
      <c r="K282">
        <v>0.65210000000000001</v>
      </c>
      <c r="L282">
        <v>0.63980000000000004</v>
      </c>
      <c r="M282">
        <v>0.61429999999999996</v>
      </c>
      <c r="N282">
        <v>335.1</v>
      </c>
      <c r="O282">
        <v>0.27560000000000001</v>
      </c>
      <c r="P282">
        <v>0.47289999999999999</v>
      </c>
      <c r="Q282">
        <v>0.3574</v>
      </c>
      <c r="R282">
        <v>0.35010000000000002</v>
      </c>
      <c r="S282">
        <v>0.37130000000000002</v>
      </c>
      <c r="T282">
        <v>130.30000000000001</v>
      </c>
      <c r="U282">
        <v>0.49020000000000002</v>
      </c>
      <c r="V282">
        <v>1.01</v>
      </c>
      <c r="W282">
        <v>1.0269999999999999</v>
      </c>
      <c r="X282">
        <v>0.90600000000000003</v>
      </c>
      <c r="Y282">
        <v>0.97299999999999998</v>
      </c>
      <c r="Z282">
        <v>0.94199999999999995</v>
      </c>
      <c r="AA282">
        <v>1.0389999999999999</v>
      </c>
      <c r="AB282">
        <v>24</v>
      </c>
      <c r="AC282">
        <v>-3.4567736494692198</v>
      </c>
      <c r="AD282">
        <v>-0.85499685979219997</v>
      </c>
    </row>
    <row r="283" spans="1:30" x14ac:dyDescent="0.2">
      <c r="A283">
        <v>282</v>
      </c>
      <c r="B283" t="s">
        <v>311</v>
      </c>
      <c r="C283">
        <v>6.9900000000000004E-2</v>
      </c>
      <c r="D283">
        <v>2.8500000000000001E-2</v>
      </c>
      <c r="E283">
        <v>7.85E-2</v>
      </c>
      <c r="F283">
        <v>2.4540000000000002</v>
      </c>
      <c r="G283">
        <v>0.6371</v>
      </c>
      <c r="H283">
        <v>0.70209999999999995</v>
      </c>
      <c r="I283">
        <v>0.48730000000000001</v>
      </c>
      <c r="J283">
        <v>1.4410000000000001</v>
      </c>
      <c r="K283">
        <v>0.62419999999999998</v>
      </c>
      <c r="L283">
        <v>0.61470000000000002</v>
      </c>
      <c r="M283">
        <v>0.59709999999999996</v>
      </c>
      <c r="N283">
        <v>324.10000000000002</v>
      </c>
      <c r="O283">
        <v>0.28310000000000002</v>
      </c>
      <c r="P283">
        <v>0.48880000000000001</v>
      </c>
      <c r="Q283">
        <v>0.36180000000000001</v>
      </c>
      <c r="R283">
        <v>0.36680000000000001</v>
      </c>
      <c r="S283">
        <v>0.38080000000000003</v>
      </c>
      <c r="T283">
        <v>135.19999999999999</v>
      </c>
      <c r="U283">
        <v>0.49249999999999999</v>
      </c>
      <c r="V283">
        <v>0.996</v>
      </c>
      <c r="W283">
        <v>0.96299999999999997</v>
      </c>
      <c r="X283">
        <v>0.92</v>
      </c>
      <c r="Y283">
        <v>0.999</v>
      </c>
      <c r="Z283">
        <v>0.95699999999999996</v>
      </c>
      <c r="AA283">
        <v>1.052</v>
      </c>
      <c r="AB283">
        <v>23</v>
      </c>
      <c r="AC283">
        <v>-0.80601734469054998</v>
      </c>
      <c r="AD283">
        <v>0.225787175493988</v>
      </c>
    </row>
    <row r="284" spans="1:30" x14ac:dyDescent="0.2">
      <c r="A284">
        <v>283</v>
      </c>
      <c r="B284" t="s">
        <v>312</v>
      </c>
      <c r="C284">
        <v>1.3599999999999999E-2</v>
      </c>
      <c r="D284">
        <v>2.69E-2</v>
      </c>
      <c r="E284">
        <v>9.69E-2</v>
      </c>
      <c r="F284">
        <v>0.50600000000000001</v>
      </c>
      <c r="G284">
        <v>0.72240000000000004</v>
      </c>
      <c r="H284">
        <v>0.61799999999999999</v>
      </c>
      <c r="I284">
        <v>0.48049999999999998</v>
      </c>
      <c r="J284">
        <v>1.286</v>
      </c>
      <c r="K284">
        <v>0.57989999999999997</v>
      </c>
      <c r="L284">
        <v>0.59009999999999996</v>
      </c>
      <c r="M284">
        <v>0.55579999999999996</v>
      </c>
      <c r="N284">
        <v>304.39999999999998</v>
      </c>
      <c r="O284">
        <v>0.33939999999999998</v>
      </c>
      <c r="P284">
        <v>0.54320000000000002</v>
      </c>
      <c r="Q284">
        <v>0.41820000000000002</v>
      </c>
      <c r="R284">
        <v>0.41260000000000002</v>
      </c>
      <c r="S284">
        <v>0.43969999999999998</v>
      </c>
      <c r="T284">
        <v>164</v>
      </c>
      <c r="U284">
        <v>0.49740000000000001</v>
      </c>
      <c r="V284">
        <v>1.0029999999999999</v>
      </c>
      <c r="W284">
        <v>0.995</v>
      </c>
      <c r="X284">
        <v>1.0569999999999999</v>
      </c>
      <c r="Y284">
        <v>0.997</v>
      </c>
      <c r="Z284">
        <v>0.95899999999999996</v>
      </c>
      <c r="AA284">
        <v>1.0509999999999999</v>
      </c>
      <c r="AB284">
        <v>27</v>
      </c>
      <c r="AC284">
        <v>6.1828002809028</v>
      </c>
      <c r="AD284">
        <v>-1.02300615425299</v>
      </c>
    </row>
    <row r="285" spans="1:30" x14ac:dyDescent="0.2">
      <c r="A285">
        <v>284</v>
      </c>
      <c r="B285" t="s">
        <v>313</v>
      </c>
      <c r="C285">
        <v>7.7700000000000005E-2</v>
      </c>
      <c r="D285">
        <v>4.9599999999999998E-2</v>
      </c>
      <c r="E285">
        <v>0.10489999999999999</v>
      </c>
      <c r="F285">
        <v>1.5660000000000001</v>
      </c>
      <c r="G285">
        <v>0.52669999999999995</v>
      </c>
      <c r="H285">
        <v>0.71719999999999995</v>
      </c>
      <c r="I285">
        <v>0.46</v>
      </c>
      <c r="J285">
        <v>1.5589999999999999</v>
      </c>
      <c r="K285">
        <v>0.59550000000000003</v>
      </c>
      <c r="L285">
        <v>0.59330000000000005</v>
      </c>
      <c r="M285">
        <v>0.55889999999999995</v>
      </c>
      <c r="N285">
        <v>300.7</v>
      </c>
      <c r="O285">
        <v>0.30590000000000001</v>
      </c>
      <c r="P285">
        <v>0.50360000000000005</v>
      </c>
      <c r="Q285">
        <v>0.38300000000000001</v>
      </c>
      <c r="R285">
        <v>0.38600000000000001</v>
      </c>
      <c r="S285">
        <v>0.42559999999999998</v>
      </c>
      <c r="T285">
        <v>148.5</v>
      </c>
      <c r="U285">
        <v>0.49490000000000001</v>
      </c>
      <c r="V285">
        <v>0.996</v>
      </c>
      <c r="W285">
        <v>0.94699999999999995</v>
      </c>
      <c r="X285">
        <v>0.92800000000000005</v>
      </c>
      <c r="Y285">
        <v>1.0109999999999999</v>
      </c>
      <c r="Z285">
        <v>0.93899999999999995</v>
      </c>
      <c r="AA285">
        <v>1.111</v>
      </c>
      <c r="AB285">
        <v>4</v>
      </c>
      <c r="AC285">
        <v>2.0300196157880399</v>
      </c>
      <c r="AD285">
        <v>0.69085898684209801</v>
      </c>
    </row>
    <row r="286" spans="1:30" x14ac:dyDescent="0.2">
      <c r="A286">
        <v>285</v>
      </c>
      <c r="B286" t="s">
        <v>314</v>
      </c>
      <c r="C286">
        <v>7.2800000000000004E-2</v>
      </c>
      <c r="D286">
        <v>3.6900000000000002E-2</v>
      </c>
      <c r="E286">
        <v>8.0600000000000005E-2</v>
      </c>
      <c r="F286">
        <v>1.9730000000000001</v>
      </c>
      <c r="G286">
        <v>0.54210000000000003</v>
      </c>
      <c r="H286">
        <v>0.7228</v>
      </c>
      <c r="I286">
        <v>0.50649999999999995</v>
      </c>
      <c r="J286">
        <v>1.427</v>
      </c>
      <c r="K286">
        <v>0.62370000000000003</v>
      </c>
      <c r="L286">
        <v>0.61880000000000002</v>
      </c>
      <c r="M286">
        <v>0.60289999999999999</v>
      </c>
      <c r="N286">
        <v>318.5</v>
      </c>
      <c r="O286">
        <v>0.28989999999999999</v>
      </c>
      <c r="P286">
        <v>0.50449999999999995</v>
      </c>
      <c r="Q286">
        <v>0.37209999999999999</v>
      </c>
      <c r="R286">
        <v>0.37380000000000002</v>
      </c>
      <c r="S286">
        <v>0.3926</v>
      </c>
      <c r="T286">
        <v>141.5</v>
      </c>
      <c r="U286">
        <v>0.49609999999999999</v>
      </c>
      <c r="V286">
        <v>1.002</v>
      </c>
      <c r="W286">
        <v>0.98899999999999999</v>
      </c>
      <c r="X286">
        <v>1.0049999999999999</v>
      </c>
      <c r="Y286">
        <v>0.997</v>
      </c>
      <c r="Z286">
        <v>0.96699999999999997</v>
      </c>
      <c r="AA286">
        <v>1.0549999999999999</v>
      </c>
      <c r="AB286">
        <v>2</v>
      </c>
      <c r="AC286">
        <v>-0.210445556491278</v>
      </c>
      <c r="AD286">
        <v>-0.816343179726437</v>
      </c>
    </row>
    <row r="287" spans="1:30" x14ac:dyDescent="0.2">
      <c r="A287">
        <v>286</v>
      </c>
      <c r="B287" t="s">
        <v>315</v>
      </c>
      <c r="C287">
        <v>4.0800000000000003E-2</v>
      </c>
      <c r="D287">
        <v>3.7100000000000001E-2</v>
      </c>
      <c r="E287">
        <v>9.2700000000000005E-2</v>
      </c>
      <c r="F287">
        <v>1.1000000000000001</v>
      </c>
      <c r="G287">
        <v>0.60019999999999996</v>
      </c>
      <c r="H287">
        <v>0.6754</v>
      </c>
      <c r="I287">
        <v>0.47789999999999999</v>
      </c>
      <c r="J287">
        <v>1.413</v>
      </c>
      <c r="K287">
        <v>0.59650000000000003</v>
      </c>
      <c r="L287">
        <v>0.60260000000000002</v>
      </c>
      <c r="M287">
        <v>0.58909999999999996</v>
      </c>
      <c r="N287">
        <v>306</v>
      </c>
      <c r="O287">
        <v>0.28170000000000001</v>
      </c>
      <c r="P287">
        <v>0.50160000000000005</v>
      </c>
      <c r="Q287">
        <v>0.37259999999999999</v>
      </c>
      <c r="R287">
        <v>0.36030000000000001</v>
      </c>
      <c r="S287">
        <v>0.40429999999999999</v>
      </c>
      <c r="T287">
        <v>140.4</v>
      </c>
      <c r="U287">
        <v>0.5091</v>
      </c>
      <c r="V287">
        <v>0.99299999999999999</v>
      </c>
      <c r="W287">
        <v>0.92300000000000004</v>
      </c>
      <c r="X287">
        <v>0.92</v>
      </c>
      <c r="Y287">
        <v>1.05</v>
      </c>
      <c r="Z287">
        <v>0.98799999999999999</v>
      </c>
      <c r="AA287">
        <v>1.085</v>
      </c>
      <c r="AB287">
        <v>28</v>
      </c>
      <c r="AC287">
        <v>1.4553722305132599</v>
      </c>
      <c r="AD287">
        <v>1.60665381922138</v>
      </c>
    </row>
    <row r="288" spans="1:30" x14ac:dyDescent="0.2">
      <c r="A288">
        <v>287</v>
      </c>
      <c r="B288" t="s">
        <v>316</v>
      </c>
      <c r="C288">
        <v>2.64E-2</v>
      </c>
      <c r="D288">
        <v>3.4700000000000002E-2</v>
      </c>
      <c r="E288">
        <v>8.0100000000000005E-2</v>
      </c>
      <c r="F288">
        <v>0.76300000000000001</v>
      </c>
      <c r="G288">
        <v>0.56730000000000003</v>
      </c>
      <c r="H288">
        <v>0.63880000000000003</v>
      </c>
      <c r="I288">
        <v>0.4753</v>
      </c>
      <c r="J288">
        <v>1.3440000000000001</v>
      </c>
      <c r="K288">
        <v>0.56799999999999995</v>
      </c>
      <c r="L288">
        <v>0.57679999999999998</v>
      </c>
      <c r="M288">
        <v>0.55669999999999997</v>
      </c>
      <c r="N288">
        <v>288.5</v>
      </c>
      <c r="O288">
        <v>0.31180000000000002</v>
      </c>
      <c r="P288">
        <v>0.5141</v>
      </c>
      <c r="Q288">
        <v>0.39450000000000002</v>
      </c>
      <c r="R288">
        <v>0.38679999999999998</v>
      </c>
      <c r="S288">
        <v>0.43559999999999999</v>
      </c>
      <c r="T288">
        <v>152.5</v>
      </c>
      <c r="U288">
        <v>0.50360000000000005</v>
      </c>
      <c r="V288">
        <v>0.97599999999999998</v>
      </c>
      <c r="W288">
        <v>0.91300000000000003</v>
      </c>
      <c r="X288">
        <v>0.94199999999999995</v>
      </c>
      <c r="Y288">
        <v>1.044</v>
      </c>
      <c r="Z288">
        <v>0.98</v>
      </c>
      <c r="AA288">
        <v>1.1040000000000001</v>
      </c>
      <c r="AB288">
        <v>19</v>
      </c>
      <c r="AC288">
        <v>4.7841407567011398</v>
      </c>
      <c r="AD288">
        <v>1.73850755258977</v>
      </c>
    </row>
    <row r="289" spans="1:30" x14ac:dyDescent="0.2">
      <c r="A289">
        <v>288</v>
      </c>
      <c r="B289" t="s">
        <v>317</v>
      </c>
      <c r="C289">
        <v>6.5799999999999997E-2</v>
      </c>
      <c r="D289">
        <v>2.7099999999999999E-2</v>
      </c>
      <c r="E289">
        <v>9.4799999999999995E-2</v>
      </c>
      <c r="F289">
        <v>2.423</v>
      </c>
      <c r="G289">
        <v>0.7137</v>
      </c>
      <c r="H289">
        <v>0.68179999999999996</v>
      </c>
      <c r="I289">
        <v>0.52759999999999996</v>
      </c>
      <c r="J289">
        <v>1.292</v>
      </c>
      <c r="K289">
        <v>0.63759999999999994</v>
      </c>
      <c r="L289">
        <v>0.63039999999999996</v>
      </c>
      <c r="M289">
        <v>0.65080000000000005</v>
      </c>
      <c r="N289">
        <v>341.6</v>
      </c>
      <c r="O289">
        <v>0.2802</v>
      </c>
      <c r="P289">
        <v>0.46610000000000001</v>
      </c>
      <c r="Q289">
        <v>0.3538</v>
      </c>
      <c r="R289">
        <v>0.35599999999999998</v>
      </c>
      <c r="S289">
        <v>0.37769999999999998</v>
      </c>
      <c r="T289">
        <v>131.5</v>
      </c>
      <c r="U289">
        <v>0.52159999999999995</v>
      </c>
      <c r="V289">
        <v>0.99099999999999999</v>
      </c>
      <c r="W289">
        <v>0.97599999999999998</v>
      </c>
      <c r="X289">
        <v>0.98599999999999999</v>
      </c>
      <c r="Y289">
        <v>1.0509999999999999</v>
      </c>
      <c r="Z289">
        <v>1.0209999999999999</v>
      </c>
      <c r="AA289">
        <v>1.0680000000000001</v>
      </c>
      <c r="AB289">
        <v>10</v>
      </c>
      <c r="AC289">
        <v>-2.2054647830802399</v>
      </c>
      <c r="AD289">
        <v>-0.16056441766117799</v>
      </c>
    </row>
    <row r="290" spans="1:30" x14ac:dyDescent="0.2">
      <c r="A290">
        <v>289</v>
      </c>
      <c r="B290" t="s">
        <v>318</v>
      </c>
      <c r="C290">
        <v>5.1299999999999998E-2</v>
      </c>
      <c r="D290">
        <v>2.86E-2</v>
      </c>
      <c r="E290">
        <v>7.9399999999999998E-2</v>
      </c>
      <c r="F290">
        <v>1.794</v>
      </c>
      <c r="G290">
        <v>0.6401</v>
      </c>
      <c r="H290">
        <v>0.69389999999999996</v>
      </c>
      <c r="I290">
        <v>0.54779999999999995</v>
      </c>
      <c r="J290">
        <v>1.2669999999999999</v>
      </c>
      <c r="K290">
        <v>0.64129999999999998</v>
      </c>
      <c r="L290">
        <v>0.64119999999999999</v>
      </c>
      <c r="M290">
        <v>0.62509999999999999</v>
      </c>
      <c r="N290">
        <v>332.6</v>
      </c>
      <c r="O290">
        <v>0.30109999999999998</v>
      </c>
      <c r="P290">
        <v>0.52249999999999996</v>
      </c>
      <c r="Q290">
        <v>0.39240000000000003</v>
      </c>
      <c r="R290">
        <v>0.39910000000000001</v>
      </c>
      <c r="S290">
        <v>0.40110000000000001</v>
      </c>
      <c r="T290">
        <v>149.1</v>
      </c>
      <c r="U290">
        <v>0.50139999999999996</v>
      </c>
      <c r="V290">
        <v>1.038</v>
      </c>
      <c r="W290">
        <v>1.0940000000000001</v>
      </c>
      <c r="X290">
        <v>1.161</v>
      </c>
      <c r="Y290">
        <v>0.97499999999999998</v>
      </c>
      <c r="Z290">
        <v>0.97499999999999998</v>
      </c>
      <c r="AA290">
        <v>1.022</v>
      </c>
      <c r="AB290">
        <v>8</v>
      </c>
      <c r="AC290">
        <v>0.60679793768849599</v>
      </c>
      <c r="AD290">
        <v>-3.9800760813601999</v>
      </c>
    </row>
    <row r="291" spans="1:30" x14ac:dyDescent="0.2">
      <c r="A291">
        <v>290</v>
      </c>
      <c r="B291" t="s">
        <v>319</v>
      </c>
      <c r="C291">
        <v>4.02E-2</v>
      </c>
      <c r="D291">
        <v>3.7199999999999997E-2</v>
      </c>
      <c r="E291">
        <v>9.4100000000000003E-2</v>
      </c>
      <c r="F291">
        <v>1.079</v>
      </c>
      <c r="G291">
        <v>0.60409999999999997</v>
      </c>
      <c r="H291">
        <v>0.68140000000000001</v>
      </c>
      <c r="I291">
        <v>0.50780000000000003</v>
      </c>
      <c r="J291">
        <v>1.3420000000000001</v>
      </c>
      <c r="K291">
        <v>0.61270000000000002</v>
      </c>
      <c r="L291">
        <v>0.62050000000000005</v>
      </c>
      <c r="M291">
        <v>0.58450000000000002</v>
      </c>
      <c r="N291">
        <v>311.89999999999998</v>
      </c>
      <c r="O291">
        <v>0.32729999999999998</v>
      </c>
      <c r="P291">
        <v>0.51060000000000005</v>
      </c>
      <c r="Q291">
        <v>0.40039999999999998</v>
      </c>
      <c r="R291">
        <v>0.39879999999999999</v>
      </c>
      <c r="S291">
        <v>0.42830000000000001</v>
      </c>
      <c r="T291">
        <v>154.9</v>
      </c>
      <c r="U291">
        <v>0.50419999999999998</v>
      </c>
      <c r="V291">
        <v>1.0149999999999999</v>
      </c>
      <c r="W291">
        <v>1.034</v>
      </c>
      <c r="X291">
        <v>1.052</v>
      </c>
      <c r="Y291">
        <v>0.997</v>
      </c>
      <c r="Z291">
        <v>0.95399999999999996</v>
      </c>
      <c r="AA291">
        <v>1.07</v>
      </c>
      <c r="AB291">
        <v>13</v>
      </c>
      <c r="AC291">
        <v>2.9014292525925298</v>
      </c>
      <c r="AD291">
        <v>-1.94782531922625</v>
      </c>
    </row>
    <row r="292" spans="1:30" x14ac:dyDescent="0.2">
      <c r="A292">
        <v>291</v>
      </c>
      <c r="B292" t="s">
        <v>320</v>
      </c>
      <c r="C292">
        <v>9.8400000000000001E-2</v>
      </c>
      <c r="D292">
        <v>3.0099999999999998E-2</v>
      </c>
      <c r="E292">
        <v>8.3199999999999996E-2</v>
      </c>
      <c r="F292">
        <v>3.2679999999999998</v>
      </c>
      <c r="G292">
        <v>0.6381</v>
      </c>
      <c r="H292">
        <v>0.745</v>
      </c>
      <c r="I292">
        <v>0.53139999999999998</v>
      </c>
      <c r="J292">
        <v>1.4019999999999999</v>
      </c>
      <c r="K292">
        <v>0.66769999999999996</v>
      </c>
      <c r="L292">
        <v>0.65329999999999999</v>
      </c>
      <c r="M292">
        <v>0.6331</v>
      </c>
      <c r="N292">
        <v>346.6</v>
      </c>
      <c r="O292">
        <v>0.29959999999999998</v>
      </c>
      <c r="P292">
        <v>0.51690000000000003</v>
      </c>
      <c r="Q292">
        <v>0.38579999999999998</v>
      </c>
      <c r="R292">
        <v>0.4012</v>
      </c>
      <c r="S292">
        <v>0.41710000000000003</v>
      </c>
      <c r="T292">
        <v>148.6</v>
      </c>
      <c r="U292">
        <v>0.50419999999999998</v>
      </c>
      <c r="V292">
        <v>1.038</v>
      </c>
      <c r="W292">
        <v>1.161</v>
      </c>
      <c r="X292">
        <v>1.1200000000000001</v>
      </c>
      <c r="Y292">
        <v>0.96199999999999997</v>
      </c>
      <c r="Z292">
        <v>0.94799999999999995</v>
      </c>
      <c r="AA292">
        <v>1.081</v>
      </c>
      <c r="AB292">
        <v>11</v>
      </c>
      <c r="AC292">
        <v>-1.49331935068392</v>
      </c>
      <c r="AD292">
        <v>-4.9293560519343496</v>
      </c>
    </row>
    <row r="293" spans="1:30" x14ac:dyDescent="0.2">
      <c r="A293">
        <v>292</v>
      </c>
      <c r="B293" t="s">
        <v>321</v>
      </c>
      <c r="C293">
        <v>2.9600000000000001E-2</v>
      </c>
      <c r="D293">
        <v>2.5499999999999998E-2</v>
      </c>
      <c r="E293">
        <v>7.9100000000000004E-2</v>
      </c>
      <c r="F293">
        <v>1.1639999999999999</v>
      </c>
      <c r="G293">
        <v>0.67810000000000004</v>
      </c>
      <c r="H293">
        <v>0.6512</v>
      </c>
      <c r="I293">
        <v>0.52490000000000003</v>
      </c>
      <c r="J293">
        <v>1.2410000000000001</v>
      </c>
      <c r="K293">
        <v>0.61050000000000004</v>
      </c>
      <c r="L293">
        <v>0.61480000000000001</v>
      </c>
      <c r="M293">
        <v>0.56389999999999996</v>
      </c>
      <c r="N293">
        <v>316.3</v>
      </c>
      <c r="O293">
        <v>0.32719999999999999</v>
      </c>
      <c r="P293">
        <v>0.52429999999999999</v>
      </c>
      <c r="Q293">
        <v>0.40739999999999998</v>
      </c>
      <c r="R293">
        <v>0.40710000000000002</v>
      </c>
      <c r="S293">
        <v>0.4274</v>
      </c>
      <c r="T293">
        <v>157.30000000000001</v>
      </c>
      <c r="U293">
        <v>0.49049999999999999</v>
      </c>
      <c r="V293">
        <v>1.03</v>
      </c>
      <c r="W293">
        <v>1.046</v>
      </c>
      <c r="X293">
        <v>1.1060000000000001</v>
      </c>
      <c r="Y293">
        <v>0.96699999999999997</v>
      </c>
      <c r="Z293">
        <v>0.92400000000000004</v>
      </c>
      <c r="AA293">
        <v>1.0489999999999999</v>
      </c>
      <c r="AB293">
        <v>18</v>
      </c>
      <c r="AC293">
        <v>3.8509149729642398</v>
      </c>
      <c r="AD293">
        <v>-2.8920763051895002</v>
      </c>
    </row>
    <row r="294" spans="1:30" x14ac:dyDescent="0.2">
      <c r="A294">
        <v>293</v>
      </c>
      <c r="B294" t="s">
        <v>322</v>
      </c>
      <c r="C294">
        <v>5.5E-2</v>
      </c>
      <c r="D294">
        <v>6.3899999999999998E-2</v>
      </c>
      <c r="E294">
        <v>0.14219999999999999</v>
      </c>
      <c r="F294">
        <v>0.86099999999999999</v>
      </c>
      <c r="G294">
        <v>0.55049999999999999</v>
      </c>
      <c r="H294">
        <v>0.67730000000000001</v>
      </c>
      <c r="I294">
        <v>0.47710000000000002</v>
      </c>
      <c r="J294">
        <v>1.42</v>
      </c>
      <c r="K294">
        <v>0.58730000000000004</v>
      </c>
      <c r="L294">
        <v>0.60409999999999997</v>
      </c>
      <c r="M294">
        <v>0.56699999999999995</v>
      </c>
      <c r="N294">
        <v>296.89999999999998</v>
      </c>
      <c r="O294">
        <v>0.30109999999999998</v>
      </c>
      <c r="P294">
        <v>0.495</v>
      </c>
      <c r="Q294">
        <v>0.38009999999999999</v>
      </c>
      <c r="R294">
        <v>0.37890000000000001</v>
      </c>
      <c r="S294">
        <v>0.41510000000000002</v>
      </c>
      <c r="T294">
        <v>145.9</v>
      </c>
      <c r="U294">
        <v>0.49609999999999999</v>
      </c>
      <c r="V294">
        <v>0.95499999999999996</v>
      </c>
      <c r="W294">
        <v>0.92100000000000004</v>
      </c>
      <c r="X294">
        <v>0.98499999999999999</v>
      </c>
      <c r="Y294">
        <v>1.0209999999999999</v>
      </c>
      <c r="Z294">
        <v>0.96499999999999997</v>
      </c>
      <c r="AA294">
        <v>1.0920000000000001</v>
      </c>
      <c r="AB294">
        <v>4</v>
      </c>
      <c r="AC294">
        <v>2.3930986971542199</v>
      </c>
      <c r="AD294">
        <v>1.7194585270857401</v>
      </c>
    </row>
    <row r="295" spans="1:30" x14ac:dyDescent="0.2">
      <c r="A295">
        <v>294</v>
      </c>
      <c r="B295" t="s">
        <v>323</v>
      </c>
      <c r="C295">
        <v>7.46E-2</v>
      </c>
      <c r="D295">
        <v>4.2200000000000001E-2</v>
      </c>
      <c r="E295">
        <v>0.1182</v>
      </c>
      <c r="F295">
        <v>1.7689999999999999</v>
      </c>
      <c r="G295">
        <v>0.6431</v>
      </c>
      <c r="H295">
        <v>0.69379999999999997</v>
      </c>
      <c r="I295">
        <v>0.48749999999999999</v>
      </c>
      <c r="J295">
        <v>1.423</v>
      </c>
      <c r="K295">
        <v>0.62019999999999997</v>
      </c>
      <c r="L295">
        <v>0.61770000000000003</v>
      </c>
      <c r="M295">
        <v>0.58560000000000001</v>
      </c>
      <c r="N295">
        <v>320.60000000000002</v>
      </c>
      <c r="O295">
        <v>0.28620000000000001</v>
      </c>
      <c r="P295">
        <v>0.49809999999999999</v>
      </c>
      <c r="Q295">
        <v>0.37</v>
      </c>
      <c r="R295">
        <v>0.38219999999999998</v>
      </c>
      <c r="S295">
        <v>0.39019999999999999</v>
      </c>
      <c r="T295">
        <v>139.4</v>
      </c>
      <c r="U295">
        <v>0.48820000000000002</v>
      </c>
      <c r="V295">
        <v>1.002</v>
      </c>
      <c r="W295">
        <v>0.97399999999999998</v>
      </c>
      <c r="X295">
        <v>1.0029999999999999</v>
      </c>
      <c r="Y295">
        <v>0.98599999999999999</v>
      </c>
      <c r="Z295">
        <v>0.94399999999999995</v>
      </c>
      <c r="AA295">
        <v>1.0549999999999999</v>
      </c>
      <c r="AB295">
        <v>23</v>
      </c>
      <c r="AC295">
        <v>0.201538131835409</v>
      </c>
      <c r="AD295">
        <v>-0.29697280879362697</v>
      </c>
    </row>
    <row r="296" spans="1:30" x14ac:dyDescent="0.2">
      <c r="A296">
        <v>295</v>
      </c>
      <c r="B296" t="s">
        <v>324</v>
      </c>
      <c r="C296">
        <v>0.1176</v>
      </c>
      <c r="D296">
        <v>8.1799999999999998E-2</v>
      </c>
      <c r="E296">
        <v>0.18360000000000001</v>
      </c>
      <c r="F296">
        <v>1.4370000000000001</v>
      </c>
      <c r="G296">
        <v>0.55430000000000001</v>
      </c>
      <c r="H296">
        <v>0.73819999999999997</v>
      </c>
      <c r="I296">
        <v>0.48530000000000001</v>
      </c>
      <c r="J296">
        <v>1.5209999999999999</v>
      </c>
      <c r="K296">
        <v>0.62549999999999994</v>
      </c>
      <c r="L296">
        <v>0.63439999999999996</v>
      </c>
      <c r="M296">
        <v>0.62450000000000006</v>
      </c>
      <c r="N296">
        <v>321.5</v>
      </c>
      <c r="O296">
        <v>0.27729999999999999</v>
      </c>
      <c r="P296">
        <v>0.4582</v>
      </c>
      <c r="Q296">
        <v>0.34860000000000002</v>
      </c>
      <c r="R296">
        <v>0.34320000000000001</v>
      </c>
      <c r="S296">
        <v>0.38619999999999999</v>
      </c>
      <c r="T296">
        <v>130.69999999999999</v>
      </c>
      <c r="U296">
        <v>0.51800000000000002</v>
      </c>
      <c r="V296">
        <v>0.95799999999999996</v>
      </c>
      <c r="W296">
        <v>0.93100000000000005</v>
      </c>
      <c r="X296">
        <v>0.99</v>
      </c>
      <c r="Y296">
        <v>1.0569999999999999</v>
      </c>
      <c r="Z296">
        <v>0.998</v>
      </c>
      <c r="AA296">
        <v>1.1080000000000001</v>
      </c>
      <c r="AB296">
        <v>9</v>
      </c>
      <c r="AC296">
        <v>-2.6550509327713798</v>
      </c>
      <c r="AD296">
        <v>1.8531634196167801</v>
      </c>
    </row>
    <row r="297" spans="1:30" x14ac:dyDescent="0.2">
      <c r="A297">
        <v>296</v>
      </c>
      <c r="B297" t="s">
        <v>325</v>
      </c>
      <c r="C297">
        <v>6.7100000000000007E-2</v>
      </c>
      <c r="D297">
        <v>3.5900000000000001E-2</v>
      </c>
      <c r="E297">
        <v>9.2999999999999999E-2</v>
      </c>
      <c r="F297">
        <v>1.87</v>
      </c>
      <c r="G297">
        <v>0.61419999999999997</v>
      </c>
      <c r="H297">
        <v>0.69740000000000002</v>
      </c>
      <c r="I297">
        <v>0.50590000000000002</v>
      </c>
      <c r="J297">
        <v>1.379</v>
      </c>
      <c r="K297">
        <v>0.62350000000000005</v>
      </c>
      <c r="L297">
        <v>0.62029999999999996</v>
      </c>
      <c r="M297">
        <v>0.6018</v>
      </c>
      <c r="N297">
        <v>322.60000000000002</v>
      </c>
      <c r="O297">
        <v>0.29830000000000001</v>
      </c>
      <c r="P297">
        <v>0.48380000000000001</v>
      </c>
      <c r="Q297">
        <v>0.371</v>
      </c>
      <c r="R297">
        <v>0.37709999999999999</v>
      </c>
      <c r="S297">
        <v>0.39929999999999999</v>
      </c>
      <c r="T297">
        <v>140.80000000000001</v>
      </c>
      <c r="U297">
        <v>0.49990000000000001</v>
      </c>
      <c r="V297">
        <v>0.995</v>
      </c>
      <c r="W297">
        <v>0.98599999999999999</v>
      </c>
      <c r="X297">
        <v>0.97</v>
      </c>
      <c r="Y297">
        <v>1.0049999999999999</v>
      </c>
      <c r="Z297">
        <v>0.96499999999999997</v>
      </c>
      <c r="AA297">
        <v>1.0760000000000001</v>
      </c>
      <c r="AB297">
        <v>23</v>
      </c>
      <c r="AC297">
        <v>9.4163528070529204E-3</v>
      </c>
      <c r="AD297">
        <v>-0.52217890881519002</v>
      </c>
    </row>
    <row r="298" spans="1:30" x14ac:dyDescent="0.2">
      <c r="A298">
        <v>297</v>
      </c>
      <c r="B298" t="s">
        <v>326</v>
      </c>
      <c r="C298">
        <v>8.3199999999999996E-2</v>
      </c>
      <c r="D298">
        <v>5.4600000000000003E-2</v>
      </c>
      <c r="E298">
        <v>0.12870000000000001</v>
      </c>
      <c r="F298">
        <v>1.5229999999999999</v>
      </c>
      <c r="G298">
        <v>0.57569999999999999</v>
      </c>
      <c r="H298">
        <v>0.72440000000000004</v>
      </c>
      <c r="I298">
        <v>0.46529999999999999</v>
      </c>
      <c r="J298">
        <v>1.5569999999999999</v>
      </c>
      <c r="K298">
        <v>0.61439999999999995</v>
      </c>
      <c r="L298">
        <v>0.61609999999999998</v>
      </c>
      <c r="M298">
        <v>0.58540000000000003</v>
      </c>
      <c r="N298">
        <v>314.10000000000002</v>
      </c>
      <c r="O298">
        <v>0.27550000000000002</v>
      </c>
      <c r="P298">
        <v>0.48320000000000002</v>
      </c>
      <c r="Q298">
        <v>0.36070000000000002</v>
      </c>
      <c r="R298">
        <v>0.3569</v>
      </c>
      <c r="S298">
        <v>0.37590000000000001</v>
      </c>
      <c r="T298">
        <v>132.80000000000001</v>
      </c>
      <c r="U298">
        <v>0.4864</v>
      </c>
      <c r="V298">
        <v>0.98399999999999999</v>
      </c>
      <c r="W298">
        <v>0.93500000000000005</v>
      </c>
      <c r="X298">
        <v>0.89500000000000002</v>
      </c>
      <c r="Y298">
        <v>0.996</v>
      </c>
      <c r="Z298">
        <v>0.95299999999999996</v>
      </c>
      <c r="AA298">
        <v>1.042</v>
      </c>
      <c r="AB298">
        <v>6</v>
      </c>
      <c r="AC298">
        <v>-0.94368885607017805</v>
      </c>
      <c r="AD298">
        <v>1.45466321966996</v>
      </c>
    </row>
    <row r="299" spans="1:30" x14ac:dyDescent="0.2">
      <c r="A299">
        <v>298</v>
      </c>
      <c r="B299" t="s">
        <v>327</v>
      </c>
      <c r="C299">
        <v>7.8299999999999995E-2</v>
      </c>
      <c r="D299">
        <v>2.8799999999999999E-2</v>
      </c>
      <c r="E299">
        <v>6.7000000000000004E-2</v>
      </c>
      <c r="F299">
        <v>2.7130000000000001</v>
      </c>
      <c r="G299">
        <v>0.56930000000000003</v>
      </c>
      <c r="H299">
        <v>0.73380000000000001</v>
      </c>
      <c r="I299">
        <v>0.50019999999999998</v>
      </c>
      <c r="J299">
        <v>1.4670000000000001</v>
      </c>
      <c r="K299">
        <v>0.63319999999999999</v>
      </c>
      <c r="L299">
        <v>0.62150000000000005</v>
      </c>
      <c r="M299">
        <v>0.61970000000000003</v>
      </c>
      <c r="N299">
        <v>326.39999999999998</v>
      </c>
      <c r="O299">
        <v>0.30280000000000001</v>
      </c>
      <c r="P299">
        <v>0.50849999999999995</v>
      </c>
      <c r="Q299">
        <v>0.3856</v>
      </c>
      <c r="R299">
        <v>0.38529999999999998</v>
      </c>
      <c r="S299">
        <v>0.39800000000000002</v>
      </c>
      <c r="T299">
        <v>145.19999999999999</v>
      </c>
      <c r="U299">
        <v>0.50260000000000005</v>
      </c>
      <c r="V299">
        <v>1.0089999999999999</v>
      </c>
      <c r="W299">
        <v>1.0509999999999999</v>
      </c>
      <c r="X299">
        <v>0.99199999999999999</v>
      </c>
      <c r="Y299">
        <v>0.98799999999999999</v>
      </c>
      <c r="Z299">
        <v>0.97899999999999998</v>
      </c>
      <c r="AA299">
        <v>1.032</v>
      </c>
      <c r="AB299">
        <v>15</v>
      </c>
      <c r="AC299">
        <v>-0.392309741498369</v>
      </c>
      <c r="AD299">
        <v>-1.94386633544961</v>
      </c>
    </row>
    <row r="300" spans="1:30" x14ac:dyDescent="0.2">
      <c r="A300">
        <v>299</v>
      </c>
      <c r="B300" t="s">
        <v>328</v>
      </c>
      <c r="C300">
        <v>0.10050000000000001</v>
      </c>
      <c r="D300">
        <v>3.4599999999999999E-2</v>
      </c>
      <c r="E300">
        <v>8.9599999999999999E-2</v>
      </c>
      <c r="F300">
        <v>2.9049999999999998</v>
      </c>
      <c r="G300">
        <v>0.6139</v>
      </c>
      <c r="H300">
        <v>0.74</v>
      </c>
      <c r="I300">
        <v>0.51619999999999999</v>
      </c>
      <c r="J300">
        <v>1.4330000000000001</v>
      </c>
      <c r="K300">
        <v>0.65359999999999996</v>
      </c>
      <c r="L300">
        <v>0.63949999999999996</v>
      </c>
      <c r="M300">
        <v>0.62980000000000003</v>
      </c>
      <c r="N300">
        <v>339</v>
      </c>
      <c r="O300">
        <v>0.28299999999999997</v>
      </c>
      <c r="P300">
        <v>0.50129999999999997</v>
      </c>
      <c r="Q300">
        <v>0.36730000000000002</v>
      </c>
      <c r="R300">
        <v>0.37040000000000001</v>
      </c>
      <c r="S300">
        <v>0.40139999999999998</v>
      </c>
      <c r="T300">
        <v>139.4</v>
      </c>
      <c r="U300">
        <v>0.51039999999999996</v>
      </c>
      <c r="V300">
        <v>1.0269999999999999</v>
      </c>
      <c r="W300">
        <v>1.06</v>
      </c>
      <c r="X300">
        <v>1.042</v>
      </c>
      <c r="Y300">
        <v>1.004</v>
      </c>
      <c r="Z300">
        <v>0.96399999999999997</v>
      </c>
      <c r="AA300">
        <v>1.093</v>
      </c>
      <c r="AB300">
        <v>11</v>
      </c>
      <c r="AC300">
        <v>-2.1621404314079902</v>
      </c>
      <c r="AD300">
        <v>-2.4251122449599301</v>
      </c>
    </row>
    <row r="301" spans="1:30" x14ac:dyDescent="0.2">
      <c r="A301">
        <v>300</v>
      </c>
      <c r="B301" t="s">
        <v>329</v>
      </c>
      <c r="C301">
        <v>5.8500000000000003E-2</v>
      </c>
      <c r="D301">
        <v>3.8199999999999998E-2</v>
      </c>
      <c r="E301">
        <v>8.72E-2</v>
      </c>
      <c r="F301">
        <v>1.5329999999999999</v>
      </c>
      <c r="G301">
        <v>0.56230000000000002</v>
      </c>
      <c r="H301">
        <v>0.70689999999999997</v>
      </c>
      <c r="I301">
        <v>0.47789999999999999</v>
      </c>
      <c r="J301">
        <v>1.4790000000000001</v>
      </c>
      <c r="K301">
        <v>0.60670000000000002</v>
      </c>
      <c r="L301">
        <v>0.60680000000000001</v>
      </c>
      <c r="M301">
        <v>0.57999999999999996</v>
      </c>
      <c r="N301">
        <v>308.39999999999998</v>
      </c>
      <c r="O301">
        <v>0.31130000000000002</v>
      </c>
      <c r="P301">
        <v>0.48859999999999998</v>
      </c>
      <c r="Q301">
        <v>0.38</v>
      </c>
      <c r="R301">
        <v>0.37240000000000001</v>
      </c>
      <c r="S301">
        <v>0.38440000000000002</v>
      </c>
      <c r="T301">
        <v>141.1</v>
      </c>
      <c r="U301">
        <v>0.4844</v>
      </c>
      <c r="V301">
        <v>1.0129999999999999</v>
      </c>
      <c r="W301">
        <v>0.96599999999999997</v>
      </c>
      <c r="X301">
        <v>0.90700000000000003</v>
      </c>
      <c r="Y301">
        <v>0.98299999999999998</v>
      </c>
      <c r="Z301">
        <v>0.95599999999999996</v>
      </c>
      <c r="AA301">
        <v>1.0109999999999999</v>
      </c>
      <c r="AB301">
        <v>22</v>
      </c>
      <c r="AC301">
        <v>0.96719109797452396</v>
      </c>
      <c r="AD301">
        <v>3.5584525717111501E-2</v>
      </c>
    </row>
    <row r="302" spans="1:30" x14ac:dyDescent="0.2">
      <c r="A302">
        <v>301</v>
      </c>
      <c r="B302" t="s">
        <v>330</v>
      </c>
      <c r="C302">
        <v>7.8700000000000006E-2</v>
      </c>
      <c r="D302">
        <v>5.4300000000000001E-2</v>
      </c>
      <c r="E302">
        <v>0.11899999999999999</v>
      </c>
      <c r="F302">
        <v>1.448</v>
      </c>
      <c r="G302">
        <v>0.54349999999999998</v>
      </c>
      <c r="H302">
        <v>0.71919999999999995</v>
      </c>
      <c r="I302">
        <v>0.46350000000000002</v>
      </c>
      <c r="J302">
        <v>1.552</v>
      </c>
      <c r="K302">
        <v>0.60250000000000004</v>
      </c>
      <c r="L302">
        <v>0.60419999999999996</v>
      </c>
      <c r="M302">
        <v>0.56669999999999998</v>
      </c>
      <c r="N302">
        <v>304</v>
      </c>
      <c r="O302">
        <v>0.2858</v>
      </c>
      <c r="P302">
        <v>0.47939999999999999</v>
      </c>
      <c r="Q302">
        <v>0.36309999999999998</v>
      </c>
      <c r="R302">
        <v>0.36399999999999999</v>
      </c>
      <c r="S302">
        <v>0.37469999999999998</v>
      </c>
      <c r="T302">
        <v>133.5</v>
      </c>
      <c r="U302">
        <v>0.48089999999999999</v>
      </c>
      <c r="V302">
        <v>0.97899999999999998</v>
      </c>
      <c r="W302">
        <v>0.91300000000000003</v>
      </c>
      <c r="X302">
        <v>0.88500000000000001</v>
      </c>
      <c r="Y302">
        <v>0.99399999999999999</v>
      </c>
      <c r="Z302">
        <v>0.94099999999999995</v>
      </c>
      <c r="AA302">
        <v>1.032</v>
      </c>
      <c r="AB302">
        <v>5</v>
      </c>
      <c r="AC302">
        <v>-6.4782188865666002E-2</v>
      </c>
      <c r="AD302">
        <v>1.95361495587586</v>
      </c>
    </row>
    <row r="303" spans="1:30" x14ac:dyDescent="0.2">
      <c r="A303">
        <v>302</v>
      </c>
      <c r="B303" t="s">
        <v>331</v>
      </c>
      <c r="C303">
        <v>6.4799999999999996E-2</v>
      </c>
      <c r="D303">
        <v>6.1600000000000002E-2</v>
      </c>
      <c r="E303">
        <v>0.1386</v>
      </c>
      <c r="F303">
        <v>1.052</v>
      </c>
      <c r="G303">
        <v>0.55549999999999999</v>
      </c>
      <c r="H303">
        <v>0.70830000000000004</v>
      </c>
      <c r="I303">
        <v>0.48220000000000002</v>
      </c>
      <c r="J303">
        <v>1.4690000000000001</v>
      </c>
      <c r="K303">
        <v>0.60780000000000001</v>
      </c>
      <c r="L303">
        <v>0.62150000000000005</v>
      </c>
      <c r="M303">
        <v>0.56069999999999998</v>
      </c>
      <c r="N303">
        <v>303.89999999999998</v>
      </c>
      <c r="O303">
        <v>0.32950000000000002</v>
      </c>
      <c r="P303">
        <v>0.51529999999999998</v>
      </c>
      <c r="Q303">
        <v>0.40660000000000002</v>
      </c>
      <c r="R303">
        <v>0.40129999999999999</v>
      </c>
      <c r="S303">
        <v>0.43230000000000002</v>
      </c>
      <c r="T303">
        <v>156.9</v>
      </c>
      <c r="U303">
        <v>0.49359999999999998</v>
      </c>
      <c r="V303">
        <v>1.0209999999999999</v>
      </c>
      <c r="W303">
        <v>1.0369999999999999</v>
      </c>
      <c r="X303">
        <v>1.05</v>
      </c>
      <c r="Y303">
        <v>0.97499999999999998</v>
      </c>
      <c r="Z303">
        <v>0.92300000000000004</v>
      </c>
      <c r="AA303">
        <v>1.0629999999999999</v>
      </c>
      <c r="AB303">
        <v>13</v>
      </c>
      <c r="AC303">
        <v>3.0315044845507999</v>
      </c>
      <c r="AD303">
        <v>-1.87457071724709</v>
      </c>
    </row>
    <row r="304" spans="1:30" x14ac:dyDescent="0.2">
      <c r="A304">
        <v>303</v>
      </c>
      <c r="B304" t="s">
        <v>332</v>
      </c>
      <c r="C304">
        <v>7.8700000000000006E-2</v>
      </c>
      <c r="D304">
        <v>3.32E-2</v>
      </c>
      <c r="E304">
        <v>7.4499999999999997E-2</v>
      </c>
      <c r="F304">
        <v>2.3690000000000002</v>
      </c>
      <c r="G304">
        <v>0.55389999999999995</v>
      </c>
      <c r="H304">
        <v>0.74080000000000001</v>
      </c>
      <c r="I304">
        <v>0.45100000000000001</v>
      </c>
      <c r="J304">
        <v>1.6419999999999999</v>
      </c>
      <c r="K304">
        <v>0.61150000000000004</v>
      </c>
      <c r="L304">
        <v>0.6</v>
      </c>
      <c r="M304">
        <v>0.6069</v>
      </c>
      <c r="N304">
        <v>315.7</v>
      </c>
      <c r="O304">
        <v>0.28339999999999999</v>
      </c>
      <c r="P304">
        <v>0.47599999999999998</v>
      </c>
      <c r="Q304">
        <v>0.36120000000000002</v>
      </c>
      <c r="R304">
        <v>0.35120000000000001</v>
      </c>
      <c r="S304">
        <v>0.3569</v>
      </c>
      <c r="T304">
        <v>130.5</v>
      </c>
      <c r="U304">
        <v>0.4899</v>
      </c>
      <c r="V304">
        <v>0.99</v>
      </c>
      <c r="W304">
        <v>0.93</v>
      </c>
      <c r="X304">
        <v>0.81599999999999995</v>
      </c>
      <c r="Y304">
        <v>1.006</v>
      </c>
      <c r="Z304">
        <v>0.99199999999999999</v>
      </c>
      <c r="AA304">
        <v>0.98799999999999999</v>
      </c>
      <c r="AB304">
        <v>6</v>
      </c>
      <c r="AC304">
        <v>-1.6242976474892099</v>
      </c>
      <c r="AD304">
        <v>1.8678141925758101</v>
      </c>
    </row>
    <row r="305" spans="1:30" x14ac:dyDescent="0.2">
      <c r="A305">
        <v>304</v>
      </c>
      <c r="B305" t="s">
        <v>333</v>
      </c>
      <c r="C305">
        <v>4.3099999999999999E-2</v>
      </c>
      <c r="D305">
        <v>3.4099999999999998E-2</v>
      </c>
      <c r="E305">
        <v>8.7900000000000006E-2</v>
      </c>
      <c r="F305">
        <v>1.264</v>
      </c>
      <c r="G305">
        <v>0.61170000000000002</v>
      </c>
      <c r="H305">
        <v>0.70879999999999999</v>
      </c>
      <c r="I305">
        <v>0.53010000000000002</v>
      </c>
      <c r="J305">
        <v>1.337</v>
      </c>
      <c r="K305">
        <v>0.63939999999999997</v>
      </c>
      <c r="L305">
        <v>0.6462</v>
      </c>
      <c r="M305">
        <v>0.61080000000000001</v>
      </c>
      <c r="N305">
        <v>327.39999999999998</v>
      </c>
      <c r="O305">
        <v>0.30580000000000002</v>
      </c>
      <c r="P305">
        <v>0.53100000000000003</v>
      </c>
      <c r="Q305">
        <v>0.3957</v>
      </c>
      <c r="R305">
        <v>0.40570000000000001</v>
      </c>
      <c r="S305">
        <v>0.41</v>
      </c>
      <c r="T305">
        <v>151.6</v>
      </c>
      <c r="U305">
        <v>0.49709999999999999</v>
      </c>
      <c r="V305">
        <v>1.03</v>
      </c>
      <c r="W305">
        <v>1.097</v>
      </c>
      <c r="X305">
        <v>1.149</v>
      </c>
      <c r="Y305">
        <v>0.96399999999999997</v>
      </c>
      <c r="Z305">
        <v>0.95499999999999996</v>
      </c>
      <c r="AA305">
        <v>1.036</v>
      </c>
      <c r="AB305">
        <v>8</v>
      </c>
      <c r="AC305">
        <v>1.24442097836106</v>
      </c>
      <c r="AD305">
        <v>-3.8292286022204798</v>
      </c>
    </row>
    <row r="306" spans="1:30" x14ac:dyDescent="0.2">
      <c r="A306">
        <v>305</v>
      </c>
      <c r="B306" t="s">
        <v>334</v>
      </c>
      <c r="C306">
        <v>9.8500000000000004E-2</v>
      </c>
      <c r="D306">
        <v>4.1200000000000001E-2</v>
      </c>
      <c r="E306">
        <v>9.8699999999999996E-2</v>
      </c>
      <c r="F306">
        <v>2.3889999999999998</v>
      </c>
      <c r="G306">
        <v>0.58199999999999996</v>
      </c>
      <c r="H306">
        <v>0.74960000000000004</v>
      </c>
      <c r="I306">
        <v>0.502</v>
      </c>
      <c r="J306">
        <v>1.4930000000000001</v>
      </c>
      <c r="K306">
        <v>0.64610000000000001</v>
      </c>
      <c r="L306">
        <v>0.63649999999999995</v>
      </c>
      <c r="M306">
        <v>0.64019999999999999</v>
      </c>
      <c r="N306">
        <v>334.6</v>
      </c>
      <c r="O306">
        <v>0.26679999999999998</v>
      </c>
      <c r="P306">
        <v>0.47299999999999998</v>
      </c>
      <c r="Q306">
        <v>0.3483</v>
      </c>
      <c r="R306">
        <v>0.34499999999999997</v>
      </c>
      <c r="S306">
        <v>0.36990000000000001</v>
      </c>
      <c r="T306">
        <v>128.30000000000001</v>
      </c>
      <c r="U306">
        <v>0.51049999999999995</v>
      </c>
      <c r="V306">
        <v>0.999</v>
      </c>
      <c r="W306">
        <v>0.98399999999999999</v>
      </c>
      <c r="X306">
        <v>0.93200000000000005</v>
      </c>
      <c r="Y306">
        <v>1.0269999999999999</v>
      </c>
      <c r="Z306">
        <v>0.99099999999999999</v>
      </c>
      <c r="AA306">
        <v>1.0620000000000001</v>
      </c>
      <c r="AB306">
        <v>24</v>
      </c>
      <c r="AC306">
        <v>-3.5611821891882198</v>
      </c>
      <c r="AD306">
        <v>2.4928470603732201E-2</v>
      </c>
    </row>
    <row r="307" spans="1:30" x14ac:dyDescent="0.2">
      <c r="A307">
        <v>306</v>
      </c>
      <c r="B307" t="s">
        <v>335</v>
      </c>
      <c r="C307">
        <v>0.1016</v>
      </c>
      <c r="D307">
        <v>5.2999999999999999E-2</v>
      </c>
      <c r="E307">
        <v>0.15970000000000001</v>
      </c>
      <c r="F307">
        <v>1.917</v>
      </c>
      <c r="G307">
        <v>0.66810000000000003</v>
      </c>
      <c r="H307">
        <v>0.71550000000000002</v>
      </c>
      <c r="I307">
        <v>0.4854</v>
      </c>
      <c r="J307">
        <v>1.474</v>
      </c>
      <c r="K307">
        <v>0.63919999999999999</v>
      </c>
      <c r="L307">
        <v>0.63590000000000002</v>
      </c>
      <c r="M307">
        <v>0.6623</v>
      </c>
      <c r="N307">
        <v>339.2</v>
      </c>
      <c r="O307">
        <v>0.23649999999999999</v>
      </c>
      <c r="P307">
        <v>0.43230000000000002</v>
      </c>
      <c r="Q307">
        <v>0.30869999999999997</v>
      </c>
      <c r="R307">
        <v>0.30909999999999999</v>
      </c>
      <c r="S307">
        <v>0.2883</v>
      </c>
      <c r="T307">
        <v>106.1</v>
      </c>
      <c r="U307">
        <v>0.5151</v>
      </c>
      <c r="V307">
        <v>0.95099999999999996</v>
      </c>
      <c r="W307">
        <v>0.85599999999999998</v>
      </c>
      <c r="X307">
        <v>0.90500000000000003</v>
      </c>
      <c r="Y307">
        <v>1.077</v>
      </c>
      <c r="Z307">
        <v>1.036</v>
      </c>
      <c r="AA307">
        <v>0.93400000000000005</v>
      </c>
      <c r="AB307">
        <v>7</v>
      </c>
      <c r="AC307">
        <v>-6.2047826921004496</v>
      </c>
      <c r="AD307">
        <v>4.1180346930085001</v>
      </c>
    </row>
    <row r="308" spans="1:30" x14ac:dyDescent="0.2">
      <c r="A308">
        <v>307</v>
      </c>
      <c r="B308" t="s">
        <v>336</v>
      </c>
      <c r="C308">
        <v>0.15479999999999999</v>
      </c>
      <c r="D308">
        <v>3.6700000000000003E-2</v>
      </c>
      <c r="E308">
        <v>0.1033</v>
      </c>
      <c r="F308">
        <v>4.2220000000000004</v>
      </c>
      <c r="G308">
        <v>0.64510000000000001</v>
      </c>
      <c r="H308">
        <v>0.76890000000000003</v>
      </c>
      <c r="I308">
        <v>0.52959999999999996</v>
      </c>
      <c r="J308">
        <v>1.452</v>
      </c>
      <c r="K308">
        <v>0.68400000000000005</v>
      </c>
      <c r="L308">
        <v>0.65449999999999997</v>
      </c>
      <c r="M308">
        <v>0.65920000000000001</v>
      </c>
      <c r="N308">
        <v>358.7</v>
      </c>
      <c r="O308">
        <v>0.2636</v>
      </c>
      <c r="P308">
        <v>0.46889999999999998</v>
      </c>
      <c r="Q308">
        <v>0.34320000000000001</v>
      </c>
      <c r="R308">
        <v>0.34429999999999999</v>
      </c>
      <c r="S308">
        <v>0.35959999999999998</v>
      </c>
      <c r="T308">
        <v>125.6</v>
      </c>
      <c r="U308">
        <v>0.49890000000000001</v>
      </c>
      <c r="V308">
        <v>1.0229999999999999</v>
      </c>
      <c r="W308">
        <v>1.0860000000000001</v>
      </c>
      <c r="X308">
        <v>1.01</v>
      </c>
      <c r="Y308">
        <v>0.97499999999999998</v>
      </c>
      <c r="Z308">
        <v>0.96399999999999997</v>
      </c>
      <c r="AA308">
        <v>1.048</v>
      </c>
      <c r="AB308">
        <v>16</v>
      </c>
      <c r="AC308">
        <v>-6.2475722712240396</v>
      </c>
      <c r="AD308">
        <v>-2.6413812477095902</v>
      </c>
    </row>
    <row r="309" spans="1:30" x14ac:dyDescent="0.2">
      <c r="A309">
        <v>308</v>
      </c>
      <c r="B309" t="s">
        <v>337</v>
      </c>
      <c r="C309">
        <v>9.2299999999999993E-2</v>
      </c>
      <c r="D309">
        <v>4.5499999999999999E-2</v>
      </c>
      <c r="E309">
        <v>9.06E-2</v>
      </c>
      <c r="F309">
        <v>2.028</v>
      </c>
      <c r="G309">
        <v>0.49780000000000002</v>
      </c>
      <c r="H309">
        <v>0.75970000000000004</v>
      </c>
      <c r="I309">
        <v>0.498</v>
      </c>
      <c r="J309">
        <v>1.526</v>
      </c>
      <c r="K309">
        <v>0.62829999999999997</v>
      </c>
      <c r="L309">
        <v>0.62160000000000004</v>
      </c>
      <c r="M309">
        <v>0.59870000000000001</v>
      </c>
      <c r="N309">
        <v>318</v>
      </c>
      <c r="O309">
        <v>0.29199999999999998</v>
      </c>
      <c r="P309">
        <v>0.4662</v>
      </c>
      <c r="Q309">
        <v>0.3589</v>
      </c>
      <c r="R309">
        <v>0.35980000000000001</v>
      </c>
      <c r="S309">
        <v>0.37609999999999999</v>
      </c>
      <c r="T309">
        <v>133.80000000000001</v>
      </c>
      <c r="U309">
        <v>0.4879</v>
      </c>
      <c r="V309">
        <v>0.999</v>
      </c>
      <c r="W309">
        <v>0.96599999999999997</v>
      </c>
      <c r="X309">
        <v>0.89300000000000002</v>
      </c>
      <c r="Y309">
        <v>0.98799999999999999</v>
      </c>
      <c r="Z309">
        <v>0.95299999999999996</v>
      </c>
      <c r="AA309">
        <v>1.048</v>
      </c>
      <c r="AB309">
        <v>10</v>
      </c>
      <c r="AC309">
        <v>-1.8622360742864701</v>
      </c>
      <c r="AD309">
        <v>9.9162759511176504E-3</v>
      </c>
    </row>
    <row r="310" spans="1:30" x14ac:dyDescent="0.2">
      <c r="A310">
        <v>309</v>
      </c>
      <c r="B310" t="s">
        <v>338</v>
      </c>
      <c r="C310">
        <v>6.5100000000000005E-2</v>
      </c>
      <c r="D310">
        <v>4.48E-2</v>
      </c>
      <c r="E310">
        <v>0.107</v>
      </c>
      <c r="F310">
        <v>1.4530000000000001</v>
      </c>
      <c r="G310">
        <v>0.58150000000000002</v>
      </c>
      <c r="H310">
        <v>0.69769999999999999</v>
      </c>
      <c r="I310">
        <v>0.46139999999999998</v>
      </c>
      <c r="J310">
        <v>1.512</v>
      </c>
      <c r="K310">
        <v>0.5988</v>
      </c>
      <c r="L310">
        <v>0.59970000000000001</v>
      </c>
      <c r="M310">
        <v>0.53979999999999995</v>
      </c>
      <c r="N310">
        <v>301.5</v>
      </c>
      <c r="O310">
        <v>0.2787</v>
      </c>
      <c r="P310">
        <v>0.47960000000000003</v>
      </c>
      <c r="Q310">
        <v>0.35849999999999999</v>
      </c>
      <c r="R310">
        <v>0.36570000000000003</v>
      </c>
      <c r="S310">
        <v>0.37540000000000001</v>
      </c>
      <c r="T310">
        <v>133</v>
      </c>
      <c r="U310">
        <v>0.46350000000000002</v>
      </c>
      <c r="V310">
        <v>1.0069999999999999</v>
      </c>
      <c r="W310">
        <v>0.89400000000000002</v>
      </c>
      <c r="X310">
        <v>0.88300000000000001</v>
      </c>
      <c r="Y310">
        <v>0.96899999999999997</v>
      </c>
      <c r="Z310">
        <v>0.90100000000000002</v>
      </c>
      <c r="AA310">
        <v>1.0469999999999999</v>
      </c>
      <c r="AB310">
        <v>28</v>
      </c>
      <c r="AC310">
        <v>0.58494078542633599</v>
      </c>
      <c r="AD310">
        <v>1.7319533221002501</v>
      </c>
    </row>
    <row r="311" spans="1:30" x14ac:dyDescent="0.2">
      <c r="A311">
        <v>310</v>
      </c>
      <c r="B311" t="s">
        <v>339</v>
      </c>
      <c r="C311">
        <v>7.7499999999999999E-2</v>
      </c>
      <c r="D311">
        <v>4.4999999999999998E-2</v>
      </c>
      <c r="E311">
        <v>0.1153</v>
      </c>
      <c r="F311">
        <v>1.7210000000000001</v>
      </c>
      <c r="G311">
        <v>0.60919999999999996</v>
      </c>
      <c r="H311">
        <v>0.69950000000000001</v>
      </c>
      <c r="I311">
        <v>0.50780000000000003</v>
      </c>
      <c r="J311">
        <v>1.3779999999999999</v>
      </c>
      <c r="K311">
        <v>0.62460000000000004</v>
      </c>
      <c r="L311">
        <v>0.62350000000000005</v>
      </c>
      <c r="M311">
        <v>0.60070000000000001</v>
      </c>
      <c r="N311">
        <v>322.10000000000002</v>
      </c>
      <c r="O311">
        <v>0.26079999999999998</v>
      </c>
      <c r="P311">
        <v>0.47249999999999998</v>
      </c>
      <c r="Q311">
        <v>0.34699999999999998</v>
      </c>
      <c r="R311">
        <v>0.35420000000000001</v>
      </c>
      <c r="S311">
        <v>0.39150000000000001</v>
      </c>
      <c r="T311">
        <v>130.4</v>
      </c>
      <c r="U311">
        <v>0.50749999999999995</v>
      </c>
      <c r="V311">
        <v>0.98399999999999999</v>
      </c>
      <c r="W311">
        <v>0.92400000000000004</v>
      </c>
      <c r="X311">
        <v>0.97199999999999998</v>
      </c>
      <c r="Y311">
        <v>1.042</v>
      </c>
      <c r="Z311">
        <v>0.96199999999999997</v>
      </c>
      <c r="AA311">
        <v>1.1279999999999999</v>
      </c>
      <c r="AB311">
        <v>6</v>
      </c>
      <c r="AC311">
        <v>-1.4765911135057701</v>
      </c>
      <c r="AD311">
        <v>1.1909835313123001</v>
      </c>
    </row>
    <row r="312" spans="1:30" x14ac:dyDescent="0.2">
      <c r="A312">
        <v>311</v>
      </c>
      <c r="B312" t="s">
        <v>340</v>
      </c>
      <c r="C312">
        <v>7.5200000000000003E-2</v>
      </c>
      <c r="D312">
        <v>2.92E-2</v>
      </c>
      <c r="E312">
        <v>7.5300000000000006E-2</v>
      </c>
      <c r="F312">
        <v>2.5710000000000002</v>
      </c>
      <c r="G312">
        <v>0.61209999999999998</v>
      </c>
      <c r="H312">
        <v>0.69299999999999995</v>
      </c>
      <c r="I312">
        <v>0.50119999999999998</v>
      </c>
      <c r="J312">
        <v>1.383</v>
      </c>
      <c r="K312">
        <v>0.61860000000000004</v>
      </c>
      <c r="L312">
        <v>0.60680000000000001</v>
      </c>
      <c r="M312">
        <v>0.56430000000000002</v>
      </c>
      <c r="N312">
        <v>316.39999999999998</v>
      </c>
      <c r="O312">
        <v>0.28539999999999999</v>
      </c>
      <c r="P312">
        <v>0.47960000000000003</v>
      </c>
      <c r="Q312">
        <v>0.36009999999999998</v>
      </c>
      <c r="R312">
        <v>0.3594</v>
      </c>
      <c r="S312">
        <v>0.39750000000000002</v>
      </c>
      <c r="T312">
        <v>136.5</v>
      </c>
      <c r="U312">
        <v>0.48609999999999998</v>
      </c>
      <c r="V312">
        <v>0.999</v>
      </c>
      <c r="W312">
        <v>0.94399999999999995</v>
      </c>
      <c r="X312">
        <v>0.92900000000000005</v>
      </c>
      <c r="Y312">
        <v>0.99299999999999999</v>
      </c>
      <c r="Z312">
        <v>0.91200000000000003</v>
      </c>
      <c r="AA312">
        <v>1.1040000000000001</v>
      </c>
      <c r="AB312">
        <v>23</v>
      </c>
      <c r="AC312">
        <v>-0.22056254879619699</v>
      </c>
      <c r="AD312">
        <v>0.36627643308173902</v>
      </c>
    </row>
    <row r="313" spans="1:30" x14ac:dyDescent="0.2">
      <c r="A313">
        <v>312</v>
      </c>
      <c r="B313" t="s">
        <v>341</v>
      </c>
      <c r="C313">
        <v>7.3899999999999993E-2</v>
      </c>
      <c r="D313">
        <v>3.2300000000000002E-2</v>
      </c>
      <c r="E313">
        <v>8.0500000000000002E-2</v>
      </c>
      <c r="F313">
        <v>2.2839999999999998</v>
      </c>
      <c r="G313">
        <v>0.59819999999999995</v>
      </c>
      <c r="H313">
        <v>0.73</v>
      </c>
      <c r="I313">
        <v>0.52310000000000001</v>
      </c>
      <c r="J313">
        <v>1.395</v>
      </c>
      <c r="K313">
        <v>0.64690000000000003</v>
      </c>
      <c r="L313">
        <v>0.6411</v>
      </c>
      <c r="M313">
        <v>0.62460000000000004</v>
      </c>
      <c r="N313">
        <v>333.2</v>
      </c>
      <c r="O313">
        <v>0.2702</v>
      </c>
      <c r="P313">
        <v>0.50170000000000003</v>
      </c>
      <c r="Q313">
        <v>0.35959999999999998</v>
      </c>
      <c r="R313">
        <v>0.36830000000000002</v>
      </c>
      <c r="S313">
        <v>0.38719999999999999</v>
      </c>
      <c r="T313">
        <v>136.19999999999999</v>
      </c>
      <c r="U313">
        <v>0.50319999999999998</v>
      </c>
      <c r="V313">
        <v>0.99399999999999999</v>
      </c>
      <c r="W313">
        <v>1.018</v>
      </c>
      <c r="X313">
        <v>1.022</v>
      </c>
      <c r="Y313">
        <v>0.999</v>
      </c>
      <c r="Z313">
        <v>0.96499999999999997</v>
      </c>
      <c r="AA313">
        <v>1.077</v>
      </c>
      <c r="AB313">
        <v>15</v>
      </c>
      <c r="AC313">
        <v>-1.94470359151378</v>
      </c>
      <c r="AD313">
        <v>-1.32978080507056</v>
      </c>
    </row>
    <row r="314" spans="1:30" x14ac:dyDescent="0.2">
      <c r="A314">
        <v>313</v>
      </c>
      <c r="B314" t="s">
        <v>342</v>
      </c>
      <c r="C314">
        <v>4.9299999999999997E-2</v>
      </c>
      <c r="D314">
        <v>4.7199999999999999E-2</v>
      </c>
      <c r="E314">
        <v>0.1142</v>
      </c>
      <c r="F314">
        <v>1.0449999999999999</v>
      </c>
      <c r="G314">
        <v>0.58699999999999997</v>
      </c>
      <c r="H314">
        <v>0.67520000000000002</v>
      </c>
      <c r="I314">
        <v>0.48249999999999998</v>
      </c>
      <c r="J314">
        <v>1.399</v>
      </c>
      <c r="K314">
        <v>0.59560000000000002</v>
      </c>
      <c r="L314">
        <v>0.60460000000000003</v>
      </c>
      <c r="M314">
        <v>0.56889999999999996</v>
      </c>
      <c r="N314">
        <v>303.2</v>
      </c>
      <c r="O314">
        <v>0.28889999999999999</v>
      </c>
      <c r="P314">
        <v>0.49859999999999999</v>
      </c>
      <c r="Q314">
        <v>0.37569999999999998</v>
      </c>
      <c r="R314">
        <v>0.37280000000000002</v>
      </c>
      <c r="S314">
        <v>0.40160000000000001</v>
      </c>
      <c r="T314">
        <v>140.6</v>
      </c>
      <c r="U314">
        <v>0.49340000000000001</v>
      </c>
      <c r="V314">
        <v>0.97899999999999998</v>
      </c>
      <c r="W314">
        <v>0.92900000000000005</v>
      </c>
      <c r="X314">
        <v>0.96199999999999997</v>
      </c>
      <c r="Y314">
        <v>1.014</v>
      </c>
      <c r="Z314">
        <v>0.95499999999999996</v>
      </c>
      <c r="AA314">
        <v>1.069</v>
      </c>
      <c r="AB314">
        <v>4</v>
      </c>
      <c r="AC314">
        <v>1.77761458333319</v>
      </c>
      <c r="AD314">
        <v>1.3420442451529899</v>
      </c>
    </row>
    <row r="315" spans="1:30" x14ac:dyDescent="0.2">
      <c r="A315">
        <v>314</v>
      </c>
      <c r="B315" t="s">
        <v>343</v>
      </c>
      <c r="C315">
        <v>3.4000000000000002E-2</v>
      </c>
      <c r="D315">
        <v>1.8700000000000001E-2</v>
      </c>
      <c r="E315">
        <v>5.5E-2</v>
      </c>
      <c r="F315">
        <v>1.8180000000000001</v>
      </c>
      <c r="G315">
        <v>0.65959999999999996</v>
      </c>
      <c r="H315">
        <v>0.62460000000000004</v>
      </c>
      <c r="I315">
        <v>0.49330000000000002</v>
      </c>
      <c r="J315">
        <v>1.266</v>
      </c>
      <c r="K315">
        <v>0.57989999999999997</v>
      </c>
      <c r="L315">
        <v>0.57620000000000005</v>
      </c>
      <c r="M315">
        <v>0.56559999999999999</v>
      </c>
      <c r="N315">
        <v>304.3</v>
      </c>
      <c r="O315">
        <v>0.30259999999999998</v>
      </c>
      <c r="P315">
        <v>0.51339999999999997</v>
      </c>
      <c r="Q315">
        <v>0.38890000000000002</v>
      </c>
      <c r="R315">
        <v>0.3947</v>
      </c>
      <c r="S315">
        <v>0.41949999999999998</v>
      </c>
      <c r="T315">
        <v>149.5</v>
      </c>
      <c r="U315">
        <v>0.498</v>
      </c>
      <c r="V315">
        <v>0.98899999999999999</v>
      </c>
      <c r="W315">
        <v>0.92600000000000005</v>
      </c>
      <c r="X315">
        <v>0.95799999999999996</v>
      </c>
      <c r="Y315">
        <v>1.0269999999999999</v>
      </c>
      <c r="Z315">
        <v>0.97499999999999998</v>
      </c>
      <c r="AA315">
        <v>1.0780000000000001</v>
      </c>
      <c r="AB315">
        <v>19</v>
      </c>
      <c r="AC315">
        <v>3.81252300691887</v>
      </c>
      <c r="AD315">
        <v>0.74557776065042003</v>
      </c>
    </row>
    <row r="316" spans="1:30" x14ac:dyDescent="0.2">
      <c r="A316">
        <v>315</v>
      </c>
      <c r="B316" t="s">
        <v>344</v>
      </c>
      <c r="C316">
        <v>6.1800000000000001E-2</v>
      </c>
      <c r="D316">
        <v>4.2700000000000002E-2</v>
      </c>
      <c r="E316">
        <v>0.10639999999999999</v>
      </c>
      <c r="F316">
        <v>1.448</v>
      </c>
      <c r="G316">
        <v>0.59889999999999999</v>
      </c>
      <c r="H316">
        <v>0.70309999999999995</v>
      </c>
      <c r="I316">
        <v>0.50090000000000001</v>
      </c>
      <c r="J316">
        <v>1.4039999999999999</v>
      </c>
      <c r="K316">
        <v>0.622</v>
      </c>
      <c r="L316">
        <v>0.62549999999999994</v>
      </c>
      <c r="M316">
        <v>0.59770000000000001</v>
      </c>
      <c r="N316">
        <v>318.60000000000002</v>
      </c>
      <c r="O316">
        <v>0.29120000000000001</v>
      </c>
      <c r="P316">
        <v>0.48549999999999999</v>
      </c>
      <c r="Q316">
        <v>0.36559999999999998</v>
      </c>
      <c r="R316">
        <v>0.36309999999999998</v>
      </c>
      <c r="S316">
        <v>0.37030000000000002</v>
      </c>
      <c r="T316">
        <v>134.5</v>
      </c>
      <c r="U316">
        <v>0.48859999999999998</v>
      </c>
      <c r="V316">
        <v>1.016</v>
      </c>
      <c r="W316">
        <v>0.96699999999999997</v>
      </c>
      <c r="X316">
        <v>1</v>
      </c>
      <c r="Y316">
        <v>0.99099999999999999</v>
      </c>
      <c r="Z316">
        <v>0.96099999999999997</v>
      </c>
      <c r="AA316">
        <v>1.0129999999999999</v>
      </c>
      <c r="AB316">
        <v>23</v>
      </c>
      <c r="AC316">
        <v>-0.473184815574477</v>
      </c>
      <c r="AD316">
        <v>-0.26816608748271098</v>
      </c>
    </row>
    <row r="317" spans="1:30" x14ac:dyDescent="0.2">
      <c r="A317">
        <v>316</v>
      </c>
      <c r="B317" t="s">
        <v>345</v>
      </c>
      <c r="C317">
        <v>9.4799999999999995E-2</v>
      </c>
      <c r="D317">
        <v>6.8099999999999994E-2</v>
      </c>
      <c r="E317">
        <v>0.14369999999999999</v>
      </c>
      <c r="F317">
        <v>1.391</v>
      </c>
      <c r="G317">
        <v>0.52600000000000002</v>
      </c>
      <c r="H317">
        <v>0.75139999999999996</v>
      </c>
      <c r="I317">
        <v>0.48459999999999998</v>
      </c>
      <c r="J317">
        <v>1.55</v>
      </c>
      <c r="K317">
        <v>0.62490000000000001</v>
      </c>
      <c r="L317">
        <v>0.63329999999999997</v>
      </c>
      <c r="M317">
        <v>0.60899999999999999</v>
      </c>
      <c r="N317">
        <v>317.5</v>
      </c>
      <c r="O317">
        <v>0.25190000000000001</v>
      </c>
      <c r="P317">
        <v>0.45219999999999999</v>
      </c>
      <c r="Q317">
        <v>0.33479999999999999</v>
      </c>
      <c r="R317">
        <v>0.32969999999999999</v>
      </c>
      <c r="S317">
        <v>0.34710000000000002</v>
      </c>
      <c r="T317">
        <v>121</v>
      </c>
      <c r="U317">
        <v>0.49249999999999999</v>
      </c>
      <c r="V317">
        <v>0.95299999999999996</v>
      </c>
      <c r="W317">
        <v>0.89300000000000002</v>
      </c>
      <c r="X317">
        <v>0.88500000000000001</v>
      </c>
      <c r="Y317">
        <v>1.0189999999999999</v>
      </c>
      <c r="Z317">
        <v>0.97499999999999998</v>
      </c>
      <c r="AA317">
        <v>1.0369999999999999</v>
      </c>
      <c r="AB317">
        <v>9</v>
      </c>
      <c r="AC317">
        <v>-3.6099380340348302</v>
      </c>
      <c r="AD317">
        <v>2.7987534171267798</v>
      </c>
    </row>
    <row r="318" spans="1:30" x14ac:dyDescent="0.2">
      <c r="A318">
        <v>317</v>
      </c>
      <c r="B318" t="s">
        <v>346</v>
      </c>
      <c r="C318">
        <v>4.7899999999999998E-2</v>
      </c>
      <c r="D318">
        <v>4.99E-2</v>
      </c>
      <c r="E318">
        <v>0.12540000000000001</v>
      </c>
      <c r="F318">
        <v>0.95899999999999996</v>
      </c>
      <c r="G318">
        <v>0.60189999999999999</v>
      </c>
      <c r="H318">
        <v>0.69899999999999995</v>
      </c>
      <c r="I318">
        <v>0.47970000000000002</v>
      </c>
      <c r="J318">
        <v>1.4570000000000001</v>
      </c>
      <c r="K318">
        <v>0.61170000000000002</v>
      </c>
      <c r="L318">
        <v>0.62490000000000001</v>
      </c>
      <c r="M318">
        <v>0.57950000000000002</v>
      </c>
      <c r="N318">
        <v>311.39999999999998</v>
      </c>
      <c r="O318">
        <v>0.2661</v>
      </c>
      <c r="P318">
        <v>0.49070000000000003</v>
      </c>
      <c r="Q318">
        <v>0.35670000000000002</v>
      </c>
      <c r="R318">
        <v>0.34079999999999999</v>
      </c>
      <c r="S318">
        <v>0.36499999999999999</v>
      </c>
      <c r="T318">
        <v>131.19999999999999</v>
      </c>
      <c r="U318">
        <v>0.4778</v>
      </c>
      <c r="V318">
        <v>0.97799999999999998</v>
      </c>
      <c r="W318">
        <v>0.91900000000000004</v>
      </c>
      <c r="X318">
        <v>0.92100000000000004</v>
      </c>
      <c r="Y318">
        <v>0.98399999999999999</v>
      </c>
      <c r="Z318">
        <v>0.94699999999999995</v>
      </c>
      <c r="AA318">
        <v>1.0229999999999999</v>
      </c>
      <c r="AB318">
        <v>5</v>
      </c>
      <c r="AC318">
        <v>-0.53168087032267397</v>
      </c>
      <c r="AD318">
        <v>1.7055263214054901</v>
      </c>
    </row>
    <row r="319" spans="1:30" x14ac:dyDescent="0.2">
      <c r="A319">
        <v>318</v>
      </c>
      <c r="B319" t="s">
        <v>347</v>
      </c>
      <c r="C319">
        <v>7.9500000000000001E-2</v>
      </c>
      <c r="D319">
        <v>4.3799999999999999E-2</v>
      </c>
      <c r="E319">
        <v>0.1125</v>
      </c>
      <c r="F319">
        <v>1.8120000000000001</v>
      </c>
      <c r="G319">
        <v>0.61009999999999998</v>
      </c>
      <c r="H319">
        <v>0.73480000000000001</v>
      </c>
      <c r="I319">
        <v>0.5262</v>
      </c>
      <c r="J319">
        <v>1.3959999999999999</v>
      </c>
      <c r="K319">
        <v>0.65339999999999998</v>
      </c>
      <c r="L319">
        <v>0.65469999999999995</v>
      </c>
      <c r="M319">
        <v>0.61950000000000005</v>
      </c>
      <c r="N319">
        <v>334.5</v>
      </c>
      <c r="O319">
        <v>0.27</v>
      </c>
      <c r="P319">
        <v>0.47770000000000001</v>
      </c>
      <c r="Q319">
        <v>0.34820000000000001</v>
      </c>
      <c r="R319">
        <v>0.34699999999999998</v>
      </c>
      <c r="S319">
        <v>0.36670000000000003</v>
      </c>
      <c r="T319">
        <v>128.80000000000001</v>
      </c>
      <c r="U319">
        <v>0.49349999999999999</v>
      </c>
      <c r="V319">
        <v>1.014</v>
      </c>
      <c r="W319">
        <v>1.0049999999999999</v>
      </c>
      <c r="X319">
        <v>1.048</v>
      </c>
      <c r="Y319">
        <v>0.98699999999999999</v>
      </c>
      <c r="Z319">
        <v>0.94799999999999995</v>
      </c>
      <c r="AA319">
        <v>1.0529999999999999</v>
      </c>
      <c r="AB319">
        <v>24</v>
      </c>
      <c r="AC319">
        <v>-3.0486837474347199</v>
      </c>
      <c r="AD319">
        <v>-1.1617579168776899</v>
      </c>
    </row>
    <row r="320" spans="1:30" x14ac:dyDescent="0.2">
      <c r="A320">
        <v>319</v>
      </c>
      <c r="B320" t="s">
        <v>348</v>
      </c>
      <c r="C320">
        <v>4.8300000000000003E-2</v>
      </c>
      <c r="D320">
        <v>3.8100000000000002E-2</v>
      </c>
      <c r="E320">
        <v>8.77E-2</v>
      </c>
      <c r="F320">
        <v>1.268</v>
      </c>
      <c r="G320">
        <v>0.56559999999999999</v>
      </c>
      <c r="H320">
        <v>0.68889999999999996</v>
      </c>
      <c r="I320">
        <v>0.49469999999999997</v>
      </c>
      <c r="J320">
        <v>1.393</v>
      </c>
      <c r="K320">
        <v>0.60460000000000003</v>
      </c>
      <c r="L320">
        <v>0.6089</v>
      </c>
      <c r="M320">
        <v>0.5827</v>
      </c>
      <c r="N320">
        <v>308.3</v>
      </c>
      <c r="O320">
        <v>0.27750000000000002</v>
      </c>
      <c r="P320">
        <v>0.47910000000000003</v>
      </c>
      <c r="Q320">
        <v>0.36120000000000002</v>
      </c>
      <c r="R320">
        <v>0.36120000000000002</v>
      </c>
      <c r="S320">
        <v>0.4209</v>
      </c>
      <c r="T320">
        <v>138.5</v>
      </c>
      <c r="U320">
        <v>0.51139999999999997</v>
      </c>
      <c r="V320">
        <v>0.96299999999999997</v>
      </c>
      <c r="W320">
        <v>0.91300000000000003</v>
      </c>
      <c r="X320">
        <v>0.91700000000000004</v>
      </c>
      <c r="Y320">
        <v>1.054</v>
      </c>
      <c r="Z320">
        <v>0.96399999999999997</v>
      </c>
      <c r="AA320">
        <v>1.165</v>
      </c>
      <c r="AB320">
        <v>28</v>
      </c>
      <c r="AC320">
        <v>0.70685234749590797</v>
      </c>
      <c r="AD320">
        <v>1.9348272269837301</v>
      </c>
    </row>
    <row r="321" spans="1:30" x14ac:dyDescent="0.2">
      <c r="A321">
        <v>320</v>
      </c>
      <c r="B321" t="s">
        <v>349</v>
      </c>
      <c r="C321">
        <v>7.6899999999999996E-2</v>
      </c>
      <c r="D321">
        <v>4.4600000000000001E-2</v>
      </c>
      <c r="E321">
        <v>9.6600000000000005E-2</v>
      </c>
      <c r="F321">
        <v>1.7270000000000001</v>
      </c>
      <c r="G321">
        <v>0.53890000000000005</v>
      </c>
      <c r="H321">
        <v>0.73699999999999999</v>
      </c>
      <c r="I321">
        <v>0.52680000000000005</v>
      </c>
      <c r="J321">
        <v>1.399</v>
      </c>
      <c r="K321">
        <v>0.64</v>
      </c>
      <c r="L321">
        <v>0.64100000000000001</v>
      </c>
      <c r="M321">
        <v>0.61850000000000005</v>
      </c>
      <c r="N321">
        <v>325.60000000000002</v>
      </c>
      <c r="O321">
        <v>0.32069999999999999</v>
      </c>
      <c r="P321">
        <v>0.53710000000000002</v>
      </c>
      <c r="Q321">
        <v>0.41120000000000001</v>
      </c>
      <c r="R321">
        <v>0.42299999999999999</v>
      </c>
      <c r="S321">
        <v>0.43159999999999998</v>
      </c>
      <c r="T321">
        <v>158.9</v>
      </c>
      <c r="U321">
        <v>0.51119999999999999</v>
      </c>
      <c r="V321">
        <v>1.04</v>
      </c>
      <c r="W321">
        <v>1.1419999999999999</v>
      </c>
      <c r="X321">
        <v>1.169</v>
      </c>
      <c r="Y321">
        <v>0.97699999999999998</v>
      </c>
      <c r="Z321">
        <v>0.96599999999999997</v>
      </c>
      <c r="AA321">
        <v>1.05</v>
      </c>
      <c r="AB321">
        <v>8</v>
      </c>
      <c r="AC321">
        <v>1.5007026660218501</v>
      </c>
      <c r="AD321">
        <v>-4.8044087257383996</v>
      </c>
    </row>
    <row r="322" spans="1:30" x14ac:dyDescent="0.2">
      <c r="A322">
        <v>321</v>
      </c>
      <c r="B322" t="s">
        <v>350</v>
      </c>
      <c r="C322">
        <v>7.9399999999999998E-2</v>
      </c>
      <c r="D322">
        <v>2.69E-2</v>
      </c>
      <c r="E322">
        <v>7.2599999999999998E-2</v>
      </c>
      <c r="F322">
        <v>2.9540000000000002</v>
      </c>
      <c r="G322">
        <v>0.62990000000000002</v>
      </c>
      <c r="H322">
        <v>0.72970000000000002</v>
      </c>
      <c r="I322">
        <v>0.50280000000000002</v>
      </c>
      <c r="J322">
        <v>1.4510000000000001</v>
      </c>
      <c r="K322">
        <v>0.64570000000000005</v>
      </c>
      <c r="L322">
        <v>0.63370000000000004</v>
      </c>
      <c r="M322">
        <v>0.62809999999999999</v>
      </c>
      <c r="N322">
        <v>335.3</v>
      </c>
      <c r="O322">
        <v>0.26100000000000001</v>
      </c>
      <c r="P322">
        <v>0.4531</v>
      </c>
      <c r="Q322">
        <v>0.33279999999999998</v>
      </c>
      <c r="R322">
        <v>0.32069999999999999</v>
      </c>
      <c r="S322">
        <v>0.32640000000000002</v>
      </c>
      <c r="T322">
        <v>118.3</v>
      </c>
      <c r="U322">
        <v>0.48859999999999998</v>
      </c>
      <c r="V322">
        <v>0.98599999999999999</v>
      </c>
      <c r="W322">
        <v>0.93899999999999995</v>
      </c>
      <c r="X322">
        <v>0.85499999999999998</v>
      </c>
      <c r="Y322">
        <v>0.996</v>
      </c>
      <c r="Z322">
        <v>0.97299999999999998</v>
      </c>
      <c r="AA322">
        <v>0.98099999999999998</v>
      </c>
      <c r="AB322">
        <v>20</v>
      </c>
      <c r="AC322">
        <v>-4.5858644370236803</v>
      </c>
      <c r="AD322">
        <v>1.1730290160477299</v>
      </c>
    </row>
    <row r="323" spans="1:30" x14ac:dyDescent="0.2">
      <c r="A323">
        <v>322</v>
      </c>
      <c r="B323" t="s">
        <v>351</v>
      </c>
      <c r="C323">
        <v>8.9899999999999994E-2</v>
      </c>
      <c r="D323">
        <v>4.2700000000000002E-2</v>
      </c>
      <c r="E323">
        <v>9.7799999999999998E-2</v>
      </c>
      <c r="F323">
        <v>2.1030000000000002</v>
      </c>
      <c r="G323">
        <v>0.56289999999999996</v>
      </c>
      <c r="H323">
        <v>0.73519999999999996</v>
      </c>
      <c r="I323">
        <v>0.51439999999999997</v>
      </c>
      <c r="J323">
        <v>1.429</v>
      </c>
      <c r="K323">
        <v>0.63870000000000005</v>
      </c>
      <c r="L323">
        <v>0.63270000000000004</v>
      </c>
      <c r="M323">
        <v>0.63190000000000002</v>
      </c>
      <c r="N323">
        <v>329.8</v>
      </c>
      <c r="O323">
        <v>0.2702</v>
      </c>
      <c r="P323">
        <v>0.48570000000000002</v>
      </c>
      <c r="Q323">
        <v>0.35470000000000002</v>
      </c>
      <c r="R323">
        <v>0.3639</v>
      </c>
      <c r="S323">
        <v>0.39400000000000002</v>
      </c>
      <c r="T323">
        <v>134.5</v>
      </c>
      <c r="U323">
        <v>0.51670000000000005</v>
      </c>
      <c r="V323">
        <v>0.96899999999999997</v>
      </c>
      <c r="W323">
        <v>0.98199999999999998</v>
      </c>
      <c r="X323">
        <v>1.0109999999999999</v>
      </c>
      <c r="Y323">
        <v>1.036</v>
      </c>
      <c r="Z323">
        <v>0.98899999999999999</v>
      </c>
      <c r="AA323">
        <v>1.111</v>
      </c>
      <c r="AB323">
        <v>10</v>
      </c>
      <c r="AC323">
        <v>-2.2037767299428399</v>
      </c>
      <c r="AD323">
        <v>3.93416686603471E-2</v>
      </c>
    </row>
    <row r="324" spans="1:30" x14ac:dyDescent="0.2">
      <c r="A324">
        <v>323</v>
      </c>
      <c r="B324" t="s">
        <v>352</v>
      </c>
      <c r="C324">
        <v>1.78E-2</v>
      </c>
      <c r="D324">
        <v>3.5900000000000001E-2</v>
      </c>
      <c r="E324">
        <v>9.6799999999999997E-2</v>
      </c>
      <c r="F324">
        <v>0.495</v>
      </c>
      <c r="G324">
        <v>0.62960000000000005</v>
      </c>
      <c r="H324">
        <v>0.64590000000000003</v>
      </c>
      <c r="I324">
        <v>0.4965</v>
      </c>
      <c r="J324">
        <v>1.3009999999999999</v>
      </c>
      <c r="K324">
        <v>0.59060000000000001</v>
      </c>
      <c r="L324">
        <v>0.60529999999999995</v>
      </c>
      <c r="M324">
        <v>0.57689999999999997</v>
      </c>
      <c r="N324">
        <v>304.2</v>
      </c>
      <c r="O324">
        <v>0.31319999999999998</v>
      </c>
      <c r="P324">
        <v>0.50270000000000004</v>
      </c>
      <c r="Q324">
        <v>0.3896</v>
      </c>
      <c r="R324">
        <v>0.37740000000000001</v>
      </c>
      <c r="S324">
        <v>0.37909999999999999</v>
      </c>
      <c r="T324">
        <v>144.6</v>
      </c>
      <c r="U324">
        <v>0.47939999999999999</v>
      </c>
      <c r="V324">
        <v>1.016</v>
      </c>
      <c r="W324">
        <v>0.95199999999999996</v>
      </c>
      <c r="X324">
        <v>0.97099999999999997</v>
      </c>
      <c r="Y324">
        <v>0.98</v>
      </c>
      <c r="Z324">
        <v>0.97699999999999998</v>
      </c>
      <c r="AA324">
        <v>0.97299999999999998</v>
      </c>
      <c r="AB324">
        <v>17</v>
      </c>
      <c r="AC324">
        <v>2.9708656151348198</v>
      </c>
      <c r="AD324">
        <v>-8.00317194439049E-2</v>
      </c>
    </row>
    <row r="325" spans="1:30" x14ac:dyDescent="0.2">
      <c r="A325">
        <v>324</v>
      </c>
      <c r="B325" t="s">
        <v>353</v>
      </c>
      <c r="C325">
        <v>6.2399999999999997E-2</v>
      </c>
      <c r="D325">
        <v>3.56E-2</v>
      </c>
      <c r="E325">
        <v>0.10920000000000001</v>
      </c>
      <c r="F325">
        <v>1.752</v>
      </c>
      <c r="G325">
        <v>0.67359999999999998</v>
      </c>
      <c r="H325">
        <v>0.69430000000000003</v>
      </c>
      <c r="I325">
        <v>0.49759999999999999</v>
      </c>
      <c r="J325">
        <v>1.395</v>
      </c>
      <c r="K325">
        <v>0.63009999999999999</v>
      </c>
      <c r="L325">
        <v>0.62939999999999996</v>
      </c>
      <c r="M325">
        <v>0.60350000000000004</v>
      </c>
      <c r="N325">
        <v>328.4</v>
      </c>
      <c r="O325">
        <v>0.26800000000000002</v>
      </c>
      <c r="P325">
        <v>0.47910000000000003</v>
      </c>
      <c r="Q325">
        <v>0.3513</v>
      </c>
      <c r="R325">
        <v>0.36249999999999999</v>
      </c>
      <c r="S325">
        <v>0.3841</v>
      </c>
      <c r="T325">
        <v>132.4</v>
      </c>
      <c r="U325">
        <v>0.49769999999999998</v>
      </c>
      <c r="V325">
        <v>0.96599999999999997</v>
      </c>
      <c r="W325">
        <v>0.95</v>
      </c>
      <c r="X325">
        <v>0.96199999999999997</v>
      </c>
      <c r="Y325">
        <v>1.0089999999999999</v>
      </c>
      <c r="Z325">
        <v>0.95799999999999996</v>
      </c>
      <c r="AA325">
        <v>1.093</v>
      </c>
      <c r="AB325">
        <v>6</v>
      </c>
      <c r="AC325">
        <v>-1.30868556969131</v>
      </c>
      <c r="AD325">
        <v>0.86422212968604095</v>
      </c>
    </row>
    <row r="326" spans="1:30" x14ac:dyDescent="0.2">
      <c r="A326">
        <v>325</v>
      </c>
      <c r="B326" t="s">
        <v>354</v>
      </c>
      <c r="C326">
        <v>6.9800000000000001E-2</v>
      </c>
      <c r="D326">
        <v>2.7300000000000001E-2</v>
      </c>
      <c r="E326">
        <v>6.4399999999999999E-2</v>
      </c>
      <c r="F326">
        <v>2.5630000000000002</v>
      </c>
      <c r="G326">
        <v>0.57669999999999999</v>
      </c>
      <c r="H326">
        <v>0.69289999999999996</v>
      </c>
      <c r="I326">
        <v>0.50980000000000003</v>
      </c>
      <c r="J326">
        <v>1.359</v>
      </c>
      <c r="K326">
        <v>0.61539999999999995</v>
      </c>
      <c r="L326">
        <v>0.60419999999999996</v>
      </c>
      <c r="M326">
        <v>0.61050000000000004</v>
      </c>
      <c r="N326">
        <v>318.89999999999998</v>
      </c>
      <c r="O326">
        <v>0.29060000000000002</v>
      </c>
      <c r="P326">
        <v>0.4778</v>
      </c>
      <c r="Q326">
        <v>0.36449999999999999</v>
      </c>
      <c r="R326">
        <v>0.36430000000000001</v>
      </c>
      <c r="S326">
        <v>0.39329999999999998</v>
      </c>
      <c r="T326">
        <v>136.80000000000001</v>
      </c>
      <c r="U326">
        <v>0.51160000000000005</v>
      </c>
      <c r="V326">
        <v>0.97599999999999998</v>
      </c>
      <c r="W326">
        <v>0.94799999999999995</v>
      </c>
      <c r="X326">
        <v>0.93799999999999994</v>
      </c>
      <c r="Y326">
        <v>1.0409999999999999</v>
      </c>
      <c r="Z326">
        <v>0.99199999999999999</v>
      </c>
      <c r="AA326">
        <v>1.079</v>
      </c>
      <c r="AB326">
        <v>5</v>
      </c>
      <c r="AC326">
        <v>-0.46085673377708603</v>
      </c>
      <c r="AD326">
        <v>0.75379916765480104</v>
      </c>
    </row>
    <row r="327" spans="1:30" x14ac:dyDescent="0.2">
      <c r="A327">
        <v>326</v>
      </c>
      <c r="B327" t="s">
        <v>355</v>
      </c>
      <c r="C327">
        <v>6.1400000000000003E-2</v>
      </c>
      <c r="D327">
        <v>6.0199999999999997E-2</v>
      </c>
      <c r="E327">
        <v>0.15809999999999999</v>
      </c>
      <c r="F327">
        <v>1.02</v>
      </c>
      <c r="G327">
        <v>0.61899999999999999</v>
      </c>
      <c r="H327">
        <v>0.68110000000000004</v>
      </c>
      <c r="I327">
        <v>0.45900000000000002</v>
      </c>
      <c r="J327">
        <v>1.484</v>
      </c>
      <c r="K327">
        <v>0.59650000000000003</v>
      </c>
      <c r="L327">
        <v>0.60919999999999996</v>
      </c>
      <c r="M327">
        <v>0.57140000000000002</v>
      </c>
      <c r="N327">
        <v>304.7</v>
      </c>
      <c r="O327">
        <v>0.2898</v>
      </c>
      <c r="P327">
        <v>0.48630000000000001</v>
      </c>
      <c r="Q327">
        <v>0.36199999999999999</v>
      </c>
      <c r="R327">
        <v>0.36659999999999998</v>
      </c>
      <c r="S327">
        <v>0.40629999999999999</v>
      </c>
      <c r="T327">
        <v>138.30000000000001</v>
      </c>
      <c r="U327">
        <v>0.501</v>
      </c>
      <c r="V327">
        <v>0.96299999999999997</v>
      </c>
      <c r="W327">
        <v>0.89700000000000002</v>
      </c>
      <c r="X327">
        <v>0.96799999999999997</v>
      </c>
      <c r="Y327">
        <v>1.0409999999999999</v>
      </c>
      <c r="Z327">
        <v>0.95799999999999996</v>
      </c>
      <c r="AA327">
        <v>1.123</v>
      </c>
      <c r="AB327">
        <v>14</v>
      </c>
      <c r="AC327">
        <v>1.1133991041903399</v>
      </c>
      <c r="AD327">
        <v>2.4879838293996999</v>
      </c>
    </row>
    <row r="328" spans="1:30" x14ac:dyDescent="0.2">
      <c r="A328">
        <v>327</v>
      </c>
      <c r="B328" t="s">
        <v>356</v>
      </c>
      <c r="C328">
        <v>7.9000000000000001E-2</v>
      </c>
      <c r="D328">
        <v>3.2500000000000001E-2</v>
      </c>
      <c r="E328">
        <v>7.8799999999999995E-2</v>
      </c>
      <c r="F328">
        <v>2.4300000000000002</v>
      </c>
      <c r="G328">
        <v>0.58740000000000003</v>
      </c>
      <c r="H328">
        <v>0.71150000000000002</v>
      </c>
      <c r="I328">
        <v>0.50060000000000004</v>
      </c>
      <c r="J328">
        <v>1.421</v>
      </c>
      <c r="K328">
        <v>0.62450000000000006</v>
      </c>
      <c r="L328">
        <v>0.61399999999999999</v>
      </c>
      <c r="M328">
        <v>0.57679999999999998</v>
      </c>
      <c r="N328">
        <v>318.60000000000002</v>
      </c>
      <c r="O328">
        <v>0.2525</v>
      </c>
      <c r="P328">
        <v>0.47139999999999999</v>
      </c>
      <c r="Q328">
        <v>0.33779999999999999</v>
      </c>
      <c r="R328">
        <v>0.3493</v>
      </c>
      <c r="S328">
        <v>0.36530000000000001</v>
      </c>
      <c r="T328">
        <v>125.4</v>
      </c>
      <c r="U328">
        <v>0.48180000000000001</v>
      </c>
      <c r="V328">
        <v>0.98099999999999998</v>
      </c>
      <c r="W328">
        <v>0.9</v>
      </c>
      <c r="X328">
        <v>0.91100000000000003</v>
      </c>
      <c r="Y328">
        <v>0.998</v>
      </c>
      <c r="Z328">
        <v>0.92400000000000004</v>
      </c>
      <c r="AA328">
        <v>1.081</v>
      </c>
      <c r="AB328">
        <v>6</v>
      </c>
      <c r="AC328">
        <v>-2.0921449858976899</v>
      </c>
      <c r="AD328">
        <v>1.6116197859869299</v>
      </c>
    </row>
    <row r="329" spans="1:30" x14ac:dyDescent="0.2">
      <c r="A329">
        <v>328</v>
      </c>
      <c r="B329" t="s">
        <v>357</v>
      </c>
      <c r="C329">
        <v>8.0100000000000005E-2</v>
      </c>
      <c r="D329">
        <v>4.0800000000000003E-2</v>
      </c>
      <c r="E329">
        <v>9.7900000000000001E-2</v>
      </c>
      <c r="F329">
        <v>1.962</v>
      </c>
      <c r="G329">
        <v>0.58279999999999998</v>
      </c>
      <c r="H329">
        <v>0.72230000000000005</v>
      </c>
      <c r="I329">
        <v>0.4985</v>
      </c>
      <c r="J329">
        <v>1.4490000000000001</v>
      </c>
      <c r="K329">
        <v>0.629</v>
      </c>
      <c r="L329">
        <v>0.62439999999999996</v>
      </c>
      <c r="M329">
        <v>0.62860000000000005</v>
      </c>
      <c r="N329">
        <v>325.89999999999998</v>
      </c>
      <c r="O329">
        <v>0.2621</v>
      </c>
      <c r="P329">
        <v>0.4677</v>
      </c>
      <c r="Q329">
        <v>0.3402</v>
      </c>
      <c r="R329">
        <v>0.35360000000000003</v>
      </c>
      <c r="S329">
        <v>0.36770000000000003</v>
      </c>
      <c r="T329">
        <v>126.5</v>
      </c>
      <c r="U329">
        <v>0.51290000000000002</v>
      </c>
      <c r="V329">
        <v>0.94799999999999995</v>
      </c>
      <c r="W329">
        <v>0.91700000000000004</v>
      </c>
      <c r="X329">
        <v>0.93400000000000005</v>
      </c>
      <c r="Y329">
        <v>1.05</v>
      </c>
      <c r="Z329">
        <v>0.999</v>
      </c>
      <c r="AA329">
        <v>1.081</v>
      </c>
      <c r="AB329">
        <v>9</v>
      </c>
      <c r="AC329">
        <v>-2.6635824503877799</v>
      </c>
      <c r="AD329">
        <v>2.0115316371518399</v>
      </c>
    </row>
    <row r="330" spans="1:30" x14ac:dyDescent="0.2">
      <c r="A330">
        <v>329</v>
      </c>
      <c r="B330" t="s">
        <v>358</v>
      </c>
      <c r="C330">
        <v>6.0400000000000002E-2</v>
      </c>
      <c r="D330">
        <v>5.5500000000000001E-2</v>
      </c>
      <c r="E330">
        <v>0.14680000000000001</v>
      </c>
      <c r="F330">
        <v>1.0880000000000001</v>
      </c>
      <c r="G330">
        <v>0.62209999999999999</v>
      </c>
      <c r="H330">
        <v>0.68679999999999997</v>
      </c>
      <c r="I330">
        <v>0.4758</v>
      </c>
      <c r="J330">
        <v>1.4430000000000001</v>
      </c>
      <c r="K330">
        <v>0.60709999999999997</v>
      </c>
      <c r="L330">
        <v>0.61829999999999996</v>
      </c>
      <c r="M330">
        <v>0.5776</v>
      </c>
      <c r="N330">
        <v>310.7</v>
      </c>
      <c r="O330">
        <v>0.2918</v>
      </c>
      <c r="P330">
        <v>0.49020000000000002</v>
      </c>
      <c r="Q330">
        <v>0.36580000000000001</v>
      </c>
      <c r="R330">
        <v>0.37869999999999998</v>
      </c>
      <c r="S330">
        <v>0.40329999999999999</v>
      </c>
      <c r="T330">
        <v>140.4</v>
      </c>
      <c r="U330">
        <v>0.49580000000000002</v>
      </c>
      <c r="V330">
        <v>0.96799999999999997</v>
      </c>
      <c r="W330">
        <v>0.93100000000000005</v>
      </c>
      <c r="X330">
        <v>0.999</v>
      </c>
      <c r="Y330">
        <v>1.0149999999999999</v>
      </c>
      <c r="Z330">
        <v>0.95199999999999996</v>
      </c>
      <c r="AA330">
        <v>1.103</v>
      </c>
      <c r="AB330">
        <v>28</v>
      </c>
      <c r="AC330">
        <v>0.953996192520987</v>
      </c>
      <c r="AD330">
        <v>1.22793812981318</v>
      </c>
    </row>
    <row r="331" spans="1:30" x14ac:dyDescent="0.2">
      <c r="A331">
        <v>330</v>
      </c>
      <c r="B331" t="s">
        <v>359</v>
      </c>
      <c r="C331">
        <v>3.7199999999999997E-2</v>
      </c>
      <c r="D331">
        <v>4.5900000000000003E-2</v>
      </c>
      <c r="E331">
        <v>0.13159999999999999</v>
      </c>
      <c r="F331">
        <v>0.81</v>
      </c>
      <c r="G331">
        <v>0.65100000000000002</v>
      </c>
      <c r="H331">
        <v>0.68159999999999998</v>
      </c>
      <c r="I331">
        <v>0.49509999999999998</v>
      </c>
      <c r="J331">
        <v>1.377</v>
      </c>
      <c r="K331">
        <v>0.61650000000000005</v>
      </c>
      <c r="L331">
        <v>0.63180000000000003</v>
      </c>
      <c r="M331">
        <v>0.59899999999999998</v>
      </c>
      <c r="N331">
        <v>318</v>
      </c>
      <c r="O331">
        <v>0.34300000000000003</v>
      </c>
      <c r="P331">
        <v>0.51980000000000004</v>
      </c>
      <c r="Q331">
        <v>0.41439999999999999</v>
      </c>
      <c r="R331">
        <v>0.4128</v>
      </c>
      <c r="S331">
        <v>0.43209999999999998</v>
      </c>
      <c r="T331">
        <v>159.69999999999999</v>
      </c>
      <c r="U331">
        <v>0.50829999999999997</v>
      </c>
      <c r="V331">
        <v>1.044</v>
      </c>
      <c r="W331">
        <v>1.08</v>
      </c>
      <c r="X331">
        <v>1.0900000000000001</v>
      </c>
      <c r="Y331">
        <v>0.99</v>
      </c>
      <c r="Z331">
        <v>0.97199999999999998</v>
      </c>
      <c r="AA331">
        <v>1.0429999999999999</v>
      </c>
      <c r="AB331">
        <v>18</v>
      </c>
      <c r="AC331">
        <v>3.3985911673602298</v>
      </c>
      <c r="AD331">
        <v>-3.2657547218434901</v>
      </c>
    </row>
    <row r="332" spans="1:30" x14ac:dyDescent="0.2">
      <c r="A332">
        <v>331</v>
      </c>
      <c r="B332" t="s">
        <v>360</v>
      </c>
      <c r="C332">
        <v>8.0699999999999994E-2</v>
      </c>
      <c r="D332">
        <v>3.0499999999999999E-2</v>
      </c>
      <c r="E332">
        <v>8.3699999999999997E-2</v>
      </c>
      <c r="F332">
        <v>2.6469999999999998</v>
      </c>
      <c r="G332">
        <v>0.63539999999999996</v>
      </c>
      <c r="H332">
        <v>0.7288</v>
      </c>
      <c r="I332">
        <v>0.51060000000000005</v>
      </c>
      <c r="J332">
        <v>1.427</v>
      </c>
      <c r="K332">
        <v>0.64929999999999999</v>
      </c>
      <c r="L332">
        <v>0.63970000000000005</v>
      </c>
      <c r="M332">
        <v>0.628</v>
      </c>
      <c r="N332">
        <v>337</v>
      </c>
      <c r="O332">
        <v>0.27889999999999998</v>
      </c>
      <c r="P332">
        <v>0.501</v>
      </c>
      <c r="Q332">
        <v>0.36980000000000002</v>
      </c>
      <c r="R332">
        <v>0.36980000000000002</v>
      </c>
      <c r="S332">
        <v>0.38750000000000001</v>
      </c>
      <c r="T332">
        <v>138.30000000000001</v>
      </c>
      <c r="U332">
        <v>0.50029999999999997</v>
      </c>
      <c r="V332">
        <v>1.0129999999999999</v>
      </c>
      <c r="W332">
        <v>1.054</v>
      </c>
      <c r="X332">
        <v>1.0129999999999999</v>
      </c>
      <c r="Y332">
        <v>0.98399999999999999</v>
      </c>
      <c r="Z332">
        <v>0.96699999999999997</v>
      </c>
      <c r="AA332">
        <v>1.048</v>
      </c>
      <c r="AB332">
        <v>15</v>
      </c>
      <c r="AC332">
        <v>-1.8968851070170301</v>
      </c>
      <c r="AD332">
        <v>-1.9813216939765299</v>
      </c>
    </row>
    <row r="333" spans="1:30" x14ac:dyDescent="0.2">
      <c r="A333">
        <v>332</v>
      </c>
      <c r="B333" t="s">
        <v>361</v>
      </c>
      <c r="C333">
        <v>8.0299999999999996E-2</v>
      </c>
      <c r="D333">
        <v>3.3099999999999997E-2</v>
      </c>
      <c r="E333">
        <v>7.8299999999999995E-2</v>
      </c>
      <c r="F333">
        <v>2.4300000000000002</v>
      </c>
      <c r="G333">
        <v>0.57769999999999999</v>
      </c>
      <c r="H333">
        <v>0.71840000000000004</v>
      </c>
      <c r="I333">
        <v>0.5</v>
      </c>
      <c r="J333">
        <v>1.4370000000000001</v>
      </c>
      <c r="K333">
        <v>0.62619999999999998</v>
      </c>
      <c r="L333">
        <v>0.61570000000000003</v>
      </c>
      <c r="M333">
        <v>0.61539999999999995</v>
      </c>
      <c r="N333">
        <v>323.5</v>
      </c>
      <c r="O333">
        <v>0.29549999999999998</v>
      </c>
      <c r="P333">
        <v>0.51339999999999997</v>
      </c>
      <c r="Q333">
        <v>0.38969999999999999</v>
      </c>
      <c r="R333">
        <v>0.39250000000000002</v>
      </c>
      <c r="S333">
        <v>0.4113</v>
      </c>
      <c r="T333">
        <v>147.5</v>
      </c>
      <c r="U333">
        <v>0.51019999999999999</v>
      </c>
      <c r="V333">
        <v>1.002</v>
      </c>
      <c r="W333">
        <v>1.0429999999999999</v>
      </c>
      <c r="X333">
        <v>1.0129999999999999</v>
      </c>
      <c r="Y333">
        <v>1.0049999999999999</v>
      </c>
      <c r="Z333">
        <v>0.98299999999999998</v>
      </c>
      <c r="AA333">
        <v>1.0549999999999999</v>
      </c>
      <c r="AB333">
        <v>2</v>
      </c>
      <c r="AC333">
        <v>0.32821295924570298</v>
      </c>
      <c r="AD333">
        <v>-1.5917577079446099</v>
      </c>
    </row>
    <row r="334" spans="1:30" x14ac:dyDescent="0.2">
      <c r="A334">
        <v>333</v>
      </c>
      <c r="B334" t="s">
        <v>362</v>
      </c>
      <c r="C334">
        <v>5.1700000000000003E-2</v>
      </c>
      <c r="D334">
        <v>3.9199999999999999E-2</v>
      </c>
      <c r="E334">
        <v>8.4900000000000003E-2</v>
      </c>
      <c r="F334">
        <v>1.319</v>
      </c>
      <c r="G334">
        <v>0.53779999999999994</v>
      </c>
      <c r="H334">
        <v>0.71079999999999999</v>
      </c>
      <c r="I334">
        <v>0.4879</v>
      </c>
      <c r="J334">
        <v>1.4570000000000001</v>
      </c>
      <c r="K334">
        <v>0.60780000000000001</v>
      </c>
      <c r="L334">
        <v>0.61170000000000002</v>
      </c>
      <c r="M334">
        <v>0.61929999999999996</v>
      </c>
      <c r="N334">
        <v>312.3</v>
      </c>
      <c r="O334">
        <v>0.26350000000000001</v>
      </c>
      <c r="P334">
        <v>0.4824</v>
      </c>
      <c r="Q334">
        <v>0.34949999999999998</v>
      </c>
      <c r="R334">
        <v>0.35639999999999999</v>
      </c>
      <c r="S334">
        <v>0.36919999999999997</v>
      </c>
      <c r="T334">
        <v>129.9</v>
      </c>
      <c r="U334">
        <v>0.50960000000000005</v>
      </c>
      <c r="V334">
        <v>0.94799999999999995</v>
      </c>
      <c r="W334">
        <v>0.89100000000000001</v>
      </c>
      <c r="X334">
        <v>0.90500000000000003</v>
      </c>
      <c r="Y334">
        <v>1.0569999999999999</v>
      </c>
      <c r="Z334">
        <v>1.0189999999999999</v>
      </c>
      <c r="AA334">
        <v>1.0569999999999999</v>
      </c>
      <c r="AB334">
        <v>1</v>
      </c>
      <c r="AC334">
        <v>-1.02527262946155</v>
      </c>
      <c r="AD334">
        <v>2.7121317699185199</v>
      </c>
    </row>
    <row r="335" spans="1:30" x14ac:dyDescent="0.2">
      <c r="A335">
        <v>334</v>
      </c>
      <c r="B335" t="s">
        <v>363</v>
      </c>
      <c r="C335">
        <v>6.8900000000000003E-2</v>
      </c>
      <c r="D335">
        <v>3.9100000000000003E-2</v>
      </c>
      <c r="E335">
        <v>9.5699999999999993E-2</v>
      </c>
      <c r="F335">
        <v>1.76</v>
      </c>
      <c r="G335">
        <v>0.59099999999999997</v>
      </c>
      <c r="H335">
        <v>0.72009999999999996</v>
      </c>
      <c r="I335">
        <v>0.51649999999999996</v>
      </c>
      <c r="J335">
        <v>1.3939999999999999</v>
      </c>
      <c r="K335">
        <v>0.63680000000000003</v>
      </c>
      <c r="L335">
        <v>0.63670000000000004</v>
      </c>
      <c r="M335">
        <v>0.61029999999999995</v>
      </c>
      <c r="N335">
        <v>326.89999999999998</v>
      </c>
      <c r="O335">
        <v>0.30359999999999998</v>
      </c>
      <c r="P335">
        <v>0.51039999999999996</v>
      </c>
      <c r="Q335">
        <v>0.38979999999999998</v>
      </c>
      <c r="R335">
        <v>0.3886</v>
      </c>
      <c r="S335">
        <v>0.42420000000000002</v>
      </c>
      <c r="T335">
        <v>149.4</v>
      </c>
      <c r="U335">
        <v>0.50960000000000005</v>
      </c>
      <c r="V335">
        <v>1.0169999999999999</v>
      </c>
      <c r="W335">
        <v>1.073</v>
      </c>
      <c r="X335">
        <v>1.0649999999999999</v>
      </c>
      <c r="Y335">
        <v>0.995</v>
      </c>
      <c r="Z335">
        <v>0.95799999999999996</v>
      </c>
      <c r="AA335">
        <v>1.0880000000000001</v>
      </c>
      <c r="AB335">
        <v>8</v>
      </c>
      <c r="AC335">
        <v>0.45712973319588301</v>
      </c>
      <c r="AD335">
        <v>-2.6426262653907702</v>
      </c>
    </row>
    <row r="336" spans="1:30" x14ac:dyDescent="0.2">
      <c r="A336">
        <v>335</v>
      </c>
      <c r="B336" t="s">
        <v>364</v>
      </c>
      <c r="C336">
        <v>0.1061</v>
      </c>
      <c r="D336">
        <v>2.9100000000000001E-2</v>
      </c>
      <c r="E336">
        <v>6.5100000000000005E-2</v>
      </c>
      <c r="F336">
        <v>3.6480000000000001</v>
      </c>
      <c r="G336">
        <v>0.55310000000000004</v>
      </c>
      <c r="H336">
        <v>0.75429999999999997</v>
      </c>
      <c r="I336">
        <v>0.52490000000000003</v>
      </c>
      <c r="J336">
        <v>1.4370000000000001</v>
      </c>
      <c r="K336">
        <v>0.65180000000000005</v>
      </c>
      <c r="L336">
        <v>0.63100000000000001</v>
      </c>
      <c r="M336">
        <v>0.62729999999999997</v>
      </c>
      <c r="N336">
        <v>335.9</v>
      </c>
      <c r="O336">
        <v>0.28570000000000001</v>
      </c>
      <c r="P336">
        <v>0.50060000000000004</v>
      </c>
      <c r="Q336">
        <v>0.37490000000000001</v>
      </c>
      <c r="R336">
        <v>0.372</v>
      </c>
      <c r="S336">
        <v>0.39150000000000001</v>
      </c>
      <c r="T336">
        <v>140.1</v>
      </c>
      <c r="U336">
        <v>0.49890000000000001</v>
      </c>
      <c r="V336">
        <v>1.0269999999999999</v>
      </c>
      <c r="W336">
        <v>1.077</v>
      </c>
      <c r="X336">
        <v>1.018</v>
      </c>
      <c r="Y336">
        <v>0.97499999999999998</v>
      </c>
      <c r="Z336">
        <v>0.96199999999999997</v>
      </c>
      <c r="AA336">
        <v>1.044</v>
      </c>
      <c r="AB336">
        <v>11</v>
      </c>
      <c r="AC336">
        <v>-2.3546393318390302</v>
      </c>
      <c r="AD336">
        <v>-2.9006056674902498</v>
      </c>
    </row>
    <row r="337" spans="1:30" x14ac:dyDescent="0.2">
      <c r="A337">
        <v>336</v>
      </c>
      <c r="B337" t="s">
        <v>365</v>
      </c>
      <c r="C337">
        <v>7.7899999999999997E-2</v>
      </c>
      <c r="D337">
        <v>2.9100000000000001E-2</v>
      </c>
      <c r="E337">
        <v>6.7699999999999996E-2</v>
      </c>
      <c r="F337">
        <v>2.6760000000000002</v>
      </c>
      <c r="G337">
        <v>0.57010000000000005</v>
      </c>
      <c r="H337">
        <v>0.7238</v>
      </c>
      <c r="I337">
        <v>0.49769999999999998</v>
      </c>
      <c r="J337">
        <v>1.454</v>
      </c>
      <c r="K337">
        <v>0.62660000000000005</v>
      </c>
      <c r="L337">
        <v>0.61450000000000005</v>
      </c>
      <c r="M337">
        <v>0.61119999999999997</v>
      </c>
      <c r="N337">
        <v>323.10000000000002</v>
      </c>
      <c r="O337">
        <v>0.2752</v>
      </c>
      <c r="P337">
        <v>0.4824</v>
      </c>
      <c r="Q337">
        <v>0.3599</v>
      </c>
      <c r="R337">
        <v>0.37059999999999998</v>
      </c>
      <c r="S337">
        <v>0.39389999999999997</v>
      </c>
      <c r="T337">
        <v>135.1</v>
      </c>
      <c r="U337">
        <v>0.50829999999999997</v>
      </c>
      <c r="V337">
        <v>0.98599999999999999</v>
      </c>
      <c r="W337">
        <v>0.96399999999999997</v>
      </c>
      <c r="X337">
        <v>0.93</v>
      </c>
      <c r="Y337">
        <v>1.028</v>
      </c>
      <c r="Z337">
        <v>0.97499999999999998</v>
      </c>
      <c r="AA337">
        <v>1.095</v>
      </c>
      <c r="AB337">
        <v>6</v>
      </c>
      <c r="AC337">
        <v>-1.3325250136450399</v>
      </c>
      <c r="AD337">
        <v>0.35786656777104903</v>
      </c>
    </row>
    <row r="338" spans="1:30" x14ac:dyDescent="0.2">
      <c r="A338">
        <v>337</v>
      </c>
      <c r="B338" t="s">
        <v>366</v>
      </c>
      <c r="C338">
        <v>0.1303</v>
      </c>
      <c r="D338">
        <v>5.74E-2</v>
      </c>
      <c r="E338">
        <v>0.11940000000000001</v>
      </c>
      <c r="F338">
        <v>2.2679999999999998</v>
      </c>
      <c r="G338">
        <v>0.51910000000000001</v>
      </c>
      <c r="H338">
        <v>0.78590000000000004</v>
      </c>
      <c r="I338">
        <v>0.48</v>
      </c>
      <c r="J338">
        <v>1.637</v>
      </c>
      <c r="K338">
        <v>0.63880000000000003</v>
      </c>
      <c r="L338">
        <v>0.626</v>
      </c>
      <c r="M338">
        <v>0.60960000000000003</v>
      </c>
      <c r="N338">
        <v>326.39999999999998</v>
      </c>
      <c r="O338">
        <v>0.26850000000000002</v>
      </c>
      <c r="P338">
        <v>0.47610000000000002</v>
      </c>
      <c r="Q338">
        <v>0.3513</v>
      </c>
      <c r="R338">
        <v>0.35339999999999999</v>
      </c>
      <c r="S338">
        <v>0.38550000000000001</v>
      </c>
      <c r="T338">
        <v>131.80000000000001</v>
      </c>
      <c r="U338">
        <v>0.50160000000000005</v>
      </c>
      <c r="V338">
        <v>0.95799999999999996</v>
      </c>
      <c r="W338">
        <v>0.97299999999999998</v>
      </c>
      <c r="X338">
        <v>0.93300000000000005</v>
      </c>
      <c r="Y338">
        <v>1.0069999999999999</v>
      </c>
      <c r="Z338">
        <v>0.95399999999999996</v>
      </c>
      <c r="AA338">
        <v>1.097</v>
      </c>
      <c r="AB338">
        <v>9</v>
      </c>
      <c r="AC338">
        <v>-3.3131333747395901</v>
      </c>
      <c r="AD338">
        <v>0.93532098698107802</v>
      </c>
    </row>
    <row r="339" spans="1:30" x14ac:dyDescent="0.2">
      <c r="A339">
        <v>338</v>
      </c>
      <c r="B339" t="s">
        <v>367</v>
      </c>
      <c r="C339">
        <v>0.1232</v>
      </c>
      <c r="D339">
        <v>6.8500000000000005E-2</v>
      </c>
      <c r="E339">
        <v>0.15709999999999999</v>
      </c>
      <c r="F339">
        <v>1.798</v>
      </c>
      <c r="G339">
        <v>0.56369999999999998</v>
      </c>
      <c r="H339">
        <v>0.78539999999999999</v>
      </c>
      <c r="I339">
        <v>0.47449999999999998</v>
      </c>
      <c r="J339">
        <v>1.655</v>
      </c>
      <c r="K339">
        <v>0.64970000000000006</v>
      </c>
      <c r="L339">
        <v>0.65139999999999998</v>
      </c>
      <c r="M339">
        <v>0.61929999999999996</v>
      </c>
      <c r="N339">
        <v>331.8</v>
      </c>
      <c r="O339">
        <v>0.27789999999999998</v>
      </c>
      <c r="P339">
        <v>0.48970000000000002</v>
      </c>
      <c r="Q339">
        <v>0.36349999999999999</v>
      </c>
      <c r="R339">
        <v>0.3589</v>
      </c>
      <c r="S339">
        <v>0.37580000000000002</v>
      </c>
      <c r="T339">
        <v>134.30000000000001</v>
      </c>
      <c r="U339">
        <v>0.48970000000000002</v>
      </c>
      <c r="V339">
        <v>1.0249999999999999</v>
      </c>
      <c r="W339">
        <v>1.038</v>
      </c>
      <c r="X339">
        <v>0.98899999999999999</v>
      </c>
      <c r="Y339">
        <v>0.97</v>
      </c>
      <c r="Z339">
        <v>0.95299999999999996</v>
      </c>
      <c r="AA339">
        <v>1.034</v>
      </c>
      <c r="AB339">
        <v>24</v>
      </c>
      <c r="AC339">
        <v>-3.1499700967414599</v>
      </c>
      <c r="AD339">
        <v>-1.3652096440339401</v>
      </c>
    </row>
    <row r="340" spans="1:30" x14ac:dyDescent="0.2">
      <c r="A340">
        <v>339</v>
      </c>
      <c r="B340" t="s">
        <v>368</v>
      </c>
      <c r="C340">
        <v>5.4100000000000002E-2</v>
      </c>
      <c r="D340">
        <v>3.09E-2</v>
      </c>
      <c r="E340">
        <v>7.9500000000000001E-2</v>
      </c>
      <c r="F340">
        <v>1.7529999999999999</v>
      </c>
      <c r="G340">
        <v>0.61140000000000005</v>
      </c>
      <c r="H340">
        <v>0.68720000000000003</v>
      </c>
      <c r="I340">
        <v>0.49349999999999999</v>
      </c>
      <c r="J340">
        <v>1.393</v>
      </c>
      <c r="K340">
        <v>0.6119</v>
      </c>
      <c r="L340">
        <v>0.60960000000000003</v>
      </c>
      <c r="M340">
        <v>0.56830000000000003</v>
      </c>
      <c r="N340">
        <v>312.5</v>
      </c>
      <c r="O340">
        <v>0.30309999999999998</v>
      </c>
      <c r="P340">
        <v>0.4864</v>
      </c>
      <c r="Q340">
        <v>0.37559999999999999</v>
      </c>
      <c r="R340">
        <v>0.37190000000000001</v>
      </c>
      <c r="S340">
        <v>0.40139999999999998</v>
      </c>
      <c r="T340">
        <v>142.1</v>
      </c>
      <c r="U340">
        <v>0.48630000000000001</v>
      </c>
      <c r="V340">
        <v>1.0129999999999999</v>
      </c>
      <c r="W340">
        <v>0.96799999999999997</v>
      </c>
      <c r="X340">
        <v>0.94199999999999995</v>
      </c>
      <c r="Y340">
        <v>0.98599999999999999</v>
      </c>
      <c r="Z340">
        <v>0.92900000000000005</v>
      </c>
      <c r="AA340">
        <v>1.069</v>
      </c>
      <c r="AB340">
        <v>22</v>
      </c>
      <c r="AC340">
        <v>1.1183590196567601</v>
      </c>
      <c r="AD340">
        <v>-0.23927629737238601</v>
      </c>
    </row>
    <row r="341" spans="1:30" x14ac:dyDescent="0.2">
      <c r="A341">
        <v>340</v>
      </c>
      <c r="B341" t="s">
        <v>369</v>
      </c>
      <c r="C341">
        <v>2.3599999999999999E-2</v>
      </c>
      <c r="D341">
        <v>2.5600000000000001E-2</v>
      </c>
      <c r="E341">
        <v>7.5899999999999995E-2</v>
      </c>
      <c r="F341">
        <v>0.92</v>
      </c>
      <c r="G341">
        <v>0.66210000000000002</v>
      </c>
      <c r="H341">
        <v>0.63800000000000001</v>
      </c>
      <c r="I341">
        <v>0.49959999999999999</v>
      </c>
      <c r="J341">
        <v>1.2769999999999999</v>
      </c>
      <c r="K341">
        <v>0.59119999999999995</v>
      </c>
      <c r="L341">
        <v>0.59699999999999998</v>
      </c>
      <c r="M341">
        <v>0.57930000000000004</v>
      </c>
      <c r="N341">
        <v>308</v>
      </c>
      <c r="O341">
        <v>0.3241</v>
      </c>
      <c r="P341">
        <v>0.51329999999999998</v>
      </c>
      <c r="Q341">
        <v>0.40160000000000001</v>
      </c>
      <c r="R341">
        <v>0.39529999999999998</v>
      </c>
      <c r="S341">
        <v>0.39279999999999998</v>
      </c>
      <c r="T341">
        <v>149.6</v>
      </c>
      <c r="U341">
        <v>0.48770000000000002</v>
      </c>
      <c r="V341">
        <v>1.0309999999999999</v>
      </c>
      <c r="W341">
        <v>0.98199999999999998</v>
      </c>
      <c r="X341">
        <v>1.012</v>
      </c>
      <c r="Y341">
        <v>0.98499999999999999</v>
      </c>
      <c r="Z341">
        <v>0.98</v>
      </c>
      <c r="AA341">
        <v>0.97799999999999998</v>
      </c>
      <c r="AB341">
        <v>17</v>
      </c>
      <c r="AC341">
        <v>3.7099904481328201</v>
      </c>
      <c r="AD341">
        <v>-1.0640827293378099</v>
      </c>
    </row>
    <row r="342" spans="1:30" x14ac:dyDescent="0.2">
      <c r="A342">
        <v>341</v>
      </c>
      <c r="B342" t="s">
        <v>370</v>
      </c>
      <c r="C342">
        <v>6.2100000000000002E-2</v>
      </c>
      <c r="D342">
        <v>3.7499999999999999E-2</v>
      </c>
      <c r="E342">
        <v>8.8499999999999995E-2</v>
      </c>
      <c r="F342">
        <v>1.655</v>
      </c>
      <c r="G342">
        <v>0.57630000000000003</v>
      </c>
      <c r="H342">
        <v>0.71289999999999998</v>
      </c>
      <c r="I342">
        <v>0.52959999999999996</v>
      </c>
      <c r="J342">
        <v>1.3460000000000001</v>
      </c>
      <c r="K342">
        <v>0.63519999999999999</v>
      </c>
      <c r="L342">
        <v>0.63649999999999995</v>
      </c>
      <c r="M342">
        <v>0.6089</v>
      </c>
      <c r="N342">
        <v>324.7</v>
      </c>
      <c r="O342">
        <v>0.31269999999999998</v>
      </c>
      <c r="P342">
        <v>0.53339999999999999</v>
      </c>
      <c r="Q342">
        <v>0.40550000000000003</v>
      </c>
      <c r="R342">
        <v>0.40710000000000002</v>
      </c>
      <c r="S342">
        <v>0.42180000000000001</v>
      </c>
      <c r="T342">
        <v>155.5</v>
      </c>
      <c r="U342">
        <v>0.503</v>
      </c>
      <c r="V342">
        <v>1.038</v>
      </c>
      <c r="W342">
        <v>1.1120000000000001</v>
      </c>
      <c r="X342">
        <v>1.1479999999999999</v>
      </c>
      <c r="Y342">
        <v>0.97099999999999997</v>
      </c>
      <c r="Z342">
        <v>0.95899999999999996</v>
      </c>
      <c r="AA342">
        <v>1.04</v>
      </c>
      <c r="AB342">
        <v>8</v>
      </c>
      <c r="AC342">
        <v>1.5670436681459301</v>
      </c>
      <c r="AD342">
        <v>-4.1333044610242498</v>
      </c>
    </row>
    <row r="343" spans="1:30" x14ac:dyDescent="0.2">
      <c r="A343">
        <v>342</v>
      </c>
      <c r="B343" t="s">
        <v>371</v>
      </c>
      <c r="C343">
        <v>5.6899999999999999E-2</v>
      </c>
      <c r="D343">
        <v>3.15E-2</v>
      </c>
      <c r="E343">
        <v>9.2499999999999999E-2</v>
      </c>
      <c r="F343">
        <v>1.804</v>
      </c>
      <c r="G343">
        <v>0.65900000000000003</v>
      </c>
      <c r="H343">
        <v>0.68540000000000001</v>
      </c>
      <c r="I343">
        <v>0.48820000000000002</v>
      </c>
      <c r="J343">
        <v>1.4039999999999999</v>
      </c>
      <c r="K343">
        <v>0.61809999999999998</v>
      </c>
      <c r="L343">
        <v>0.61570000000000003</v>
      </c>
      <c r="M343">
        <v>0.55940000000000001</v>
      </c>
      <c r="N343">
        <v>317.3</v>
      </c>
      <c r="O343">
        <v>0.2671</v>
      </c>
      <c r="P343">
        <v>0.47649999999999998</v>
      </c>
      <c r="Q343">
        <v>0.34410000000000002</v>
      </c>
      <c r="R343">
        <v>0.34860000000000002</v>
      </c>
      <c r="S343">
        <v>0.35499999999999998</v>
      </c>
      <c r="T343">
        <v>127</v>
      </c>
      <c r="U343">
        <v>0.4642</v>
      </c>
      <c r="V343">
        <v>0.97199999999999998</v>
      </c>
      <c r="W343">
        <v>0.90100000000000002</v>
      </c>
      <c r="X343">
        <v>0.92300000000000004</v>
      </c>
      <c r="Y343">
        <v>0.96099999999999997</v>
      </c>
      <c r="Z343">
        <v>0.90500000000000003</v>
      </c>
      <c r="AA343">
        <v>1.0309999999999999</v>
      </c>
      <c r="AB343">
        <v>1</v>
      </c>
      <c r="AC343">
        <v>-1.0049466988432001</v>
      </c>
      <c r="AD343">
        <v>1.7413907337103001</v>
      </c>
    </row>
    <row r="344" spans="1:30" x14ac:dyDescent="0.2">
      <c r="A344">
        <v>343</v>
      </c>
      <c r="B344" t="s">
        <v>372</v>
      </c>
      <c r="C344">
        <v>5.0599999999999999E-2</v>
      </c>
      <c r="D344">
        <v>3.4700000000000002E-2</v>
      </c>
      <c r="E344">
        <v>8.6599999999999996E-2</v>
      </c>
      <c r="F344">
        <v>1.4570000000000001</v>
      </c>
      <c r="G344">
        <v>0.59860000000000002</v>
      </c>
      <c r="H344">
        <v>0.70050000000000001</v>
      </c>
      <c r="I344">
        <v>0.50380000000000003</v>
      </c>
      <c r="J344">
        <v>1.39</v>
      </c>
      <c r="K344">
        <v>0.62160000000000004</v>
      </c>
      <c r="L344">
        <v>0.62419999999999998</v>
      </c>
      <c r="M344">
        <v>0.59899999999999998</v>
      </c>
      <c r="N344">
        <v>318.8</v>
      </c>
      <c r="O344">
        <v>0.25580000000000003</v>
      </c>
      <c r="P344">
        <v>0.47760000000000002</v>
      </c>
      <c r="Q344">
        <v>0.34139999999999998</v>
      </c>
      <c r="R344">
        <v>0.3553</v>
      </c>
      <c r="S344">
        <v>0.3735</v>
      </c>
      <c r="T344">
        <v>127.6</v>
      </c>
      <c r="U344">
        <v>0.49969999999999998</v>
      </c>
      <c r="V344">
        <v>0.96</v>
      </c>
      <c r="W344">
        <v>0.90200000000000002</v>
      </c>
      <c r="X344">
        <v>0.93200000000000005</v>
      </c>
      <c r="Y344">
        <v>1.032</v>
      </c>
      <c r="Z344">
        <v>0.96399999999999997</v>
      </c>
      <c r="AA344">
        <v>1.0940000000000001</v>
      </c>
      <c r="AB344">
        <v>1</v>
      </c>
      <c r="AC344">
        <v>-1.3955288106441199</v>
      </c>
      <c r="AD344">
        <v>1.95152796811886</v>
      </c>
    </row>
    <row r="345" spans="1:30" x14ac:dyDescent="0.2">
      <c r="A345">
        <v>344</v>
      </c>
      <c r="B345" t="s">
        <v>373</v>
      </c>
      <c r="C345">
        <v>2.9100000000000001E-2</v>
      </c>
      <c r="D345">
        <v>2.2599999999999999E-2</v>
      </c>
      <c r="E345">
        <v>5.57E-2</v>
      </c>
      <c r="F345">
        <v>1.2849999999999999</v>
      </c>
      <c r="G345">
        <v>0.59370000000000001</v>
      </c>
      <c r="H345">
        <v>0.65300000000000002</v>
      </c>
      <c r="I345">
        <v>0.48480000000000001</v>
      </c>
      <c r="J345">
        <v>1.347</v>
      </c>
      <c r="K345">
        <v>0.58460000000000001</v>
      </c>
      <c r="L345">
        <v>0.58589999999999998</v>
      </c>
      <c r="M345">
        <v>0.59140000000000004</v>
      </c>
      <c r="N345">
        <v>302.60000000000002</v>
      </c>
      <c r="O345">
        <v>0.30580000000000002</v>
      </c>
      <c r="P345">
        <v>0.49080000000000001</v>
      </c>
      <c r="Q345">
        <v>0.3795</v>
      </c>
      <c r="R345">
        <v>0.3725</v>
      </c>
      <c r="S345">
        <v>0.40479999999999999</v>
      </c>
      <c r="T345">
        <v>142.4</v>
      </c>
      <c r="U345">
        <v>0.51119999999999999</v>
      </c>
      <c r="V345">
        <v>0.97299999999999998</v>
      </c>
      <c r="W345">
        <v>0.91400000000000003</v>
      </c>
      <c r="X345">
        <v>0.91100000000000003</v>
      </c>
      <c r="Y345">
        <v>1.0569999999999999</v>
      </c>
      <c r="Z345">
        <v>1.012</v>
      </c>
      <c r="AA345">
        <v>1.0669999999999999</v>
      </c>
      <c r="AB345">
        <v>4</v>
      </c>
      <c r="AC345">
        <v>2.4824808431193399</v>
      </c>
      <c r="AD345">
        <v>1.95017024999387</v>
      </c>
    </row>
    <row r="346" spans="1:30" x14ac:dyDescent="0.2">
      <c r="A346">
        <v>345</v>
      </c>
      <c r="B346" t="s">
        <v>374</v>
      </c>
      <c r="C346">
        <v>9.1399999999999995E-2</v>
      </c>
      <c r="D346">
        <v>4.1000000000000002E-2</v>
      </c>
      <c r="E346">
        <v>8.7599999999999997E-2</v>
      </c>
      <c r="F346">
        <v>2.226</v>
      </c>
      <c r="G346">
        <v>0.53139999999999998</v>
      </c>
      <c r="H346">
        <v>0.74819999999999998</v>
      </c>
      <c r="I346">
        <v>0.51529999999999998</v>
      </c>
      <c r="J346">
        <v>1.452</v>
      </c>
      <c r="K346">
        <v>0.63900000000000001</v>
      </c>
      <c r="L346">
        <v>0.63129999999999997</v>
      </c>
      <c r="M346">
        <v>0.6028</v>
      </c>
      <c r="N346">
        <v>324.7</v>
      </c>
      <c r="O346">
        <v>0.29480000000000001</v>
      </c>
      <c r="P346">
        <v>0.50139999999999996</v>
      </c>
      <c r="Q346">
        <v>0.37640000000000001</v>
      </c>
      <c r="R346">
        <v>0.37780000000000002</v>
      </c>
      <c r="S346">
        <v>0.4027</v>
      </c>
      <c r="T346">
        <v>142.6</v>
      </c>
      <c r="U346">
        <v>0.49719999999999998</v>
      </c>
      <c r="V346">
        <v>1.02</v>
      </c>
      <c r="W346">
        <v>1.0429999999999999</v>
      </c>
      <c r="X346">
        <v>1.0309999999999999</v>
      </c>
      <c r="Y346">
        <v>0.98199999999999998</v>
      </c>
      <c r="Z346">
        <v>0.94299999999999995</v>
      </c>
      <c r="AA346">
        <v>1.07</v>
      </c>
      <c r="AB346">
        <v>15</v>
      </c>
      <c r="AC346">
        <v>-0.86850433735128996</v>
      </c>
      <c r="AD346">
        <v>-2.1525491591814299</v>
      </c>
    </row>
    <row r="347" spans="1:30" x14ac:dyDescent="0.2">
      <c r="A347">
        <v>346</v>
      </c>
      <c r="B347" t="s">
        <v>375</v>
      </c>
      <c r="C347">
        <v>5.8599999999999999E-2</v>
      </c>
      <c r="D347">
        <v>2.9100000000000001E-2</v>
      </c>
      <c r="E347">
        <v>7.5200000000000003E-2</v>
      </c>
      <c r="F347">
        <v>2.0169999999999999</v>
      </c>
      <c r="G347">
        <v>0.61350000000000005</v>
      </c>
      <c r="H347">
        <v>0.65849999999999997</v>
      </c>
      <c r="I347">
        <v>0.46639999999999998</v>
      </c>
      <c r="J347">
        <v>1.4119999999999999</v>
      </c>
      <c r="K347">
        <v>0.58430000000000004</v>
      </c>
      <c r="L347">
        <v>0.57620000000000005</v>
      </c>
      <c r="M347">
        <v>0.56210000000000004</v>
      </c>
      <c r="N347">
        <v>301.60000000000002</v>
      </c>
      <c r="O347">
        <v>0.24379999999999999</v>
      </c>
      <c r="P347">
        <v>0.47110000000000002</v>
      </c>
      <c r="Q347">
        <v>0.33289999999999997</v>
      </c>
      <c r="R347">
        <v>0.33460000000000001</v>
      </c>
      <c r="S347">
        <v>0.38400000000000001</v>
      </c>
      <c r="T347">
        <v>125.8</v>
      </c>
      <c r="U347">
        <v>0.49719999999999998</v>
      </c>
      <c r="V347">
        <v>0.93300000000000005</v>
      </c>
      <c r="W347">
        <v>0.80100000000000005</v>
      </c>
      <c r="X347">
        <v>0.83199999999999996</v>
      </c>
      <c r="Y347">
        <v>1.0740000000000001</v>
      </c>
      <c r="Z347">
        <v>0.96199999999999997</v>
      </c>
      <c r="AA347">
        <v>1.1539999999999999</v>
      </c>
      <c r="AB347">
        <v>14</v>
      </c>
      <c r="AC347">
        <v>-0.171925035058656</v>
      </c>
      <c r="AD347">
        <v>5.3947614616813899</v>
      </c>
    </row>
    <row r="348" spans="1:30" x14ac:dyDescent="0.2">
      <c r="A348">
        <v>347</v>
      </c>
      <c r="B348" t="s">
        <v>376</v>
      </c>
      <c r="C348">
        <v>3.3799999999999997E-2</v>
      </c>
      <c r="D348">
        <v>4.2700000000000002E-2</v>
      </c>
      <c r="E348">
        <v>0.1026</v>
      </c>
      <c r="F348">
        <v>0.79200000000000004</v>
      </c>
      <c r="G348">
        <v>0.58409999999999995</v>
      </c>
      <c r="H348">
        <v>0.66279999999999994</v>
      </c>
      <c r="I348">
        <v>0.46160000000000001</v>
      </c>
      <c r="J348">
        <v>1.4359999999999999</v>
      </c>
      <c r="K348">
        <v>0.57909999999999995</v>
      </c>
      <c r="L348">
        <v>0.59050000000000002</v>
      </c>
      <c r="M348">
        <v>0.58479999999999999</v>
      </c>
      <c r="N348">
        <v>298.2</v>
      </c>
      <c r="O348">
        <v>0.3226</v>
      </c>
      <c r="P348">
        <v>0.5131</v>
      </c>
      <c r="Q348">
        <v>0.40229999999999999</v>
      </c>
      <c r="R348">
        <v>0.39539999999999997</v>
      </c>
      <c r="S348">
        <v>0.44550000000000001</v>
      </c>
      <c r="T348">
        <v>155.4</v>
      </c>
      <c r="U348">
        <v>0.52070000000000005</v>
      </c>
      <c r="V348">
        <v>0.98099999999999998</v>
      </c>
      <c r="W348">
        <v>0.95599999999999996</v>
      </c>
      <c r="X348">
        <v>0.94299999999999995</v>
      </c>
      <c r="Y348">
        <v>1.0589999999999999</v>
      </c>
      <c r="Z348">
        <v>1.01</v>
      </c>
      <c r="AA348">
        <v>1.107</v>
      </c>
      <c r="AB348">
        <v>19</v>
      </c>
      <c r="AC348">
        <v>4.22904314980343</v>
      </c>
      <c r="AD348">
        <v>0.98128678627099497</v>
      </c>
    </row>
    <row r="349" spans="1:30" x14ac:dyDescent="0.2">
      <c r="A349">
        <v>348</v>
      </c>
      <c r="B349" t="s">
        <v>377</v>
      </c>
      <c r="C349">
        <v>0.12659999999999999</v>
      </c>
      <c r="D349">
        <v>3.6999999999999998E-2</v>
      </c>
      <c r="E349">
        <v>8.0199999999999994E-2</v>
      </c>
      <c r="F349">
        <v>3.4220000000000002</v>
      </c>
      <c r="G349">
        <v>0.53900000000000003</v>
      </c>
      <c r="H349">
        <v>0.77270000000000005</v>
      </c>
      <c r="I349">
        <v>0.52229999999999999</v>
      </c>
      <c r="J349">
        <v>1.4790000000000001</v>
      </c>
      <c r="K349">
        <v>0.6573</v>
      </c>
      <c r="L349">
        <v>0.63449999999999995</v>
      </c>
      <c r="M349">
        <v>0.62419999999999998</v>
      </c>
      <c r="N349">
        <v>337.1</v>
      </c>
      <c r="O349">
        <v>0.28389999999999999</v>
      </c>
      <c r="P349">
        <v>0.4884</v>
      </c>
      <c r="Q349">
        <v>0.36559999999999998</v>
      </c>
      <c r="R349">
        <v>0.36699999999999999</v>
      </c>
      <c r="S349">
        <v>0.40400000000000003</v>
      </c>
      <c r="T349">
        <v>139.19999999999999</v>
      </c>
      <c r="U349">
        <v>0.50749999999999995</v>
      </c>
      <c r="V349">
        <v>1.0109999999999999</v>
      </c>
      <c r="W349">
        <v>1.0669999999999999</v>
      </c>
      <c r="X349">
        <v>0.99199999999999999</v>
      </c>
      <c r="Y349">
        <v>0.99399999999999999</v>
      </c>
      <c r="Z349">
        <v>0.95</v>
      </c>
      <c r="AA349">
        <v>1.105</v>
      </c>
      <c r="AB349">
        <v>11</v>
      </c>
      <c r="AC349">
        <v>-2.9997407123553699</v>
      </c>
      <c r="AD349">
        <v>-2.32180655190971</v>
      </c>
    </row>
    <row r="350" spans="1:30" x14ac:dyDescent="0.2">
      <c r="A350">
        <v>349</v>
      </c>
      <c r="B350" t="s">
        <v>378</v>
      </c>
      <c r="C350">
        <v>4.8399999999999999E-2</v>
      </c>
      <c r="D350">
        <v>2.7E-2</v>
      </c>
      <c r="E350">
        <v>7.7200000000000005E-2</v>
      </c>
      <c r="F350">
        <v>1.7929999999999999</v>
      </c>
      <c r="G350">
        <v>0.65059999999999996</v>
      </c>
      <c r="H350">
        <v>0.68669999999999998</v>
      </c>
      <c r="I350">
        <v>0.51480000000000004</v>
      </c>
      <c r="J350">
        <v>1.3340000000000001</v>
      </c>
      <c r="K350">
        <v>0.62670000000000003</v>
      </c>
      <c r="L350">
        <v>0.62539999999999996</v>
      </c>
      <c r="M350">
        <v>0.60099999999999998</v>
      </c>
      <c r="N350">
        <v>324.8</v>
      </c>
      <c r="O350">
        <v>0.28220000000000001</v>
      </c>
      <c r="P350">
        <v>0.4924</v>
      </c>
      <c r="Q350">
        <v>0.36930000000000002</v>
      </c>
      <c r="R350">
        <v>0.38469999999999999</v>
      </c>
      <c r="S350">
        <v>0.41549999999999998</v>
      </c>
      <c r="T350">
        <v>141.30000000000001</v>
      </c>
      <c r="U350">
        <v>0.5111</v>
      </c>
      <c r="V350">
        <v>0.995</v>
      </c>
      <c r="W350">
        <v>0.98899999999999999</v>
      </c>
      <c r="X350">
        <v>0.996</v>
      </c>
      <c r="Y350">
        <v>1.026</v>
      </c>
      <c r="Z350">
        <v>0.95899999999999996</v>
      </c>
      <c r="AA350">
        <v>1.125</v>
      </c>
      <c r="AB350">
        <v>2</v>
      </c>
      <c r="AC350">
        <v>0.33632074155312203</v>
      </c>
      <c r="AD350">
        <v>-0.61372116331256199</v>
      </c>
    </row>
    <row r="351" spans="1:30" x14ac:dyDescent="0.2">
      <c r="A351">
        <v>350</v>
      </c>
      <c r="B351" t="s">
        <v>379</v>
      </c>
      <c r="C351">
        <v>5.3100000000000001E-2</v>
      </c>
      <c r="D351">
        <v>4.3999999999999997E-2</v>
      </c>
      <c r="E351">
        <v>0.10349999999999999</v>
      </c>
      <c r="F351">
        <v>1.208</v>
      </c>
      <c r="G351">
        <v>0.57509999999999994</v>
      </c>
      <c r="H351">
        <v>0.69679999999999997</v>
      </c>
      <c r="I351">
        <v>0.503</v>
      </c>
      <c r="J351">
        <v>1.385</v>
      </c>
      <c r="K351">
        <v>0.61439999999999995</v>
      </c>
      <c r="L351">
        <v>0.62170000000000003</v>
      </c>
      <c r="M351">
        <v>0.58960000000000001</v>
      </c>
      <c r="N351">
        <v>312.60000000000002</v>
      </c>
      <c r="O351">
        <v>0.31340000000000001</v>
      </c>
      <c r="P351">
        <v>0.49320000000000003</v>
      </c>
      <c r="Q351">
        <v>0.38529999999999998</v>
      </c>
      <c r="R351">
        <v>0.38269999999999998</v>
      </c>
      <c r="S351">
        <v>0.3896</v>
      </c>
      <c r="T351">
        <v>144.30000000000001</v>
      </c>
      <c r="U351">
        <v>0.48680000000000001</v>
      </c>
      <c r="V351">
        <v>1.014</v>
      </c>
      <c r="W351">
        <v>0.999</v>
      </c>
      <c r="X351">
        <v>0.998</v>
      </c>
      <c r="Y351">
        <v>0.97499999999999998</v>
      </c>
      <c r="Z351">
        <v>0.96</v>
      </c>
      <c r="AA351">
        <v>1.0109999999999999</v>
      </c>
      <c r="AB351">
        <v>2</v>
      </c>
      <c r="AC351">
        <v>1.20463157162282</v>
      </c>
      <c r="AD351">
        <v>-1.13307171161641</v>
      </c>
    </row>
    <row r="352" spans="1:30" x14ac:dyDescent="0.2">
      <c r="A352">
        <v>351</v>
      </c>
      <c r="B352" t="s">
        <v>380</v>
      </c>
      <c r="C352">
        <v>0.113</v>
      </c>
      <c r="D352">
        <v>3.6400000000000002E-2</v>
      </c>
      <c r="E352">
        <v>8.3900000000000002E-2</v>
      </c>
      <c r="F352">
        <v>3.1040000000000001</v>
      </c>
      <c r="G352">
        <v>0.56589999999999996</v>
      </c>
      <c r="H352">
        <v>0.76859999999999995</v>
      </c>
      <c r="I352">
        <v>0.52639999999999998</v>
      </c>
      <c r="J352">
        <v>1.46</v>
      </c>
      <c r="K352">
        <v>0.66339999999999999</v>
      </c>
      <c r="L352">
        <v>0.64710000000000001</v>
      </c>
      <c r="M352">
        <v>0.64170000000000005</v>
      </c>
      <c r="N352">
        <v>341.9</v>
      </c>
      <c r="O352">
        <v>0.30109999999999998</v>
      </c>
      <c r="P352">
        <v>0.50170000000000003</v>
      </c>
      <c r="Q352">
        <v>0.37840000000000001</v>
      </c>
      <c r="R352">
        <v>0.38390000000000002</v>
      </c>
      <c r="S352">
        <v>0.38850000000000001</v>
      </c>
      <c r="T352">
        <v>141.9</v>
      </c>
      <c r="U352">
        <v>0.49859999999999999</v>
      </c>
      <c r="V352">
        <v>1.0369999999999999</v>
      </c>
      <c r="W352">
        <v>1.1240000000000001</v>
      </c>
      <c r="X352">
        <v>1.0620000000000001</v>
      </c>
      <c r="Y352">
        <v>0.96199999999999997</v>
      </c>
      <c r="Z352">
        <v>0.96699999999999997</v>
      </c>
      <c r="AA352">
        <v>1.0269999999999999</v>
      </c>
      <c r="AB352">
        <v>11</v>
      </c>
      <c r="AC352">
        <v>-2.5475462101823898</v>
      </c>
      <c r="AD352">
        <v>-4.0319476288539198</v>
      </c>
    </row>
    <row r="353" spans="1:30" x14ac:dyDescent="0.2">
      <c r="A353">
        <v>352</v>
      </c>
      <c r="B353" t="s">
        <v>381</v>
      </c>
      <c r="C353">
        <v>5.7000000000000002E-2</v>
      </c>
      <c r="D353">
        <v>3.6799999999999999E-2</v>
      </c>
      <c r="E353">
        <v>9.1300000000000006E-2</v>
      </c>
      <c r="F353">
        <v>1.55</v>
      </c>
      <c r="G353">
        <v>0.59699999999999998</v>
      </c>
      <c r="H353">
        <v>0.67810000000000004</v>
      </c>
      <c r="I353">
        <v>0.48220000000000002</v>
      </c>
      <c r="J353">
        <v>1.4059999999999999</v>
      </c>
      <c r="K353">
        <v>0.59919999999999995</v>
      </c>
      <c r="L353">
        <v>0.59830000000000005</v>
      </c>
      <c r="M353">
        <v>0.58509999999999995</v>
      </c>
      <c r="N353">
        <v>309.2</v>
      </c>
      <c r="O353">
        <v>0.28139999999999998</v>
      </c>
      <c r="P353">
        <v>0.49590000000000001</v>
      </c>
      <c r="Q353">
        <v>0.36919999999999997</v>
      </c>
      <c r="R353">
        <v>0.37409999999999999</v>
      </c>
      <c r="S353">
        <v>0.39240000000000003</v>
      </c>
      <c r="T353">
        <v>138</v>
      </c>
      <c r="U353">
        <v>0.49859999999999999</v>
      </c>
      <c r="V353">
        <v>0.96799999999999997</v>
      </c>
      <c r="W353">
        <v>0.92100000000000004</v>
      </c>
      <c r="X353">
        <v>0.93300000000000005</v>
      </c>
      <c r="Y353">
        <v>1.026</v>
      </c>
      <c r="Z353">
        <v>0.97599999999999998</v>
      </c>
      <c r="AA353">
        <v>1.0629999999999999</v>
      </c>
      <c r="AB353">
        <v>28</v>
      </c>
      <c r="AC353">
        <v>0.98616231086690398</v>
      </c>
      <c r="AD353">
        <v>1.68683809634754</v>
      </c>
    </row>
    <row r="354" spans="1:30" x14ac:dyDescent="0.2">
      <c r="A354">
        <v>353</v>
      </c>
      <c r="B354" t="s">
        <v>382</v>
      </c>
      <c r="C354">
        <v>0.1179</v>
      </c>
      <c r="D354">
        <v>3.4000000000000002E-2</v>
      </c>
      <c r="E354">
        <v>8.77E-2</v>
      </c>
      <c r="F354">
        <v>3.4689999999999999</v>
      </c>
      <c r="G354">
        <v>0.61250000000000004</v>
      </c>
      <c r="H354">
        <v>0.75539999999999996</v>
      </c>
      <c r="I354">
        <v>0.51849999999999996</v>
      </c>
      <c r="J354">
        <v>1.4570000000000001</v>
      </c>
      <c r="K354">
        <v>0.66359999999999997</v>
      </c>
      <c r="L354">
        <v>0.64339999999999997</v>
      </c>
      <c r="M354">
        <v>0.62060000000000004</v>
      </c>
      <c r="N354">
        <v>342.9</v>
      </c>
      <c r="O354">
        <v>0.29420000000000002</v>
      </c>
      <c r="P354">
        <v>0.48920000000000002</v>
      </c>
      <c r="Q354">
        <v>0.36980000000000002</v>
      </c>
      <c r="R354">
        <v>0.3664</v>
      </c>
      <c r="S354">
        <v>0.39750000000000002</v>
      </c>
      <c r="T354">
        <v>140.19999999999999</v>
      </c>
      <c r="U354">
        <v>0.49519999999999997</v>
      </c>
      <c r="V354">
        <v>1.022</v>
      </c>
      <c r="W354">
        <v>1.099</v>
      </c>
      <c r="X354">
        <v>1.0089999999999999</v>
      </c>
      <c r="Y354">
        <v>0.96099999999999997</v>
      </c>
      <c r="Z354">
        <v>0.93500000000000005</v>
      </c>
      <c r="AA354">
        <v>1.075</v>
      </c>
      <c r="AB354">
        <v>11</v>
      </c>
      <c r="AC354">
        <v>-2.8385672296566899</v>
      </c>
      <c r="AD354">
        <v>-3.0949166000356798</v>
      </c>
    </row>
    <row r="355" spans="1:30" x14ac:dyDescent="0.2">
      <c r="A355">
        <v>354</v>
      </c>
      <c r="B355" t="s">
        <v>383</v>
      </c>
      <c r="C355">
        <v>0.13769999999999999</v>
      </c>
      <c r="D355">
        <v>3.7600000000000001E-2</v>
      </c>
      <c r="E355">
        <v>8.8200000000000001E-2</v>
      </c>
      <c r="F355">
        <v>3.6659999999999999</v>
      </c>
      <c r="G355">
        <v>0.57430000000000003</v>
      </c>
      <c r="H355">
        <v>0.75609999999999999</v>
      </c>
      <c r="I355">
        <v>0.51929999999999998</v>
      </c>
      <c r="J355">
        <v>1.456</v>
      </c>
      <c r="K355">
        <v>0.65529999999999999</v>
      </c>
      <c r="L355">
        <v>0.62760000000000005</v>
      </c>
      <c r="M355">
        <v>0.62380000000000002</v>
      </c>
      <c r="N355">
        <v>339.6</v>
      </c>
      <c r="O355">
        <v>0.25409999999999999</v>
      </c>
      <c r="P355">
        <v>0.4461</v>
      </c>
      <c r="Q355">
        <v>0.32690000000000002</v>
      </c>
      <c r="R355">
        <v>0.32129999999999997</v>
      </c>
      <c r="S355">
        <v>0.34839999999999999</v>
      </c>
      <c r="T355">
        <v>118.5</v>
      </c>
      <c r="U355">
        <v>0.49869999999999998</v>
      </c>
      <c r="V355">
        <v>0.99199999999999999</v>
      </c>
      <c r="W355">
        <v>0.94799999999999995</v>
      </c>
      <c r="X355">
        <v>0.88800000000000001</v>
      </c>
      <c r="Y355">
        <v>1.014</v>
      </c>
      <c r="Z355">
        <v>0.95199999999999996</v>
      </c>
      <c r="AA355">
        <v>1.0660000000000001</v>
      </c>
      <c r="AB355">
        <v>20</v>
      </c>
      <c r="AC355">
        <v>-5.6729459422035102</v>
      </c>
      <c r="AD355">
        <v>0.68131446806879103</v>
      </c>
    </row>
    <row r="356" spans="1:30" x14ac:dyDescent="0.2">
      <c r="A356">
        <v>355</v>
      </c>
      <c r="B356" t="s">
        <v>384</v>
      </c>
      <c r="C356">
        <v>4.53E-2</v>
      </c>
      <c r="D356">
        <v>6.1400000000000003E-2</v>
      </c>
      <c r="E356">
        <v>0.13930000000000001</v>
      </c>
      <c r="F356">
        <v>0.73799999999999999</v>
      </c>
      <c r="G356">
        <v>0.55930000000000002</v>
      </c>
      <c r="H356">
        <v>0.68579999999999997</v>
      </c>
      <c r="I356">
        <v>0.44819999999999999</v>
      </c>
      <c r="J356">
        <v>1.53</v>
      </c>
      <c r="K356">
        <v>0.58109999999999995</v>
      </c>
      <c r="L356">
        <v>0.5998</v>
      </c>
      <c r="M356">
        <v>0.56089999999999995</v>
      </c>
      <c r="N356">
        <v>293.7</v>
      </c>
      <c r="O356">
        <v>0.2843</v>
      </c>
      <c r="P356">
        <v>0.5222</v>
      </c>
      <c r="Q356">
        <v>0.3821</v>
      </c>
      <c r="R356">
        <v>0.37680000000000002</v>
      </c>
      <c r="S356">
        <v>0.43640000000000001</v>
      </c>
      <c r="T356">
        <v>148.5</v>
      </c>
      <c r="U356">
        <v>0.50460000000000005</v>
      </c>
      <c r="V356">
        <v>0.97499999999999998</v>
      </c>
      <c r="W356">
        <v>0.91200000000000003</v>
      </c>
      <c r="X356">
        <v>0.97599999999999998</v>
      </c>
      <c r="Y356">
        <v>1.0449999999999999</v>
      </c>
      <c r="Z356">
        <v>0.96499999999999997</v>
      </c>
      <c r="AA356">
        <v>1.1419999999999999</v>
      </c>
      <c r="AB356">
        <v>26</v>
      </c>
      <c r="AC356">
        <v>3.0048150645468201</v>
      </c>
      <c r="AD356">
        <v>2.0556524596042798</v>
      </c>
    </row>
    <row r="357" spans="1:30" x14ac:dyDescent="0.2">
      <c r="A357">
        <v>356</v>
      </c>
      <c r="B357" t="s">
        <v>385</v>
      </c>
      <c r="C357">
        <v>4.5900000000000003E-2</v>
      </c>
      <c r="D357">
        <v>2.6800000000000001E-2</v>
      </c>
      <c r="E357">
        <v>6.1400000000000003E-2</v>
      </c>
      <c r="F357">
        <v>1.7110000000000001</v>
      </c>
      <c r="G357">
        <v>0.56279999999999997</v>
      </c>
      <c r="H357">
        <v>0.67020000000000002</v>
      </c>
      <c r="I357">
        <v>0.47170000000000001</v>
      </c>
      <c r="J357">
        <v>1.421</v>
      </c>
      <c r="K357">
        <v>0.58340000000000003</v>
      </c>
      <c r="L357">
        <v>0.57969999999999999</v>
      </c>
      <c r="M357">
        <v>0.53959999999999997</v>
      </c>
      <c r="N357">
        <v>295.3</v>
      </c>
      <c r="O357">
        <v>0.33200000000000002</v>
      </c>
      <c r="P357">
        <v>0.4763</v>
      </c>
      <c r="Q357">
        <v>0.38629999999999998</v>
      </c>
      <c r="R357">
        <v>0.3871</v>
      </c>
      <c r="S357">
        <v>0.4</v>
      </c>
      <c r="T357">
        <v>145.6</v>
      </c>
      <c r="U357">
        <v>0.47249999999999998</v>
      </c>
      <c r="V357">
        <v>1.016</v>
      </c>
      <c r="W357">
        <v>0.92700000000000005</v>
      </c>
      <c r="X357">
        <v>0.877</v>
      </c>
      <c r="Y357">
        <v>0.97599999999999998</v>
      </c>
      <c r="Z357">
        <v>0.92500000000000004</v>
      </c>
      <c r="AA357">
        <v>1.0349999999999999</v>
      </c>
      <c r="AB357">
        <v>19</v>
      </c>
      <c r="AC357">
        <v>3.1226622073048</v>
      </c>
      <c r="AD357">
        <v>0.63386807273980394</v>
      </c>
    </row>
    <row r="358" spans="1:30" x14ac:dyDescent="0.2">
      <c r="A358">
        <v>357</v>
      </c>
      <c r="B358" t="s">
        <v>386</v>
      </c>
      <c r="C358">
        <v>5.8299999999999998E-2</v>
      </c>
      <c r="D358">
        <v>6.3399999999999998E-2</v>
      </c>
      <c r="E358">
        <v>0.15010000000000001</v>
      </c>
      <c r="F358">
        <v>0.92</v>
      </c>
      <c r="G358">
        <v>0.57789999999999997</v>
      </c>
      <c r="H358">
        <v>0.69140000000000001</v>
      </c>
      <c r="I358">
        <v>0.46500000000000002</v>
      </c>
      <c r="J358">
        <v>1.4870000000000001</v>
      </c>
      <c r="K358">
        <v>0.5958</v>
      </c>
      <c r="L358">
        <v>0.61199999999999999</v>
      </c>
      <c r="M358">
        <v>0.5887</v>
      </c>
      <c r="N358">
        <v>304.89999999999998</v>
      </c>
      <c r="O358">
        <v>0.29399999999999998</v>
      </c>
      <c r="P358">
        <v>0.48899999999999999</v>
      </c>
      <c r="Q358">
        <v>0.37209999999999999</v>
      </c>
      <c r="R358">
        <v>0.3543</v>
      </c>
      <c r="S358">
        <v>0.3947</v>
      </c>
      <c r="T358">
        <v>138.69999999999999</v>
      </c>
      <c r="U358">
        <v>0.50160000000000005</v>
      </c>
      <c r="V358">
        <v>0.97299999999999998</v>
      </c>
      <c r="W358">
        <v>0.92100000000000004</v>
      </c>
      <c r="X358">
        <v>0.91200000000000003</v>
      </c>
      <c r="Y358">
        <v>1.0329999999999999</v>
      </c>
      <c r="Z358">
        <v>0.98799999999999999</v>
      </c>
      <c r="AA358">
        <v>1.0609999999999999</v>
      </c>
      <c r="AB358">
        <v>28</v>
      </c>
      <c r="AC358">
        <v>0.85858356551116299</v>
      </c>
      <c r="AD358">
        <v>2.0154974719131098</v>
      </c>
    </row>
    <row r="359" spans="1:30" x14ac:dyDescent="0.2">
      <c r="A359">
        <v>358</v>
      </c>
      <c r="B359" t="s">
        <v>387</v>
      </c>
      <c r="C359">
        <v>0.16189999999999999</v>
      </c>
      <c r="D359">
        <v>6.0299999999999999E-2</v>
      </c>
      <c r="E359">
        <v>0.14319999999999999</v>
      </c>
      <c r="F359">
        <v>2.6869999999999998</v>
      </c>
      <c r="G359">
        <v>0.57909999999999995</v>
      </c>
      <c r="H359">
        <v>0.8004</v>
      </c>
      <c r="I359">
        <v>0.50109999999999999</v>
      </c>
      <c r="J359">
        <v>1.597</v>
      </c>
      <c r="K359">
        <v>0.6744</v>
      </c>
      <c r="L359">
        <v>0.65890000000000004</v>
      </c>
      <c r="M359">
        <v>0.64329999999999998</v>
      </c>
      <c r="N359">
        <v>347.9</v>
      </c>
      <c r="O359">
        <v>0.26429999999999998</v>
      </c>
      <c r="P359">
        <v>0.47460000000000002</v>
      </c>
      <c r="Q359">
        <v>0.3488</v>
      </c>
      <c r="R359">
        <v>0.35160000000000002</v>
      </c>
      <c r="S359">
        <v>0.3644</v>
      </c>
      <c r="T359">
        <v>128.4</v>
      </c>
      <c r="U359">
        <v>0.49180000000000001</v>
      </c>
      <c r="V359">
        <v>0.999</v>
      </c>
      <c r="W359">
        <v>1.071</v>
      </c>
      <c r="X359">
        <v>1.002</v>
      </c>
      <c r="Y359">
        <v>0.96099999999999997</v>
      </c>
      <c r="Z359">
        <v>0.95399999999999996</v>
      </c>
      <c r="AA359">
        <v>1.0449999999999999</v>
      </c>
      <c r="AB359">
        <v>16</v>
      </c>
      <c r="AC359">
        <v>-5.5571051181728297</v>
      </c>
      <c r="AD359">
        <v>-1.7529741819137701</v>
      </c>
    </row>
    <row r="360" spans="1:30" x14ac:dyDescent="0.2">
      <c r="A360">
        <v>359</v>
      </c>
      <c r="B360" t="s">
        <v>388</v>
      </c>
      <c r="C360">
        <v>5.7700000000000001E-2</v>
      </c>
      <c r="D360">
        <v>4.4200000000000003E-2</v>
      </c>
      <c r="E360">
        <v>0.10390000000000001</v>
      </c>
      <c r="F360">
        <v>1.3069999999999999</v>
      </c>
      <c r="G360">
        <v>0.57479999999999998</v>
      </c>
      <c r="H360">
        <v>0.71130000000000004</v>
      </c>
      <c r="I360">
        <v>0.49330000000000002</v>
      </c>
      <c r="J360">
        <v>1.4419999999999999</v>
      </c>
      <c r="K360">
        <v>0.61860000000000004</v>
      </c>
      <c r="L360">
        <v>0.62450000000000006</v>
      </c>
      <c r="M360">
        <v>0.6169</v>
      </c>
      <c r="N360">
        <v>317.8</v>
      </c>
      <c r="O360">
        <v>0.30009999999999998</v>
      </c>
      <c r="P360">
        <v>0.51439999999999997</v>
      </c>
      <c r="Q360">
        <v>0.38729999999999998</v>
      </c>
      <c r="R360">
        <v>0.38679999999999998</v>
      </c>
      <c r="S360">
        <v>0.39410000000000001</v>
      </c>
      <c r="T360">
        <v>145.4</v>
      </c>
      <c r="U360">
        <v>0.50429999999999997</v>
      </c>
      <c r="V360">
        <v>1.0169999999999999</v>
      </c>
      <c r="W360">
        <v>1.016</v>
      </c>
      <c r="X360">
        <v>1.0089999999999999</v>
      </c>
      <c r="Y360">
        <v>1.0049999999999999</v>
      </c>
      <c r="Z360">
        <v>0.997</v>
      </c>
      <c r="AA360">
        <v>1.018</v>
      </c>
      <c r="AB360">
        <v>2</v>
      </c>
      <c r="AC360">
        <v>0.79856780277709105</v>
      </c>
      <c r="AD360">
        <v>-1.2815805270952501</v>
      </c>
    </row>
    <row r="361" spans="1:30" x14ac:dyDescent="0.2">
      <c r="A361">
        <v>360</v>
      </c>
      <c r="B361" t="s">
        <v>389</v>
      </c>
      <c r="C361">
        <v>3.2300000000000002E-2</v>
      </c>
      <c r="D361">
        <v>3.2800000000000003E-2</v>
      </c>
      <c r="E361">
        <v>9.1600000000000001E-2</v>
      </c>
      <c r="F361">
        <v>0.98399999999999999</v>
      </c>
      <c r="G361">
        <v>0.64190000000000003</v>
      </c>
      <c r="H361">
        <v>0.64559999999999995</v>
      </c>
      <c r="I361">
        <v>0.4854</v>
      </c>
      <c r="J361">
        <v>1.33</v>
      </c>
      <c r="K361">
        <v>0.58819999999999995</v>
      </c>
      <c r="L361">
        <v>0.59470000000000001</v>
      </c>
      <c r="M361">
        <v>0.54259999999999997</v>
      </c>
      <c r="N361">
        <v>300.39999999999998</v>
      </c>
      <c r="O361">
        <v>0.31</v>
      </c>
      <c r="P361">
        <v>0.51480000000000004</v>
      </c>
      <c r="Q361">
        <v>0.39369999999999999</v>
      </c>
      <c r="R361">
        <v>0.39439999999999997</v>
      </c>
      <c r="S361">
        <v>0.42009999999999997</v>
      </c>
      <c r="T361">
        <v>151.4</v>
      </c>
      <c r="U361">
        <v>0.48249999999999998</v>
      </c>
      <c r="V361">
        <v>1.0189999999999999</v>
      </c>
      <c r="W361">
        <v>0.95599999999999996</v>
      </c>
      <c r="X361">
        <v>0.97599999999999998</v>
      </c>
      <c r="Y361">
        <v>0.98499999999999999</v>
      </c>
      <c r="Z361">
        <v>0.92200000000000004</v>
      </c>
      <c r="AA361">
        <v>1.0669999999999999</v>
      </c>
      <c r="AB361">
        <v>17</v>
      </c>
      <c r="AC361">
        <v>4.0622349696307403</v>
      </c>
      <c r="AD361">
        <v>-0.27937264851693699</v>
      </c>
    </row>
    <row r="362" spans="1:30" x14ac:dyDescent="0.2">
      <c r="A362">
        <v>361</v>
      </c>
      <c r="B362" t="s">
        <v>390</v>
      </c>
      <c r="C362">
        <v>9.3700000000000006E-2</v>
      </c>
      <c r="D362">
        <v>3.5499999999999997E-2</v>
      </c>
      <c r="E362">
        <v>9.8900000000000002E-2</v>
      </c>
      <c r="F362">
        <v>2.6389999999999998</v>
      </c>
      <c r="G362">
        <v>0.64100000000000001</v>
      </c>
      <c r="H362">
        <v>0.72199999999999998</v>
      </c>
      <c r="I362">
        <v>0.49719999999999998</v>
      </c>
      <c r="J362">
        <v>1.452</v>
      </c>
      <c r="K362">
        <v>0.64129999999999998</v>
      </c>
      <c r="L362">
        <v>0.62880000000000003</v>
      </c>
      <c r="M362">
        <v>0.62090000000000001</v>
      </c>
      <c r="N362">
        <v>334.3</v>
      </c>
      <c r="O362">
        <v>0.2424</v>
      </c>
      <c r="P362">
        <v>0.4647</v>
      </c>
      <c r="Q362">
        <v>0.32769999999999999</v>
      </c>
      <c r="R362">
        <v>0.33260000000000001</v>
      </c>
      <c r="S362">
        <v>0.35160000000000002</v>
      </c>
      <c r="T362">
        <v>120.9</v>
      </c>
      <c r="U362">
        <v>0.49930000000000002</v>
      </c>
      <c r="V362">
        <v>0.96499999999999997</v>
      </c>
      <c r="W362">
        <v>0.91400000000000003</v>
      </c>
      <c r="X362">
        <v>0.91100000000000003</v>
      </c>
      <c r="Y362">
        <v>1.0249999999999999</v>
      </c>
      <c r="Z362">
        <v>0.96799999999999997</v>
      </c>
      <c r="AA362">
        <v>1.073</v>
      </c>
      <c r="AB362">
        <v>9</v>
      </c>
      <c r="AC362">
        <v>-4.1118600888181698</v>
      </c>
      <c r="AD362">
        <v>1.8938432088080499</v>
      </c>
    </row>
    <row r="363" spans="1:30" x14ac:dyDescent="0.2">
      <c r="A363">
        <v>362</v>
      </c>
      <c r="B363" t="s">
        <v>391</v>
      </c>
      <c r="C363">
        <v>7.4200000000000002E-2</v>
      </c>
      <c r="D363">
        <v>2.58E-2</v>
      </c>
      <c r="E363">
        <v>6.6699999999999995E-2</v>
      </c>
      <c r="F363">
        <v>2.879</v>
      </c>
      <c r="G363">
        <v>0.61339999999999995</v>
      </c>
      <c r="H363">
        <v>0.69230000000000003</v>
      </c>
      <c r="I363">
        <v>0.48620000000000002</v>
      </c>
      <c r="J363">
        <v>1.4239999999999999</v>
      </c>
      <c r="K363">
        <v>0.61260000000000003</v>
      </c>
      <c r="L363">
        <v>0.59830000000000005</v>
      </c>
      <c r="M363">
        <v>0.5776</v>
      </c>
      <c r="N363">
        <v>316.5</v>
      </c>
      <c r="O363">
        <v>0.26200000000000001</v>
      </c>
      <c r="P363">
        <v>0.46529999999999999</v>
      </c>
      <c r="Q363">
        <v>0.34129999999999999</v>
      </c>
      <c r="R363">
        <v>0.35060000000000002</v>
      </c>
      <c r="S363">
        <v>0.38719999999999999</v>
      </c>
      <c r="T363">
        <v>128.6</v>
      </c>
      <c r="U363">
        <v>0.49590000000000001</v>
      </c>
      <c r="V363">
        <v>0.96699999999999997</v>
      </c>
      <c r="W363">
        <v>0.88100000000000001</v>
      </c>
      <c r="X363">
        <v>0.85299999999999998</v>
      </c>
      <c r="Y363">
        <v>1.0349999999999999</v>
      </c>
      <c r="Z363">
        <v>0.94299999999999995</v>
      </c>
      <c r="AA363">
        <v>1.135</v>
      </c>
      <c r="AB363">
        <v>1</v>
      </c>
      <c r="AC363">
        <v>-1.29843916475421</v>
      </c>
      <c r="AD363">
        <v>2.51912983283473</v>
      </c>
    </row>
    <row r="364" spans="1:30" x14ac:dyDescent="0.2">
      <c r="A364">
        <v>363</v>
      </c>
      <c r="B364" t="s">
        <v>392</v>
      </c>
      <c r="C364">
        <v>0.1007</v>
      </c>
      <c r="D364">
        <v>4.2999999999999997E-2</v>
      </c>
      <c r="E364">
        <v>9.7199999999999995E-2</v>
      </c>
      <c r="F364">
        <v>2.3439999999999999</v>
      </c>
      <c r="G364">
        <v>0.55789999999999995</v>
      </c>
      <c r="H364">
        <v>0.75109999999999999</v>
      </c>
      <c r="I364">
        <v>0.49</v>
      </c>
      <c r="J364">
        <v>1.5329999999999999</v>
      </c>
      <c r="K364">
        <v>0.63570000000000004</v>
      </c>
      <c r="L364">
        <v>0.62470000000000003</v>
      </c>
      <c r="M364">
        <v>0.59250000000000003</v>
      </c>
      <c r="N364">
        <v>323.7</v>
      </c>
      <c r="O364">
        <v>0.25600000000000001</v>
      </c>
      <c r="P364">
        <v>0.47870000000000001</v>
      </c>
      <c r="Q364">
        <v>0.34849999999999998</v>
      </c>
      <c r="R364">
        <v>0.35120000000000001</v>
      </c>
      <c r="S364">
        <v>0.35649999999999998</v>
      </c>
      <c r="T364">
        <v>126.7</v>
      </c>
      <c r="U364">
        <v>0.47760000000000002</v>
      </c>
      <c r="V364">
        <v>1.0029999999999999</v>
      </c>
      <c r="W364">
        <v>0.95699999999999996</v>
      </c>
      <c r="X364">
        <v>0.91400000000000003</v>
      </c>
      <c r="Y364">
        <v>0.97099999999999997</v>
      </c>
      <c r="Z364">
        <v>0.93200000000000005</v>
      </c>
      <c r="AA364">
        <v>1.0229999999999999</v>
      </c>
      <c r="AB364">
        <v>10</v>
      </c>
      <c r="AC364">
        <v>-2.9135995424841501</v>
      </c>
      <c r="AD364">
        <v>0.39782781678399998</v>
      </c>
    </row>
    <row r="365" spans="1:30" x14ac:dyDescent="0.2">
      <c r="A365">
        <v>364</v>
      </c>
      <c r="B365" t="s">
        <v>393</v>
      </c>
      <c r="C365">
        <v>5.9499999999999997E-2</v>
      </c>
      <c r="D365">
        <v>3.2000000000000001E-2</v>
      </c>
      <c r="E365">
        <v>6.6299999999999998E-2</v>
      </c>
      <c r="F365">
        <v>1.859</v>
      </c>
      <c r="G365">
        <v>0.5171</v>
      </c>
      <c r="H365">
        <v>0.6915</v>
      </c>
      <c r="I365">
        <v>0.501</v>
      </c>
      <c r="J365">
        <v>1.38</v>
      </c>
      <c r="K365">
        <v>0.59950000000000003</v>
      </c>
      <c r="L365">
        <v>0.59440000000000004</v>
      </c>
      <c r="M365">
        <v>0.56159999999999999</v>
      </c>
      <c r="N365">
        <v>302.8</v>
      </c>
      <c r="O365">
        <v>0.33260000000000001</v>
      </c>
      <c r="P365">
        <v>0.48130000000000001</v>
      </c>
      <c r="Q365">
        <v>0.39150000000000001</v>
      </c>
      <c r="R365">
        <v>0.37840000000000001</v>
      </c>
      <c r="S365">
        <v>0.40989999999999999</v>
      </c>
      <c r="T365">
        <v>147.9</v>
      </c>
      <c r="U365">
        <v>0.48599999999999999</v>
      </c>
      <c r="V365">
        <v>0.997</v>
      </c>
      <c r="W365">
        <v>0.97699999999999998</v>
      </c>
      <c r="X365">
        <v>0.92100000000000004</v>
      </c>
      <c r="Y365">
        <v>0.98099999999999998</v>
      </c>
      <c r="Z365">
        <v>0.93700000000000006</v>
      </c>
      <c r="AA365">
        <v>1.0469999999999999</v>
      </c>
      <c r="AB365">
        <v>22</v>
      </c>
      <c r="AC365">
        <v>2.2167351293456101</v>
      </c>
      <c r="AD365">
        <v>-0.32178068351279399</v>
      </c>
    </row>
    <row r="366" spans="1:30" x14ac:dyDescent="0.2">
      <c r="A366">
        <v>365</v>
      </c>
      <c r="B366" t="s">
        <v>394</v>
      </c>
      <c r="C366">
        <v>5.7299999999999997E-2</v>
      </c>
      <c r="D366">
        <v>4.48E-2</v>
      </c>
      <c r="E366">
        <v>0.1079</v>
      </c>
      <c r="F366">
        <v>1.28</v>
      </c>
      <c r="G366">
        <v>0.58489999999999998</v>
      </c>
      <c r="H366">
        <v>0.68910000000000005</v>
      </c>
      <c r="I366">
        <v>0.49480000000000002</v>
      </c>
      <c r="J366">
        <v>1.393</v>
      </c>
      <c r="K366">
        <v>0.60840000000000005</v>
      </c>
      <c r="L366">
        <v>0.61380000000000001</v>
      </c>
      <c r="M366">
        <v>0.61080000000000001</v>
      </c>
      <c r="N366">
        <v>314.10000000000002</v>
      </c>
      <c r="O366">
        <v>0.28739999999999999</v>
      </c>
      <c r="P366">
        <v>0.50639999999999996</v>
      </c>
      <c r="Q366">
        <v>0.37119999999999997</v>
      </c>
      <c r="R366">
        <v>0.3795</v>
      </c>
      <c r="S366">
        <v>0.41389999999999999</v>
      </c>
      <c r="T366">
        <v>144.1</v>
      </c>
      <c r="U366">
        <v>0.51890000000000003</v>
      </c>
      <c r="V366">
        <v>0.96099999999999997</v>
      </c>
      <c r="W366">
        <v>0.94799999999999995</v>
      </c>
      <c r="X366">
        <v>1.022</v>
      </c>
      <c r="Y366">
        <v>1.054</v>
      </c>
      <c r="Z366">
        <v>1.004</v>
      </c>
      <c r="AA366">
        <v>1.115</v>
      </c>
      <c r="AB366">
        <v>28</v>
      </c>
      <c r="AC366">
        <v>0.96506325099596002</v>
      </c>
      <c r="AD366">
        <v>0.86233835041809703</v>
      </c>
    </row>
    <row r="367" spans="1:30" x14ac:dyDescent="0.2">
      <c r="A367">
        <v>366</v>
      </c>
      <c r="B367" t="s">
        <v>395</v>
      </c>
      <c r="C367">
        <v>6.1699999999999998E-2</v>
      </c>
      <c r="D367">
        <v>6.6699999999999995E-2</v>
      </c>
      <c r="E367">
        <v>0.152</v>
      </c>
      <c r="F367">
        <v>0.92600000000000005</v>
      </c>
      <c r="G367">
        <v>0.56140000000000001</v>
      </c>
      <c r="H367">
        <v>0.71109999999999995</v>
      </c>
      <c r="I367">
        <v>0.48139999999999999</v>
      </c>
      <c r="J367">
        <v>1.4770000000000001</v>
      </c>
      <c r="K367">
        <v>0.61029999999999995</v>
      </c>
      <c r="L367">
        <v>0.62939999999999996</v>
      </c>
      <c r="M367">
        <v>0.54220000000000002</v>
      </c>
      <c r="N367">
        <v>304</v>
      </c>
      <c r="O367">
        <v>0.26369999999999999</v>
      </c>
      <c r="P367">
        <v>0.4859</v>
      </c>
      <c r="Q367">
        <v>0.35320000000000001</v>
      </c>
      <c r="R367">
        <v>0.3654</v>
      </c>
      <c r="S367">
        <v>0.38300000000000001</v>
      </c>
      <c r="T367">
        <v>132.1</v>
      </c>
      <c r="U367">
        <v>0.46700000000000003</v>
      </c>
      <c r="V367">
        <v>0.99299999999999999</v>
      </c>
      <c r="W367">
        <v>0.90600000000000003</v>
      </c>
      <c r="X367">
        <v>0.99399999999999999</v>
      </c>
      <c r="Y367">
        <v>0.96799999999999997</v>
      </c>
      <c r="Z367">
        <v>0.88800000000000001</v>
      </c>
      <c r="AA367">
        <v>1.0840000000000001</v>
      </c>
      <c r="AB367">
        <v>5</v>
      </c>
      <c r="AC367">
        <v>-7.3983373122880197E-3</v>
      </c>
      <c r="AD367">
        <v>1.2159813020724499</v>
      </c>
    </row>
    <row r="368" spans="1:30" x14ac:dyDescent="0.2">
      <c r="A368">
        <v>367</v>
      </c>
      <c r="B368" t="s">
        <v>396</v>
      </c>
      <c r="C368">
        <v>3.5499999999999997E-2</v>
      </c>
      <c r="D368">
        <v>3.4099999999999998E-2</v>
      </c>
      <c r="E368">
        <v>0.1052</v>
      </c>
      <c r="F368">
        <v>1.04</v>
      </c>
      <c r="G368">
        <v>0.67589999999999995</v>
      </c>
      <c r="H368">
        <v>0.63729999999999998</v>
      </c>
      <c r="I368">
        <v>0.48249999999999998</v>
      </c>
      <c r="J368">
        <v>1.321</v>
      </c>
      <c r="K368">
        <v>0.58720000000000006</v>
      </c>
      <c r="L368">
        <v>0.59289999999999998</v>
      </c>
      <c r="M368">
        <v>0.57299999999999995</v>
      </c>
      <c r="N368">
        <v>306.7</v>
      </c>
      <c r="O368">
        <v>0.29299999999999998</v>
      </c>
      <c r="P368">
        <v>0.47189999999999999</v>
      </c>
      <c r="Q368">
        <v>0.36199999999999999</v>
      </c>
      <c r="R368">
        <v>0.35310000000000002</v>
      </c>
      <c r="S368">
        <v>0.3916</v>
      </c>
      <c r="T368">
        <v>136.1</v>
      </c>
      <c r="U368">
        <v>0.49580000000000002</v>
      </c>
      <c r="V368">
        <v>0.95399999999999996</v>
      </c>
      <c r="W368">
        <v>0.877</v>
      </c>
      <c r="X368">
        <v>0.90200000000000002</v>
      </c>
      <c r="Y368">
        <v>1.0389999999999999</v>
      </c>
      <c r="Z368">
        <v>0.97599999999999998</v>
      </c>
      <c r="AA368">
        <v>1.0820000000000001</v>
      </c>
      <c r="AB368">
        <v>14</v>
      </c>
      <c r="AC368">
        <v>1.60003930021497</v>
      </c>
      <c r="AD368">
        <v>3.0177135437733398</v>
      </c>
    </row>
    <row r="369" spans="1:30" x14ac:dyDescent="0.2">
      <c r="A369">
        <v>368</v>
      </c>
      <c r="B369" t="s">
        <v>397</v>
      </c>
      <c r="C369">
        <v>0.15049999999999999</v>
      </c>
      <c r="D369">
        <v>5.96E-2</v>
      </c>
      <c r="E369">
        <v>0.14710000000000001</v>
      </c>
      <c r="F369">
        <v>2.5259999999999998</v>
      </c>
      <c r="G369">
        <v>0.5948</v>
      </c>
      <c r="H369">
        <v>0.76200000000000001</v>
      </c>
      <c r="I369">
        <v>0.50629999999999997</v>
      </c>
      <c r="J369">
        <v>1.5049999999999999</v>
      </c>
      <c r="K369">
        <v>0.65839999999999999</v>
      </c>
      <c r="L369">
        <v>0.64290000000000003</v>
      </c>
      <c r="M369">
        <v>0.63249999999999995</v>
      </c>
      <c r="N369">
        <v>341.2</v>
      </c>
      <c r="O369">
        <v>0.24210000000000001</v>
      </c>
      <c r="P369">
        <v>0.46260000000000001</v>
      </c>
      <c r="Q369">
        <v>0.32600000000000001</v>
      </c>
      <c r="R369">
        <v>0.32750000000000001</v>
      </c>
      <c r="S369">
        <v>0.39100000000000001</v>
      </c>
      <c r="T369">
        <v>125.5</v>
      </c>
      <c r="U369">
        <v>0.5212</v>
      </c>
      <c r="V369">
        <v>0.95699999999999996</v>
      </c>
      <c r="W369">
        <v>0.95399999999999996</v>
      </c>
      <c r="X369">
        <v>0.995</v>
      </c>
      <c r="Y369">
        <v>1.0509999999999999</v>
      </c>
      <c r="Z369">
        <v>0.96099999999999997</v>
      </c>
      <c r="AA369">
        <v>1.1990000000000001</v>
      </c>
      <c r="AB369">
        <v>20</v>
      </c>
      <c r="AC369">
        <v>-5.2192167528529296</v>
      </c>
      <c r="AD369">
        <v>1.15838706090909</v>
      </c>
    </row>
    <row r="370" spans="1:30" x14ac:dyDescent="0.2">
      <c r="A370">
        <v>369</v>
      </c>
      <c r="B370" t="s">
        <v>398</v>
      </c>
      <c r="C370">
        <v>5.5300000000000002E-2</v>
      </c>
      <c r="D370">
        <v>4.0899999999999999E-2</v>
      </c>
      <c r="E370">
        <v>9.4799999999999995E-2</v>
      </c>
      <c r="F370">
        <v>1.351</v>
      </c>
      <c r="G370">
        <v>0.56879999999999997</v>
      </c>
      <c r="H370">
        <v>0.69879999999999998</v>
      </c>
      <c r="I370">
        <v>0.50390000000000001</v>
      </c>
      <c r="J370">
        <v>1.387</v>
      </c>
      <c r="K370">
        <v>0.61480000000000001</v>
      </c>
      <c r="L370">
        <v>0.61909999999999998</v>
      </c>
      <c r="M370">
        <v>0.60040000000000004</v>
      </c>
      <c r="N370">
        <v>314.10000000000002</v>
      </c>
      <c r="O370">
        <v>0.3165</v>
      </c>
      <c r="P370">
        <v>0.50690000000000002</v>
      </c>
      <c r="Q370">
        <v>0.39379999999999998</v>
      </c>
      <c r="R370">
        <v>0.38869999999999999</v>
      </c>
      <c r="S370">
        <v>0.3921</v>
      </c>
      <c r="T370">
        <v>147.4</v>
      </c>
      <c r="U370">
        <v>0.49209999999999998</v>
      </c>
      <c r="V370">
        <v>1.0329999999999999</v>
      </c>
      <c r="W370">
        <v>1.022</v>
      </c>
      <c r="X370">
        <v>1.038</v>
      </c>
      <c r="Y370">
        <v>0.97899999999999998</v>
      </c>
      <c r="Z370">
        <v>0.97699999999999998</v>
      </c>
      <c r="AA370">
        <v>0.996</v>
      </c>
      <c r="AB370">
        <v>13</v>
      </c>
      <c r="AC370">
        <v>1.4945032745697899</v>
      </c>
      <c r="AD370">
        <v>-1.90716938761996</v>
      </c>
    </row>
    <row r="371" spans="1:30" x14ac:dyDescent="0.2">
      <c r="A371">
        <v>370</v>
      </c>
      <c r="B371" t="s">
        <v>399</v>
      </c>
      <c r="C371">
        <v>3.6600000000000001E-2</v>
      </c>
      <c r="D371">
        <v>2.7799999999999998E-2</v>
      </c>
      <c r="E371">
        <v>0.08</v>
      </c>
      <c r="F371">
        <v>1.3149999999999999</v>
      </c>
      <c r="G371">
        <v>0.65210000000000001</v>
      </c>
      <c r="H371">
        <v>0.66559999999999997</v>
      </c>
      <c r="I371">
        <v>0.46360000000000001</v>
      </c>
      <c r="J371">
        <v>1.4359999999999999</v>
      </c>
      <c r="K371">
        <v>0.59530000000000005</v>
      </c>
      <c r="L371">
        <v>0.59719999999999995</v>
      </c>
      <c r="M371">
        <v>0.58009999999999995</v>
      </c>
      <c r="N371">
        <v>308.2</v>
      </c>
      <c r="O371">
        <v>0.2964</v>
      </c>
      <c r="P371">
        <v>0.51800000000000002</v>
      </c>
      <c r="Q371">
        <v>0.38890000000000002</v>
      </c>
      <c r="R371">
        <v>0.3891</v>
      </c>
      <c r="S371">
        <v>0.42430000000000001</v>
      </c>
      <c r="T371">
        <v>149.19999999999999</v>
      </c>
      <c r="U371">
        <v>0.50729999999999997</v>
      </c>
      <c r="V371">
        <v>1.002</v>
      </c>
      <c r="W371">
        <v>0.96099999999999997</v>
      </c>
      <c r="X371">
        <v>0.95399999999999996</v>
      </c>
      <c r="Y371">
        <v>1.0309999999999999</v>
      </c>
      <c r="Z371">
        <v>0.97399999999999998</v>
      </c>
      <c r="AA371">
        <v>1.091</v>
      </c>
      <c r="AB371">
        <v>17</v>
      </c>
      <c r="AC371">
        <v>2.8812713279329398</v>
      </c>
      <c r="AD371">
        <v>0.52835676808195597</v>
      </c>
    </row>
    <row r="372" spans="1:30" x14ac:dyDescent="0.2">
      <c r="A372">
        <v>371</v>
      </c>
      <c r="B372" t="s">
        <v>400</v>
      </c>
      <c r="C372">
        <v>0.10879999999999999</v>
      </c>
      <c r="D372">
        <v>2.6800000000000001E-2</v>
      </c>
      <c r="E372">
        <v>7.0199999999999999E-2</v>
      </c>
      <c r="F372">
        <v>4.0549999999999997</v>
      </c>
      <c r="G372">
        <v>0.6179</v>
      </c>
      <c r="H372">
        <v>0.77359999999999995</v>
      </c>
      <c r="I372">
        <v>0.53879999999999995</v>
      </c>
      <c r="J372">
        <v>1.4359999999999999</v>
      </c>
      <c r="K372">
        <v>0.68389999999999995</v>
      </c>
      <c r="L372">
        <v>0.66539999999999999</v>
      </c>
      <c r="M372">
        <v>0.66449999999999998</v>
      </c>
      <c r="N372">
        <v>354.3</v>
      </c>
      <c r="O372">
        <v>0.27039999999999997</v>
      </c>
      <c r="P372">
        <v>0.46829999999999999</v>
      </c>
      <c r="Q372">
        <v>0.34439999999999998</v>
      </c>
      <c r="R372">
        <v>0.33910000000000001</v>
      </c>
      <c r="S372">
        <v>0.34720000000000001</v>
      </c>
      <c r="T372">
        <v>125.2</v>
      </c>
      <c r="U372">
        <v>0.49159999999999998</v>
      </c>
      <c r="V372">
        <v>1.052</v>
      </c>
      <c r="W372">
        <v>1.0900000000000001</v>
      </c>
      <c r="X372">
        <v>0.97</v>
      </c>
      <c r="Y372">
        <v>0.96399999999999997</v>
      </c>
      <c r="Z372">
        <v>0.97199999999999998</v>
      </c>
      <c r="AA372">
        <v>1.008</v>
      </c>
      <c r="AB372">
        <v>16</v>
      </c>
      <c r="AC372">
        <v>-5.9735630060373097</v>
      </c>
      <c r="AD372">
        <v>-3.3275209344836698</v>
      </c>
    </row>
    <row r="373" spans="1:30" x14ac:dyDescent="0.2">
      <c r="A373">
        <v>372</v>
      </c>
      <c r="B373" t="s">
        <v>401</v>
      </c>
      <c r="C373">
        <v>7.5999999999999998E-2</v>
      </c>
      <c r="D373">
        <v>6.1899999999999997E-2</v>
      </c>
      <c r="E373">
        <v>0.15809999999999999</v>
      </c>
      <c r="F373">
        <v>1.228</v>
      </c>
      <c r="G373">
        <v>0.60860000000000003</v>
      </c>
      <c r="H373">
        <v>0.70679999999999998</v>
      </c>
      <c r="I373">
        <v>0.45440000000000003</v>
      </c>
      <c r="J373">
        <v>1.556</v>
      </c>
      <c r="K373">
        <v>0.60799999999999998</v>
      </c>
      <c r="L373">
        <v>0.61709999999999998</v>
      </c>
      <c r="M373">
        <v>0.56720000000000004</v>
      </c>
      <c r="N373">
        <v>308.39999999999998</v>
      </c>
      <c r="O373">
        <v>0.2752</v>
      </c>
      <c r="P373">
        <v>0.4738</v>
      </c>
      <c r="Q373">
        <v>0.35389999999999999</v>
      </c>
      <c r="R373">
        <v>0.35909999999999997</v>
      </c>
      <c r="S373">
        <v>0.39229999999999998</v>
      </c>
      <c r="T373">
        <v>133.5</v>
      </c>
      <c r="U373">
        <v>0.48970000000000002</v>
      </c>
      <c r="V373">
        <v>0.96599999999999997</v>
      </c>
      <c r="W373">
        <v>0.90300000000000002</v>
      </c>
      <c r="X373">
        <v>0.89800000000000002</v>
      </c>
      <c r="Y373">
        <v>1.014</v>
      </c>
      <c r="Z373">
        <v>0.93300000000000005</v>
      </c>
      <c r="AA373">
        <v>1.1080000000000001</v>
      </c>
      <c r="AB373">
        <v>1</v>
      </c>
      <c r="AC373">
        <v>-0.31297335639361901</v>
      </c>
      <c r="AD373">
        <v>2.4936141981643001</v>
      </c>
    </row>
    <row r="374" spans="1:30" x14ac:dyDescent="0.2">
      <c r="A374">
        <v>373</v>
      </c>
      <c r="B374" t="s">
        <v>402</v>
      </c>
      <c r="C374">
        <v>8.4099999999999994E-2</v>
      </c>
      <c r="D374">
        <v>3.4500000000000003E-2</v>
      </c>
      <c r="E374">
        <v>8.4699999999999998E-2</v>
      </c>
      <c r="F374">
        <v>2.4380000000000002</v>
      </c>
      <c r="G374">
        <v>0.5927</v>
      </c>
      <c r="H374">
        <v>0.71779999999999999</v>
      </c>
      <c r="I374">
        <v>0.46960000000000002</v>
      </c>
      <c r="J374">
        <v>1.528</v>
      </c>
      <c r="K374">
        <v>0.61670000000000003</v>
      </c>
      <c r="L374">
        <v>0.60429999999999995</v>
      </c>
      <c r="M374">
        <v>0.60919999999999996</v>
      </c>
      <c r="N374">
        <v>319.8</v>
      </c>
      <c r="O374">
        <v>0.27729999999999999</v>
      </c>
      <c r="P374">
        <v>0.48120000000000002</v>
      </c>
      <c r="Q374">
        <v>0.35499999999999998</v>
      </c>
      <c r="R374">
        <v>0.35499999999999998</v>
      </c>
      <c r="S374">
        <v>0.3397</v>
      </c>
      <c r="T374">
        <v>128.30000000000001</v>
      </c>
      <c r="U374">
        <v>0.48330000000000001</v>
      </c>
      <c r="V374">
        <v>0.98699999999999999</v>
      </c>
      <c r="W374">
        <v>0.92600000000000005</v>
      </c>
      <c r="X374">
        <v>0.88100000000000001</v>
      </c>
      <c r="Y374">
        <v>0.99299999999999999</v>
      </c>
      <c r="Z374">
        <v>0.98799999999999999</v>
      </c>
      <c r="AA374">
        <v>0.95699999999999996</v>
      </c>
      <c r="AB374">
        <v>6</v>
      </c>
      <c r="AC374">
        <v>-1.8536586971006199</v>
      </c>
      <c r="AD374">
        <v>1.4946256033629799</v>
      </c>
    </row>
    <row r="375" spans="1:30" x14ac:dyDescent="0.2">
      <c r="A375">
        <v>374</v>
      </c>
      <c r="B375" t="s">
        <v>403</v>
      </c>
      <c r="C375">
        <v>1.77E-2</v>
      </c>
      <c r="D375">
        <v>3.04E-2</v>
      </c>
      <c r="E375">
        <v>8.2000000000000003E-2</v>
      </c>
      <c r="F375">
        <v>0.58299999999999996</v>
      </c>
      <c r="G375">
        <v>0.62980000000000003</v>
      </c>
      <c r="H375">
        <v>0.626</v>
      </c>
      <c r="I375">
        <v>0.48859999999999998</v>
      </c>
      <c r="J375">
        <v>1.2809999999999999</v>
      </c>
      <c r="K375">
        <v>0.57509999999999994</v>
      </c>
      <c r="L375">
        <v>0.58560000000000001</v>
      </c>
      <c r="M375">
        <v>0.56089999999999995</v>
      </c>
      <c r="N375">
        <v>298</v>
      </c>
      <c r="O375">
        <v>0.31419999999999998</v>
      </c>
      <c r="P375">
        <v>0.50409999999999999</v>
      </c>
      <c r="Q375">
        <v>0.39539999999999997</v>
      </c>
      <c r="R375">
        <v>0.38329999999999997</v>
      </c>
      <c r="S375">
        <v>0.39279999999999998</v>
      </c>
      <c r="T375">
        <v>147.30000000000001</v>
      </c>
      <c r="U375">
        <v>0.47939999999999999</v>
      </c>
      <c r="V375">
        <v>1.002</v>
      </c>
      <c r="W375">
        <v>0.93100000000000005</v>
      </c>
      <c r="X375">
        <v>0.95499999999999996</v>
      </c>
      <c r="Y375">
        <v>0.98799999999999999</v>
      </c>
      <c r="Z375">
        <v>0.97499999999999998</v>
      </c>
      <c r="AA375">
        <v>0.99299999999999999</v>
      </c>
      <c r="AB375">
        <v>19</v>
      </c>
      <c r="AC375">
        <v>4.1075603344220397</v>
      </c>
      <c r="AD375">
        <v>0.71097967954497299</v>
      </c>
    </row>
    <row r="376" spans="1:30" x14ac:dyDescent="0.2">
      <c r="A376">
        <v>375</v>
      </c>
      <c r="B376" t="s">
        <v>404</v>
      </c>
      <c r="C376">
        <v>0.1172</v>
      </c>
      <c r="D376">
        <v>4.6100000000000002E-2</v>
      </c>
      <c r="E376">
        <v>0.1231</v>
      </c>
      <c r="F376">
        <v>2.5449999999999999</v>
      </c>
      <c r="G376">
        <v>0.62590000000000001</v>
      </c>
      <c r="H376">
        <v>0.75990000000000002</v>
      </c>
      <c r="I376">
        <v>0.51490000000000002</v>
      </c>
      <c r="J376">
        <v>1.476</v>
      </c>
      <c r="K376">
        <v>0.66820000000000002</v>
      </c>
      <c r="L376">
        <v>0.65849999999999997</v>
      </c>
      <c r="M376">
        <v>0.64</v>
      </c>
      <c r="N376">
        <v>345</v>
      </c>
      <c r="O376">
        <v>0.26889999999999997</v>
      </c>
      <c r="P376">
        <v>0.44390000000000002</v>
      </c>
      <c r="Q376">
        <v>0.33310000000000001</v>
      </c>
      <c r="R376">
        <v>0.32869999999999999</v>
      </c>
      <c r="S376">
        <v>0.36030000000000001</v>
      </c>
      <c r="T376">
        <v>123.1</v>
      </c>
      <c r="U376">
        <v>0.50239999999999996</v>
      </c>
      <c r="V376">
        <v>0.998</v>
      </c>
      <c r="W376">
        <v>1.004</v>
      </c>
      <c r="X376">
        <v>0.91600000000000004</v>
      </c>
      <c r="Y376">
        <v>1.0029999999999999</v>
      </c>
      <c r="Z376">
        <v>0.95799999999999996</v>
      </c>
      <c r="AA376">
        <v>1.081</v>
      </c>
      <c r="AB376">
        <v>20</v>
      </c>
      <c r="AC376">
        <v>-5.3773819828582798</v>
      </c>
      <c r="AD376">
        <v>-0.409281826149682</v>
      </c>
    </row>
    <row r="377" spans="1:30" x14ac:dyDescent="0.2">
      <c r="A377">
        <v>376</v>
      </c>
      <c r="B377" t="s">
        <v>405</v>
      </c>
      <c r="C377">
        <v>7.9699999999999993E-2</v>
      </c>
      <c r="D377">
        <v>2.6100000000000002E-2</v>
      </c>
      <c r="E377">
        <v>7.1099999999999997E-2</v>
      </c>
      <c r="F377">
        <v>3.048</v>
      </c>
      <c r="G377">
        <v>0.63219999999999998</v>
      </c>
      <c r="H377">
        <v>0.69899999999999995</v>
      </c>
      <c r="I377">
        <v>0.53459999999999996</v>
      </c>
      <c r="J377">
        <v>1.3080000000000001</v>
      </c>
      <c r="K377">
        <v>0.63849999999999996</v>
      </c>
      <c r="L377">
        <v>0.62490000000000001</v>
      </c>
      <c r="M377">
        <v>0.60219999999999996</v>
      </c>
      <c r="N377">
        <v>331.6</v>
      </c>
      <c r="O377">
        <v>0.25509999999999999</v>
      </c>
      <c r="P377">
        <v>0.44390000000000002</v>
      </c>
      <c r="Q377">
        <v>0.32779999999999998</v>
      </c>
      <c r="R377">
        <v>0.32419999999999999</v>
      </c>
      <c r="S377">
        <v>0.3649</v>
      </c>
      <c r="T377">
        <v>121.4</v>
      </c>
      <c r="U377">
        <v>0.49640000000000001</v>
      </c>
      <c r="V377">
        <v>0.97699999999999998</v>
      </c>
      <c r="W377">
        <v>0.90700000000000003</v>
      </c>
      <c r="X377">
        <v>0.88900000000000001</v>
      </c>
      <c r="Y377">
        <v>1.024</v>
      </c>
      <c r="Z377">
        <v>0.94299999999999995</v>
      </c>
      <c r="AA377">
        <v>1.113</v>
      </c>
      <c r="AB377">
        <v>9</v>
      </c>
      <c r="AC377">
        <v>-3.6123687956391399</v>
      </c>
      <c r="AD377">
        <v>1.3753492186060501</v>
      </c>
    </row>
    <row r="378" spans="1:30" x14ac:dyDescent="0.2">
      <c r="A378">
        <v>377</v>
      </c>
      <c r="B378" t="s">
        <v>406</v>
      </c>
      <c r="C378">
        <v>2.0500000000000001E-2</v>
      </c>
      <c r="D378">
        <v>3.1099999999999999E-2</v>
      </c>
      <c r="E378">
        <v>8.7499999999999994E-2</v>
      </c>
      <c r="F378">
        <v>0.66</v>
      </c>
      <c r="G378">
        <v>0.64490000000000003</v>
      </c>
      <c r="H378">
        <v>0.62509999999999999</v>
      </c>
      <c r="I378">
        <v>0.47239999999999999</v>
      </c>
      <c r="J378">
        <v>1.323</v>
      </c>
      <c r="K378">
        <v>0.57089999999999996</v>
      </c>
      <c r="L378">
        <v>0.58030000000000004</v>
      </c>
      <c r="M378">
        <v>0.60219999999999996</v>
      </c>
      <c r="N378">
        <v>301.10000000000002</v>
      </c>
      <c r="O378">
        <v>0.30230000000000001</v>
      </c>
      <c r="P378">
        <v>0.501</v>
      </c>
      <c r="Q378">
        <v>0.38069999999999998</v>
      </c>
      <c r="R378">
        <v>0.38109999999999999</v>
      </c>
      <c r="S378">
        <v>0.39019999999999999</v>
      </c>
      <c r="T378">
        <v>142.30000000000001</v>
      </c>
      <c r="U378">
        <v>0.51200000000000001</v>
      </c>
      <c r="V378">
        <v>0.97799999999999998</v>
      </c>
      <c r="W378">
        <v>0.88700000000000001</v>
      </c>
      <c r="X378">
        <v>0.93100000000000005</v>
      </c>
      <c r="Y378">
        <v>1.0740000000000001</v>
      </c>
      <c r="Z378">
        <v>1.0549999999999999</v>
      </c>
      <c r="AA378">
        <v>1.0249999999999999</v>
      </c>
      <c r="AB378">
        <v>26</v>
      </c>
      <c r="AC378">
        <v>3.2486514699273399</v>
      </c>
      <c r="AD378">
        <v>2.5164825990095601</v>
      </c>
    </row>
    <row r="379" spans="1:30" x14ac:dyDescent="0.2">
      <c r="A379">
        <v>378</v>
      </c>
      <c r="B379" t="s">
        <v>407</v>
      </c>
      <c r="C379">
        <v>7.2999999999999995E-2</v>
      </c>
      <c r="D379">
        <v>4.3099999999999999E-2</v>
      </c>
      <c r="E379">
        <v>0.12</v>
      </c>
      <c r="F379">
        <v>1.6930000000000001</v>
      </c>
      <c r="G379">
        <v>0.64059999999999995</v>
      </c>
      <c r="H379">
        <v>0.70879999999999999</v>
      </c>
      <c r="I379">
        <v>0.48420000000000002</v>
      </c>
      <c r="J379">
        <v>1.464</v>
      </c>
      <c r="K379">
        <v>0.62809999999999999</v>
      </c>
      <c r="L379">
        <v>0.628</v>
      </c>
      <c r="M379">
        <v>0.60940000000000005</v>
      </c>
      <c r="N379">
        <v>324.89999999999998</v>
      </c>
      <c r="O379">
        <v>0.27239999999999998</v>
      </c>
      <c r="P379">
        <v>0.4622</v>
      </c>
      <c r="Q379">
        <v>0.34520000000000001</v>
      </c>
      <c r="R379">
        <v>0.35020000000000001</v>
      </c>
      <c r="S379">
        <v>0.37140000000000001</v>
      </c>
      <c r="T379">
        <v>127.9</v>
      </c>
      <c r="U379">
        <v>0.50249999999999995</v>
      </c>
      <c r="V379">
        <v>0.98899999999999999</v>
      </c>
      <c r="W379">
        <v>0.92800000000000005</v>
      </c>
      <c r="X379">
        <v>0.89800000000000002</v>
      </c>
      <c r="Y379">
        <v>1.0309999999999999</v>
      </c>
      <c r="Z379">
        <v>0.97</v>
      </c>
      <c r="AA379">
        <v>1.0760000000000001</v>
      </c>
      <c r="AB379">
        <v>6</v>
      </c>
      <c r="AC379">
        <v>-2.0160257798213501</v>
      </c>
      <c r="AD379">
        <v>1.4362165708669401</v>
      </c>
    </row>
    <row r="380" spans="1:30" x14ac:dyDescent="0.2">
      <c r="A380">
        <v>379</v>
      </c>
      <c r="B380" t="s">
        <v>408</v>
      </c>
      <c r="C380">
        <v>5.5199999999999999E-2</v>
      </c>
      <c r="D380">
        <v>2.4799999999999999E-2</v>
      </c>
      <c r="E380">
        <v>5.6000000000000001E-2</v>
      </c>
      <c r="F380">
        <v>2.2309999999999999</v>
      </c>
      <c r="G380">
        <v>0.55810000000000004</v>
      </c>
      <c r="H380">
        <v>0.71550000000000002</v>
      </c>
      <c r="I380">
        <v>0.52529999999999999</v>
      </c>
      <c r="J380">
        <v>1.3620000000000001</v>
      </c>
      <c r="K380">
        <v>0.63149999999999995</v>
      </c>
      <c r="L380">
        <v>0.62629999999999997</v>
      </c>
      <c r="M380">
        <v>0.60470000000000002</v>
      </c>
      <c r="N380">
        <v>322.39999999999998</v>
      </c>
      <c r="O380">
        <v>0.32240000000000002</v>
      </c>
      <c r="P380">
        <v>0.55110000000000003</v>
      </c>
      <c r="Q380">
        <v>0.42109999999999997</v>
      </c>
      <c r="R380">
        <v>0.42370000000000002</v>
      </c>
      <c r="S380">
        <v>0.43919999999999998</v>
      </c>
      <c r="T380">
        <v>162.80000000000001</v>
      </c>
      <c r="U380">
        <v>0.51039999999999996</v>
      </c>
      <c r="V380">
        <v>1.028</v>
      </c>
      <c r="W380">
        <v>1.143</v>
      </c>
      <c r="X380">
        <v>1.131</v>
      </c>
      <c r="Y380">
        <v>0.97199999999999998</v>
      </c>
      <c r="Z380">
        <v>0.95799999999999996</v>
      </c>
      <c r="AA380">
        <v>1.0429999999999999</v>
      </c>
      <c r="AB380">
        <v>18</v>
      </c>
      <c r="AC380">
        <v>2.6231970699936702</v>
      </c>
      <c r="AD380">
        <v>-4.5918958970029404</v>
      </c>
    </row>
    <row r="381" spans="1:30" x14ac:dyDescent="0.2">
      <c r="A381">
        <v>380</v>
      </c>
      <c r="B381" t="s">
        <v>409</v>
      </c>
      <c r="C381">
        <v>4.2799999999999998E-2</v>
      </c>
      <c r="D381">
        <v>4.5400000000000003E-2</v>
      </c>
      <c r="E381">
        <v>0.1055</v>
      </c>
      <c r="F381">
        <v>0.94299999999999995</v>
      </c>
      <c r="G381">
        <v>0.56999999999999995</v>
      </c>
      <c r="H381">
        <v>0.68130000000000002</v>
      </c>
      <c r="I381">
        <v>0.48010000000000003</v>
      </c>
      <c r="J381">
        <v>1.419</v>
      </c>
      <c r="K381">
        <v>0.5948</v>
      </c>
      <c r="L381">
        <v>0.60540000000000005</v>
      </c>
      <c r="M381">
        <v>0.57050000000000001</v>
      </c>
      <c r="N381">
        <v>302</v>
      </c>
      <c r="O381">
        <v>0.27139999999999997</v>
      </c>
      <c r="P381">
        <v>0.53059999999999996</v>
      </c>
      <c r="Q381">
        <v>0.38329999999999997</v>
      </c>
      <c r="R381">
        <v>0.3901</v>
      </c>
      <c r="S381">
        <v>0.4239</v>
      </c>
      <c r="T381">
        <v>146.5</v>
      </c>
      <c r="U381">
        <v>0.50270000000000004</v>
      </c>
      <c r="V381">
        <v>0.98199999999999998</v>
      </c>
      <c r="W381">
        <v>0.94599999999999995</v>
      </c>
      <c r="X381">
        <v>1.0089999999999999</v>
      </c>
      <c r="Y381">
        <v>1.026</v>
      </c>
      <c r="Z381">
        <v>0.95899999999999996</v>
      </c>
      <c r="AA381">
        <v>1.1060000000000001</v>
      </c>
      <c r="AB381">
        <v>4</v>
      </c>
      <c r="AC381">
        <v>2.5718763425325699</v>
      </c>
      <c r="AD381">
        <v>0.80352897853466998</v>
      </c>
    </row>
    <row r="382" spans="1:30" x14ac:dyDescent="0.2">
      <c r="A382">
        <v>381</v>
      </c>
      <c r="B382" t="s">
        <v>410</v>
      </c>
      <c r="C382">
        <v>6.7299999999999999E-2</v>
      </c>
      <c r="D382">
        <v>3.9199999999999999E-2</v>
      </c>
      <c r="E382">
        <v>9.8799999999999999E-2</v>
      </c>
      <c r="F382">
        <v>1.718</v>
      </c>
      <c r="G382">
        <v>0.60319999999999996</v>
      </c>
      <c r="H382">
        <v>0.69269999999999998</v>
      </c>
      <c r="I382">
        <v>0.46429999999999999</v>
      </c>
      <c r="J382">
        <v>1.492</v>
      </c>
      <c r="K382">
        <v>0.60209999999999997</v>
      </c>
      <c r="L382">
        <v>0.59850000000000003</v>
      </c>
      <c r="M382">
        <v>0.55200000000000005</v>
      </c>
      <c r="N382">
        <v>307.3</v>
      </c>
      <c r="O382">
        <v>0.2601</v>
      </c>
      <c r="P382">
        <v>0.48849999999999999</v>
      </c>
      <c r="Q382">
        <v>0.3528</v>
      </c>
      <c r="R382">
        <v>0.34810000000000002</v>
      </c>
      <c r="S382">
        <v>0.37880000000000003</v>
      </c>
      <c r="T382">
        <v>132</v>
      </c>
      <c r="U382">
        <v>0.47239999999999999</v>
      </c>
      <c r="V382">
        <v>0.95199999999999996</v>
      </c>
      <c r="W382">
        <v>0.88700000000000001</v>
      </c>
      <c r="X382">
        <v>0.88200000000000001</v>
      </c>
      <c r="Y382">
        <v>0.98299999999999998</v>
      </c>
      <c r="Z382">
        <v>0.91700000000000004</v>
      </c>
      <c r="AA382">
        <v>1.0740000000000001</v>
      </c>
      <c r="AB382">
        <v>1</v>
      </c>
      <c r="AC382">
        <v>-0.13441003997678899</v>
      </c>
      <c r="AD382">
        <v>2.8671618355420301</v>
      </c>
    </row>
    <row r="383" spans="1:30" x14ac:dyDescent="0.2">
      <c r="A383">
        <v>382</v>
      </c>
      <c r="B383" t="s">
        <v>411</v>
      </c>
      <c r="C383">
        <v>0.1013</v>
      </c>
      <c r="D383">
        <v>4.3099999999999999E-2</v>
      </c>
      <c r="E383">
        <v>0.11409999999999999</v>
      </c>
      <c r="F383">
        <v>2.347</v>
      </c>
      <c r="G383">
        <v>0.622</v>
      </c>
      <c r="H383">
        <v>0.73480000000000001</v>
      </c>
      <c r="I383">
        <v>0.51090000000000002</v>
      </c>
      <c r="J383">
        <v>1.4379999999999999</v>
      </c>
      <c r="K383">
        <v>0.6502</v>
      </c>
      <c r="L383">
        <v>0.64159999999999995</v>
      </c>
      <c r="M383">
        <v>0.62060000000000004</v>
      </c>
      <c r="N383">
        <v>335.9</v>
      </c>
      <c r="O383">
        <v>0.27229999999999999</v>
      </c>
      <c r="P383">
        <v>0.46489999999999998</v>
      </c>
      <c r="Q383">
        <v>0.3448</v>
      </c>
      <c r="R383">
        <v>0.3483</v>
      </c>
      <c r="S383">
        <v>0.36370000000000002</v>
      </c>
      <c r="T383">
        <v>127.1</v>
      </c>
      <c r="U383">
        <v>0.49690000000000001</v>
      </c>
      <c r="V383">
        <v>0.99199999999999999</v>
      </c>
      <c r="W383">
        <v>0.98599999999999999</v>
      </c>
      <c r="X383">
        <v>0.96699999999999997</v>
      </c>
      <c r="Y383">
        <v>0.998</v>
      </c>
      <c r="Z383">
        <v>0.95499999999999996</v>
      </c>
      <c r="AA383">
        <v>1.0549999999999999</v>
      </c>
      <c r="AB383">
        <v>24</v>
      </c>
      <c r="AC383">
        <v>-3.4925135884627698</v>
      </c>
      <c r="AD383">
        <v>-0.185549782041423</v>
      </c>
    </row>
    <row r="384" spans="1:30" x14ac:dyDescent="0.2">
      <c r="A384">
        <v>383</v>
      </c>
      <c r="B384" t="s">
        <v>412</v>
      </c>
      <c r="C384">
        <v>3.2899999999999999E-2</v>
      </c>
      <c r="D384">
        <v>4.2500000000000003E-2</v>
      </c>
      <c r="E384">
        <v>0.12429999999999999</v>
      </c>
      <c r="F384">
        <v>0.77400000000000002</v>
      </c>
      <c r="G384">
        <v>0.65839999999999999</v>
      </c>
      <c r="H384">
        <v>0.64680000000000004</v>
      </c>
      <c r="I384">
        <v>0.48409999999999997</v>
      </c>
      <c r="J384">
        <v>1.3360000000000001</v>
      </c>
      <c r="K384">
        <v>0.59119999999999995</v>
      </c>
      <c r="L384">
        <v>0.6038</v>
      </c>
      <c r="M384">
        <v>0.53520000000000001</v>
      </c>
      <c r="N384">
        <v>301.39999999999998</v>
      </c>
      <c r="O384">
        <v>0.28539999999999999</v>
      </c>
      <c r="P384">
        <v>0.49619999999999997</v>
      </c>
      <c r="Q384">
        <v>0.37190000000000001</v>
      </c>
      <c r="R384">
        <v>0.37919999999999998</v>
      </c>
      <c r="S384">
        <v>0.40160000000000001</v>
      </c>
      <c r="T384">
        <v>140.6</v>
      </c>
      <c r="U384">
        <v>0.4733</v>
      </c>
      <c r="V384">
        <v>0.98799999999999999</v>
      </c>
      <c r="W384">
        <v>0.91</v>
      </c>
      <c r="X384">
        <v>0.98299999999999998</v>
      </c>
      <c r="Y384">
        <v>0.98199999999999998</v>
      </c>
      <c r="Z384">
        <v>0.90500000000000003</v>
      </c>
      <c r="AA384">
        <v>1.08</v>
      </c>
      <c r="AB384">
        <v>4</v>
      </c>
      <c r="AC384">
        <v>2.6661102823317302</v>
      </c>
      <c r="AD384">
        <v>1.28522164509979</v>
      </c>
    </row>
    <row r="385" spans="1:30" x14ac:dyDescent="0.2">
      <c r="A385">
        <v>384</v>
      </c>
      <c r="B385" t="s">
        <v>413</v>
      </c>
      <c r="C385">
        <v>9.9299999999999999E-2</v>
      </c>
      <c r="D385">
        <v>4.8099999999999997E-2</v>
      </c>
      <c r="E385">
        <v>0.1108</v>
      </c>
      <c r="F385">
        <v>2.0630000000000002</v>
      </c>
      <c r="G385">
        <v>0.56559999999999999</v>
      </c>
      <c r="H385">
        <v>0.77839999999999998</v>
      </c>
      <c r="I385">
        <v>0.52459999999999996</v>
      </c>
      <c r="J385">
        <v>1.484</v>
      </c>
      <c r="K385">
        <v>0.66810000000000003</v>
      </c>
      <c r="L385">
        <v>0.66720000000000002</v>
      </c>
      <c r="M385">
        <v>0.66069999999999995</v>
      </c>
      <c r="N385">
        <v>343.3</v>
      </c>
      <c r="O385">
        <v>0.30449999999999999</v>
      </c>
      <c r="P385">
        <v>0.49490000000000001</v>
      </c>
      <c r="Q385">
        <v>0.38219999999999998</v>
      </c>
      <c r="R385">
        <v>0.37230000000000002</v>
      </c>
      <c r="S385">
        <v>0.40379999999999999</v>
      </c>
      <c r="T385">
        <v>143.69999999999999</v>
      </c>
      <c r="U385">
        <v>0.51449999999999996</v>
      </c>
      <c r="V385">
        <v>1.006</v>
      </c>
      <c r="W385">
        <v>1.1519999999999999</v>
      </c>
      <c r="X385">
        <v>1.0720000000000001</v>
      </c>
      <c r="Y385">
        <v>0.98</v>
      </c>
      <c r="Z385">
        <v>0.98899999999999999</v>
      </c>
      <c r="AA385">
        <v>1.056</v>
      </c>
      <c r="AB385">
        <v>11</v>
      </c>
      <c r="AC385">
        <v>-2.6602955695931501</v>
      </c>
      <c r="AD385">
        <v>-3.6117170225103599</v>
      </c>
    </row>
    <row r="386" spans="1:30" x14ac:dyDescent="0.2">
      <c r="A386">
        <v>385</v>
      </c>
      <c r="B386" t="s">
        <v>414</v>
      </c>
      <c r="C386">
        <v>0.12239999999999999</v>
      </c>
      <c r="D386">
        <v>7.17E-2</v>
      </c>
      <c r="E386">
        <v>0.15179999999999999</v>
      </c>
      <c r="F386">
        <v>1.706</v>
      </c>
      <c r="G386">
        <v>0.52759999999999996</v>
      </c>
      <c r="H386">
        <v>0.78110000000000002</v>
      </c>
      <c r="I386">
        <v>0.45779999999999998</v>
      </c>
      <c r="J386">
        <v>1.706</v>
      </c>
      <c r="K386">
        <v>0.62839999999999996</v>
      </c>
      <c r="L386">
        <v>0.62790000000000001</v>
      </c>
      <c r="M386">
        <v>0.60719999999999996</v>
      </c>
      <c r="N386">
        <v>321.3</v>
      </c>
      <c r="O386">
        <v>0.27779999999999999</v>
      </c>
      <c r="P386">
        <v>0.48659999999999998</v>
      </c>
      <c r="Q386">
        <v>0.3589</v>
      </c>
      <c r="R386">
        <v>0.35399999999999998</v>
      </c>
      <c r="S386">
        <v>0.37959999999999999</v>
      </c>
      <c r="T386">
        <v>134.19999999999999</v>
      </c>
      <c r="U386">
        <v>0.49590000000000001</v>
      </c>
      <c r="V386">
        <v>0.95399999999999996</v>
      </c>
      <c r="W386">
        <v>0.96599999999999997</v>
      </c>
      <c r="X386">
        <v>0.91700000000000004</v>
      </c>
      <c r="Y386">
        <v>0.998</v>
      </c>
      <c r="Z386">
        <v>0.96599999999999997</v>
      </c>
      <c r="AA386">
        <v>1.0580000000000001</v>
      </c>
      <c r="AB386">
        <v>10</v>
      </c>
      <c r="AC386">
        <v>-2.56285047090834</v>
      </c>
      <c r="AD386">
        <v>1.2886674372993501</v>
      </c>
    </row>
    <row r="387" spans="1:30" x14ac:dyDescent="0.2">
      <c r="A387">
        <v>386</v>
      </c>
      <c r="B387" t="s">
        <v>415</v>
      </c>
      <c r="C387">
        <v>8.7400000000000005E-2</v>
      </c>
      <c r="D387">
        <v>4.1799999999999997E-2</v>
      </c>
      <c r="E387">
        <v>0.10059999999999999</v>
      </c>
      <c r="F387">
        <v>2.09</v>
      </c>
      <c r="G387">
        <v>0.58430000000000004</v>
      </c>
      <c r="H387">
        <v>0.71530000000000005</v>
      </c>
      <c r="I387">
        <v>0.48099999999999998</v>
      </c>
      <c r="J387">
        <v>1.4870000000000001</v>
      </c>
      <c r="K387">
        <v>0.6179</v>
      </c>
      <c r="L387">
        <v>0.60919999999999996</v>
      </c>
      <c r="M387">
        <v>0.60309999999999997</v>
      </c>
      <c r="N387">
        <v>318.60000000000002</v>
      </c>
      <c r="O387">
        <v>0.24149999999999999</v>
      </c>
      <c r="P387">
        <v>0.44740000000000002</v>
      </c>
      <c r="Q387">
        <v>0.32090000000000002</v>
      </c>
      <c r="R387">
        <v>0.32740000000000002</v>
      </c>
      <c r="S387">
        <v>0.37169999999999997</v>
      </c>
      <c r="T387">
        <v>120.7</v>
      </c>
      <c r="U387">
        <v>0.51219999999999999</v>
      </c>
      <c r="V387">
        <v>0.93400000000000005</v>
      </c>
      <c r="W387">
        <v>0.84</v>
      </c>
      <c r="X387">
        <v>0.83199999999999996</v>
      </c>
      <c r="Y387">
        <v>1.079</v>
      </c>
      <c r="Z387">
        <v>0.97599999999999998</v>
      </c>
      <c r="AA387">
        <v>1.1579999999999999</v>
      </c>
      <c r="AB387">
        <v>12</v>
      </c>
      <c r="AC387">
        <v>-3.1417257888529</v>
      </c>
      <c r="AD387">
        <v>4.3595249709254702</v>
      </c>
    </row>
    <row r="388" spans="1:30" x14ac:dyDescent="0.2">
      <c r="A388">
        <v>387</v>
      </c>
      <c r="B388" t="s">
        <v>416</v>
      </c>
      <c r="C388">
        <v>4.0899999999999999E-2</v>
      </c>
      <c r="D388">
        <v>5.8599999999999999E-2</v>
      </c>
      <c r="E388">
        <v>0.1234</v>
      </c>
      <c r="F388">
        <v>0.69699999999999995</v>
      </c>
      <c r="G388">
        <v>0.52480000000000004</v>
      </c>
      <c r="H388">
        <v>0.66320000000000001</v>
      </c>
      <c r="I388">
        <v>0.47870000000000001</v>
      </c>
      <c r="J388">
        <v>1.385</v>
      </c>
      <c r="K388">
        <v>0.57550000000000001</v>
      </c>
      <c r="L388">
        <v>0.59379999999999999</v>
      </c>
      <c r="M388">
        <v>0.53620000000000001</v>
      </c>
      <c r="N388">
        <v>285.7</v>
      </c>
      <c r="O388">
        <v>0.30349999999999999</v>
      </c>
      <c r="P388">
        <v>0.52480000000000004</v>
      </c>
      <c r="Q388">
        <v>0.39939999999999998</v>
      </c>
      <c r="R388">
        <v>0.3987</v>
      </c>
      <c r="S388">
        <v>0.42020000000000002</v>
      </c>
      <c r="T388">
        <v>151.69999999999999</v>
      </c>
      <c r="U388">
        <v>0.48049999999999998</v>
      </c>
      <c r="V388">
        <v>1.022</v>
      </c>
      <c r="W388">
        <v>0.94099999999999995</v>
      </c>
      <c r="X388">
        <v>1.0069999999999999</v>
      </c>
      <c r="Y388">
        <v>0.98799999999999999</v>
      </c>
      <c r="Z388">
        <v>0.93200000000000005</v>
      </c>
      <c r="AA388">
        <v>1.052</v>
      </c>
      <c r="AB388">
        <v>19</v>
      </c>
      <c r="AC388">
        <v>4.4815462298623903</v>
      </c>
      <c r="AD388">
        <v>4.4453916988510499E-2</v>
      </c>
    </row>
    <row r="389" spans="1:30" x14ac:dyDescent="0.2">
      <c r="A389">
        <v>388</v>
      </c>
      <c r="B389" t="s">
        <v>417</v>
      </c>
      <c r="C389">
        <v>4.5499999999999999E-2</v>
      </c>
      <c r="D389">
        <v>6.1800000000000001E-2</v>
      </c>
      <c r="E389">
        <v>0.1406</v>
      </c>
      <c r="F389">
        <v>0.73699999999999999</v>
      </c>
      <c r="G389">
        <v>0.56040000000000001</v>
      </c>
      <c r="H389">
        <v>0.69640000000000002</v>
      </c>
      <c r="I389">
        <v>0.48430000000000001</v>
      </c>
      <c r="J389">
        <v>1.4379999999999999</v>
      </c>
      <c r="K389">
        <v>0.60319999999999996</v>
      </c>
      <c r="L389">
        <v>0.62470000000000003</v>
      </c>
      <c r="M389">
        <v>0.58750000000000002</v>
      </c>
      <c r="N389">
        <v>304.39999999999998</v>
      </c>
      <c r="O389">
        <v>0.30580000000000002</v>
      </c>
      <c r="P389">
        <v>0.50990000000000002</v>
      </c>
      <c r="Q389">
        <v>0.38869999999999999</v>
      </c>
      <c r="R389">
        <v>0.39319999999999999</v>
      </c>
      <c r="S389">
        <v>0.41749999999999998</v>
      </c>
      <c r="T389">
        <v>148.69999999999999</v>
      </c>
      <c r="U389">
        <v>0.50580000000000003</v>
      </c>
      <c r="V389">
        <v>0.96899999999999997</v>
      </c>
      <c r="W389">
        <v>0.98</v>
      </c>
      <c r="X389">
        <v>1.0369999999999999</v>
      </c>
      <c r="Y389">
        <v>1.016</v>
      </c>
      <c r="Z389">
        <v>0.97399999999999998</v>
      </c>
      <c r="AA389">
        <v>1.0740000000000001</v>
      </c>
      <c r="AB389">
        <v>22</v>
      </c>
      <c r="AC389">
        <v>2.1899636088104999</v>
      </c>
      <c r="AD389">
        <v>0.143847070616623</v>
      </c>
    </row>
    <row r="390" spans="1:30" x14ac:dyDescent="0.2">
      <c r="A390">
        <v>389</v>
      </c>
      <c r="B390" t="s">
        <v>418</v>
      </c>
      <c r="C390">
        <v>4.7199999999999999E-2</v>
      </c>
      <c r="D390">
        <v>3.9399999999999998E-2</v>
      </c>
      <c r="E390">
        <v>0.1203</v>
      </c>
      <c r="F390">
        <v>1.1970000000000001</v>
      </c>
      <c r="G390">
        <v>0.67230000000000001</v>
      </c>
      <c r="H390">
        <v>0.69779999999999998</v>
      </c>
      <c r="I390">
        <v>0.49180000000000001</v>
      </c>
      <c r="J390">
        <v>1.419</v>
      </c>
      <c r="K390">
        <v>0.63029999999999997</v>
      </c>
      <c r="L390">
        <v>0.63839999999999997</v>
      </c>
      <c r="M390">
        <v>0.59860000000000002</v>
      </c>
      <c r="N390">
        <v>325.7</v>
      </c>
      <c r="O390">
        <v>0.27110000000000001</v>
      </c>
      <c r="P390">
        <v>0.4698</v>
      </c>
      <c r="Q390">
        <v>0.34749999999999998</v>
      </c>
      <c r="R390">
        <v>0.33829999999999999</v>
      </c>
      <c r="S390">
        <v>0.34310000000000002</v>
      </c>
      <c r="T390">
        <v>125.1</v>
      </c>
      <c r="U390">
        <v>0.47589999999999999</v>
      </c>
      <c r="V390">
        <v>0.98</v>
      </c>
      <c r="W390">
        <v>0.94</v>
      </c>
      <c r="X390">
        <v>0.93200000000000005</v>
      </c>
      <c r="Y390">
        <v>0.97099999999999997</v>
      </c>
      <c r="Z390">
        <v>0.95</v>
      </c>
      <c r="AA390">
        <v>0.98699999999999999</v>
      </c>
      <c r="AB390">
        <v>6</v>
      </c>
      <c r="AC390">
        <v>-1.96058663938811</v>
      </c>
      <c r="AD390">
        <v>1.16402207015662</v>
      </c>
    </row>
    <row r="391" spans="1:30" x14ac:dyDescent="0.2">
      <c r="A391">
        <v>390</v>
      </c>
      <c r="B391" t="s">
        <v>419</v>
      </c>
      <c r="C391">
        <v>4.6699999999999998E-2</v>
      </c>
      <c r="D391">
        <v>3.7900000000000003E-2</v>
      </c>
      <c r="E391">
        <v>9.2700000000000005E-2</v>
      </c>
      <c r="F391">
        <v>1.2310000000000001</v>
      </c>
      <c r="G391">
        <v>0.59140000000000004</v>
      </c>
      <c r="H391">
        <v>0.68700000000000006</v>
      </c>
      <c r="I391">
        <v>0.4879</v>
      </c>
      <c r="J391">
        <v>1.4079999999999999</v>
      </c>
      <c r="K391">
        <v>0.60570000000000002</v>
      </c>
      <c r="L391">
        <v>0.61070000000000002</v>
      </c>
      <c r="M391">
        <v>0.59060000000000001</v>
      </c>
      <c r="N391">
        <v>310.5</v>
      </c>
      <c r="O391">
        <v>0.2848</v>
      </c>
      <c r="P391">
        <v>0.52029999999999998</v>
      </c>
      <c r="Q391">
        <v>0.38440000000000002</v>
      </c>
      <c r="R391">
        <v>0.38550000000000001</v>
      </c>
      <c r="S391">
        <v>0.40239999999999998</v>
      </c>
      <c r="T391">
        <v>144.9</v>
      </c>
      <c r="U391">
        <v>0.49940000000000001</v>
      </c>
      <c r="V391">
        <v>0.99</v>
      </c>
      <c r="W391">
        <v>0.97499999999999998</v>
      </c>
      <c r="X391">
        <v>1.0189999999999999</v>
      </c>
      <c r="Y391">
        <v>1.008</v>
      </c>
      <c r="Z391">
        <v>0.97499999999999998</v>
      </c>
      <c r="AA391">
        <v>1.0469999999999999</v>
      </c>
      <c r="AB391">
        <v>22</v>
      </c>
      <c r="AC391">
        <v>1.68361489400245</v>
      </c>
      <c r="AD391">
        <v>4.6954929464407602E-2</v>
      </c>
    </row>
    <row r="392" spans="1:30" x14ac:dyDescent="0.2">
      <c r="A392">
        <v>391</v>
      </c>
      <c r="B392" t="s">
        <v>420</v>
      </c>
      <c r="C392">
        <v>4.0300000000000002E-2</v>
      </c>
      <c r="D392">
        <v>1.9599999999999999E-2</v>
      </c>
      <c r="E392">
        <v>4.9799999999999997E-2</v>
      </c>
      <c r="F392">
        <v>2.0619999999999998</v>
      </c>
      <c r="G392">
        <v>0.60780000000000001</v>
      </c>
      <c r="H392">
        <v>0.66510000000000002</v>
      </c>
      <c r="I392">
        <v>0.51370000000000005</v>
      </c>
      <c r="J392">
        <v>1.2949999999999999</v>
      </c>
      <c r="K392">
        <v>0.60570000000000002</v>
      </c>
      <c r="L392">
        <v>0.60140000000000005</v>
      </c>
      <c r="M392">
        <v>0.60340000000000005</v>
      </c>
      <c r="N392">
        <v>315.3</v>
      </c>
      <c r="O392">
        <v>0.2797</v>
      </c>
      <c r="P392">
        <v>0.51590000000000003</v>
      </c>
      <c r="Q392">
        <v>0.37209999999999999</v>
      </c>
      <c r="R392">
        <v>0.38550000000000001</v>
      </c>
      <c r="S392">
        <v>0.40870000000000001</v>
      </c>
      <c r="T392">
        <v>143.30000000000001</v>
      </c>
      <c r="U392">
        <v>0.51270000000000004</v>
      </c>
      <c r="V392">
        <v>0.97899999999999998</v>
      </c>
      <c r="W392">
        <v>0.94399999999999995</v>
      </c>
      <c r="X392">
        <v>1.0169999999999999</v>
      </c>
      <c r="Y392">
        <v>1.046</v>
      </c>
      <c r="Z392">
        <v>0.996</v>
      </c>
      <c r="AA392">
        <v>1.0980000000000001</v>
      </c>
      <c r="AB392">
        <v>22</v>
      </c>
      <c r="AC392">
        <v>1.4012546207627099</v>
      </c>
      <c r="AD392">
        <v>0.31343450045188898</v>
      </c>
    </row>
    <row r="393" spans="1:30" x14ac:dyDescent="0.2">
      <c r="A393">
        <v>392</v>
      </c>
      <c r="B393" t="s">
        <v>421</v>
      </c>
      <c r="C393">
        <v>4.99E-2</v>
      </c>
      <c r="D393">
        <v>3.3099999999999997E-2</v>
      </c>
      <c r="E393">
        <v>8.43E-2</v>
      </c>
      <c r="F393">
        <v>1.506</v>
      </c>
      <c r="G393">
        <v>0.60699999999999998</v>
      </c>
      <c r="H393">
        <v>0.69479999999999997</v>
      </c>
      <c r="I393">
        <v>0.51449999999999996</v>
      </c>
      <c r="J393">
        <v>1.35</v>
      </c>
      <c r="K393">
        <v>0.624</v>
      </c>
      <c r="L393">
        <v>0.626</v>
      </c>
      <c r="M393">
        <v>0.6048</v>
      </c>
      <c r="N393">
        <v>321.2</v>
      </c>
      <c r="O393">
        <v>0.30009999999999998</v>
      </c>
      <c r="P393">
        <v>0.51200000000000001</v>
      </c>
      <c r="Q393">
        <v>0.3861</v>
      </c>
      <c r="R393">
        <v>0.39050000000000001</v>
      </c>
      <c r="S393">
        <v>0.41289999999999999</v>
      </c>
      <c r="T393">
        <v>147.80000000000001</v>
      </c>
      <c r="U393">
        <v>0.50570000000000004</v>
      </c>
      <c r="V393">
        <v>0.997</v>
      </c>
      <c r="W393">
        <v>1.0269999999999999</v>
      </c>
      <c r="X393">
        <v>1.0589999999999999</v>
      </c>
      <c r="Y393">
        <v>1.0009999999999999</v>
      </c>
      <c r="Z393">
        <v>0.96899999999999997</v>
      </c>
      <c r="AA393">
        <v>1.069</v>
      </c>
      <c r="AB393">
        <v>2</v>
      </c>
      <c r="AC393">
        <v>1.15604059675201</v>
      </c>
      <c r="AD393">
        <v>-1.54781716172812</v>
      </c>
    </row>
    <row r="394" spans="1:30" x14ac:dyDescent="0.2">
      <c r="A394">
        <v>393</v>
      </c>
      <c r="B394" t="s">
        <v>422</v>
      </c>
      <c r="C394">
        <v>0.19589999999999999</v>
      </c>
      <c r="D394">
        <v>4.1300000000000003E-2</v>
      </c>
      <c r="E394">
        <v>0.11119999999999999</v>
      </c>
      <c r="F394">
        <v>4.7430000000000003</v>
      </c>
      <c r="G394">
        <v>0.62880000000000003</v>
      </c>
      <c r="H394">
        <v>0.81399999999999995</v>
      </c>
      <c r="I394">
        <v>0.55020000000000002</v>
      </c>
      <c r="J394">
        <v>1.4790000000000001</v>
      </c>
      <c r="K394">
        <v>0.71609999999999996</v>
      </c>
      <c r="L394">
        <v>0.68200000000000005</v>
      </c>
      <c r="M394">
        <v>0.69589999999999996</v>
      </c>
      <c r="N394">
        <v>375.5</v>
      </c>
      <c r="O394">
        <v>0.26790000000000003</v>
      </c>
      <c r="P394">
        <v>0.46</v>
      </c>
      <c r="Q394">
        <v>0.33910000000000001</v>
      </c>
      <c r="R394">
        <v>0.34210000000000002</v>
      </c>
      <c r="S394">
        <v>0.36059999999999998</v>
      </c>
      <c r="T394">
        <v>124.7</v>
      </c>
      <c r="U394">
        <v>0.49490000000000001</v>
      </c>
      <c r="V394">
        <v>1.046</v>
      </c>
      <c r="W394">
        <v>1.1950000000000001</v>
      </c>
      <c r="X394">
        <v>1.073</v>
      </c>
      <c r="Y394">
        <v>0.94599999999999995</v>
      </c>
      <c r="Z394">
        <v>0.97199999999999998</v>
      </c>
      <c r="AA394">
        <v>1.0629999999999999</v>
      </c>
      <c r="AB394">
        <v>16</v>
      </c>
      <c r="AC394">
        <v>-8.5810751719471092</v>
      </c>
      <c r="AD394">
        <v>-4.9769205232268696</v>
      </c>
    </row>
    <row r="395" spans="1:30" x14ac:dyDescent="0.2">
      <c r="A395">
        <v>394</v>
      </c>
      <c r="B395" t="s">
        <v>423</v>
      </c>
      <c r="C395">
        <v>6.5100000000000005E-2</v>
      </c>
      <c r="D395">
        <v>2.87E-2</v>
      </c>
      <c r="E395">
        <v>8.09E-2</v>
      </c>
      <c r="F395">
        <v>2.266</v>
      </c>
      <c r="G395">
        <v>0.64470000000000005</v>
      </c>
      <c r="H395">
        <v>0.69230000000000003</v>
      </c>
      <c r="I395">
        <v>0.4874</v>
      </c>
      <c r="J395">
        <v>1.421</v>
      </c>
      <c r="K395">
        <v>0.61950000000000005</v>
      </c>
      <c r="L395">
        <v>0.61180000000000001</v>
      </c>
      <c r="M395">
        <v>0.60350000000000004</v>
      </c>
      <c r="N395">
        <v>322.3</v>
      </c>
      <c r="O395">
        <v>0.29020000000000001</v>
      </c>
      <c r="P395">
        <v>0.47460000000000002</v>
      </c>
      <c r="Q395">
        <v>0.3589</v>
      </c>
      <c r="R395">
        <v>0.36059999999999998</v>
      </c>
      <c r="S395">
        <v>0.3846</v>
      </c>
      <c r="T395">
        <v>134.5</v>
      </c>
      <c r="U395">
        <v>0.50309999999999999</v>
      </c>
      <c r="V395">
        <v>1.0069999999999999</v>
      </c>
      <c r="W395">
        <v>0.94299999999999995</v>
      </c>
      <c r="X395">
        <v>0.89100000000000001</v>
      </c>
      <c r="Y395">
        <v>1.0289999999999999</v>
      </c>
      <c r="Z395">
        <v>0.97399999999999998</v>
      </c>
      <c r="AA395">
        <v>1.0720000000000001</v>
      </c>
      <c r="AB395">
        <v>23</v>
      </c>
      <c r="AC395">
        <v>-0.67245857971980405</v>
      </c>
      <c r="AD395">
        <v>0.63554675018981299</v>
      </c>
    </row>
    <row r="396" spans="1:30" x14ac:dyDescent="0.2">
      <c r="A396">
        <v>395</v>
      </c>
      <c r="B396" t="s">
        <v>424</v>
      </c>
      <c r="C396">
        <v>6.0999999999999999E-2</v>
      </c>
      <c r="D396">
        <v>6.08E-2</v>
      </c>
      <c r="E396">
        <v>0.13320000000000001</v>
      </c>
      <c r="F396">
        <v>1.002</v>
      </c>
      <c r="G396">
        <v>0.54330000000000001</v>
      </c>
      <c r="H396">
        <v>0.72799999999999998</v>
      </c>
      <c r="I396">
        <v>0.46800000000000003</v>
      </c>
      <c r="J396">
        <v>1.5549999999999999</v>
      </c>
      <c r="K396">
        <v>0.60919999999999996</v>
      </c>
      <c r="L396">
        <v>0.62429999999999997</v>
      </c>
      <c r="M396">
        <v>0.60470000000000002</v>
      </c>
      <c r="N396">
        <v>309.39999999999998</v>
      </c>
      <c r="O396">
        <v>0.26989999999999997</v>
      </c>
      <c r="P396">
        <v>0.50219999999999998</v>
      </c>
      <c r="Q396">
        <v>0.36680000000000001</v>
      </c>
      <c r="R396">
        <v>0.36080000000000001</v>
      </c>
      <c r="S396">
        <v>0.41049999999999998</v>
      </c>
      <c r="T396">
        <v>139.69999999999999</v>
      </c>
      <c r="U396">
        <v>0.51600000000000001</v>
      </c>
      <c r="V396">
        <v>0.98099999999999998</v>
      </c>
      <c r="W396">
        <v>0.93899999999999995</v>
      </c>
      <c r="X396">
        <v>0.94299999999999995</v>
      </c>
      <c r="Y396">
        <v>1.0549999999999999</v>
      </c>
      <c r="Z396">
        <v>0.99299999999999999</v>
      </c>
      <c r="AA396">
        <v>1.119</v>
      </c>
      <c r="AB396">
        <v>5</v>
      </c>
      <c r="AC396">
        <v>-1.3945435919576799E-2</v>
      </c>
      <c r="AD396">
        <v>1.46565942344756</v>
      </c>
    </row>
    <row r="397" spans="1:30" x14ac:dyDescent="0.2">
      <c r="A397">
        <v>396</v>
      </c>
      <c r="B397" t="s">
        <v>425</v>
      </c>
      <c r="C397">
        <v>0.1794</v>
      </c>
      <c r="D397">
        <v>4.2299999999999997E-2</v>
      </c>
      <c r="E397">
        <v>0.1222</v>
      </c>
      <c r="F397">
        <v>4.2409999999999997</v>
      </c>
      <c r="G397">
        <v>0.65380000000000005</v>
      </c>
      <c r="H397">
        <v>0.7742</v>
      </c>
      <c r="I397">
        <v>0.53029999999999999</v>
      </c>
      <c r="J397">
        <v>1.46</v>
      </c>
      <c r="K397">
        <v>0.68979999999999997</v>
      </c>
      <c r="L397">
        <v>0.65580000000000005</v>
      </c>
      <c r="M397">
        <v>0.66410000000000002</v>
      </c>
      <c r="N397">
        <v>364.1</v>
      </c>
      <c r="O397">
        <v>0.2399</v>
      </c>
      <c r="P397">
        <v>0.47289999999999999</v>
      </c>
      <c r="Q397">
        <v>0.32850000000000001</v>
      </c>
      <c r="R397">
        <v>0.33960000000000001</v>
      </c>
      <c r="S397">
        <v>0.38979999999999998</v>
      </c>
      <c r="T397">
        <v>126.5</v>
      </c>
      <c r="U397">
        <v>0.51539999999999997</v>
      </c>
      <c r="V397">
        <v>0.99</v>
      </c>
      <c r="W397">
        <v>1.0589999999999999</v>
      </c>
      <c r="X397">
        <v>1.0409999999999999</v>
      </c>
      <c r="Y397">
        <v>1.01</v>
      </c>
      <c r="Z397">
        <v>0.96299999999999997</v>
      </c>
      <c r="AA397">
        <v>1.1870000000000001</v>
      </c>
      <c r="AB397">
        <v>16</v>
      </c>
      <c r="AC397">
        <v>-6.9344681940324699</v>
      </c>
      <c r="AD397">
        <v>-1.8222713606479899</v>
      </c>
    </row>
    <row r="398" spans="1:30" x14ac:dyDescent="0.2">
      <c r="A398">
        <v>397</v>
      </c>
      <c r="B398" t="s">
        <v>426</v>
      </c>
      <c r="C398">
        <v>6.4899999999999999E-2</v>
      </c>
      <c r="D398">
        <v>4.07E-2</v>
      </c>
      <c r="E398">
        <v>9.3700000000000006E-2</v>
      </c>
      <c r="F398">
        <v>1.595</v>
      </c>
      <c r="G398">
        <v>0.56559999999999999</v>
      </c>
      <c r="H398">
        <v>0.72130000000000005</v>
      </c>
      <c r="I398">
        <v>0.48380000000000001</v>
      </c>
      <c r="J398">
        <v>1.4910000000000001</v>
      </c>
      <c r="K398">
        <v>0.61809999999999998</v>
      </c>
      <c r="L398">
        <v>0.61860000000000004</v>
      </c>
      <c r="M398">
        <v>0.59289999999999998</v>
      </c>
      <c r="N398">
        <v>314.89999999999998</v>
      </c>
      <c r="O398">
        <v>0.2843</v>
      </c>
      <c r="P398">
        <v>0.50480000000000003</v>
      </c>
      <c r="Q398">
        <v>0.37359999999999999</v>
      </c>
      <c r="R398">
        <v>0.38030000000000003</v>
      </c>
      <c r="S398">
        <v>0.38240000000000002</v>
      </c>
      <c r="T398">
        <v>138.9</v>
      </c>
      <c r="U398">
        <v>0.48870000000000002</v>
      </c>
      <c r="V398">
        <v>1.0229999999999999</v>
      </c>
      <c r="W398">
        <v>0.97799999999999998</v>
      </c>
      <c r="X398">
        <v>0.95799999999999996</v>
      </c>
      <c r="Y398">
        <v>0.98799999999999999</v>
      </c>
      <c r="Z398">
        <v>0.95899999999999996</v>
      </c>
      <c r="AA398">
        <v>1.024</v>
      </c>
      <c r="AB398">
        <v>2</v>
      </c>
      <c r="AC398">
        <v>0.1023603671531</v>
      </c>
      <c r="AD398">
        <v>-0.53465028976184004</v>
      </c>
    </row>
    <row r="399" spans="1:30" x14ac:dyDescent="0.2">
      <c r="A399">
        <v>398</v>
      </c>
      <c r="B399" t="s">
        <v>427</v>
      </c>
      <c r="C399">
        <v>0.1062</v>
      </c>
      <c r="D399">
        <v>3.2199999999999999E-2</v>
      </c>
      <c r="E399">
        <v>7.6799999999999993E-2</v>
      </c>
      <c r="F399">
        <v>3.2959999999999998</v>
      </c>
      <c r="G399">
        <v>0.58069999999999999</v>
      </c>
      <c r="H399">
        <v>0.74819999999999998</v>
      </c>
      <c r="I399">
        <v>0.52759999999999996</v>
      </c>
      <c r="J399">
        <v>1.4179999999999999</v>
      </c>
      <c r="K399">
        <v>0.65569999999999995</v>
      </c>
      <c r="L399">
        <v>0.63780000000000003</v>
      </c>
      <c r="M399">
        <v>0.61950000000000005</v>
      </c>
      <c r="N399">
        <v>337.5</v>
      </c>
      <c r="O399">
        <v>0.29289999999999999</v>
      </c>
      <c r="P399">
        <v>0.49509999999999998</v>
      </c>
      <c r="Q399">
        <v>0.37109999999999999</v>
      </c>
      <c r="R399">
        <v>0.37659999999999999</v>
      </c>
      <c r="S399">
        <v>0.38900000000000001</v>
      </c>
      <c r="T399">
        <v>139.6</v>
      </c>
      <c r="U399">
        <v>0.49309999999999998</v>
      </c>
      <c r="V399">
        <v>1.0249999999999999</v>
      </c>
      <c r="W399">
        <v>1.0780000000000001</v>
      </c>
      <c r="X399">
        <v>1.0449999999999999</v>
      </c>
      <c r="Y399">
        <v>0.96399999999999997</v>
      </c>
      <c r="Z399">
        <v>0.94499999999999995</v>
      </c>
      <c r="AA399">
        <v>1.048</v>
      </c>
      <c r="AB399">
        <v>11</v>
      </c>
      <c r="AC399">
        <v>-2.2720397614460301</v>
      </c>
      <c r="AD399">
        <v>-3.0590442467597199</v>
      </c>
    </row>
    <row r="400" spans="1:30" x14ac:dyDescent="0.2">
      <c r="A400">
        <v>399</v>
      </c>
      <c r="B400" t="s">
        <v>428</v>
      </c>
      <c r="C400">
        <v>4.58E-2</v>
      </c>
      <c r="D400">
        <v>3.9199999999999999E-2</v>
      </c>
      <c r="E400">
        <v>9.74E-2</v>
      </c>
      <c r="F400">
        <v>1.169</v>
      </c>
      <c r="G400">
        <v>0.59719999999999995</v>
      </c>
      <c r="H400">
        <v>0.65029999999999999</v>
      </c>
      <c r="I400">
        <v>0.48849999999999999</v>
      </c>
      <c r="J400">
        <v>1.331</v>
      </c>
      <c r="K400">
        <v>0.58509999999999995</v>
      </c>
      <c r="L400">
        <v>0.58940000000000003</v>
      </c>
      <c r="M400">
        <v>0.60189999999999999</v>
      </c>
      <c r="N400">
        <v>304.60000000000002</v>
      </c>
      <c r="O400">
        <v>0.28849999999999998</v>
      </c>
      <c r="P400">
        <v>0.49659999999999999</v>
      </c>
      <c r="Q400">
        <v>0.373</v>
      </c>
      <c r="R400">
        <v>0.37319999999999998</v>
      </c>
      <c r="S400">
        <v>0.37419999999999998</v>
      </c>
      <c r="T400">
        <v>137.30000000000001</v>
      </c>
      <c r="U400">
        <v>0.50360000000000005</v>
      </c>
      <c r="V400">
        <v>0.94699999999999995</v>
      </c>
      <c r="W400">
        <v>0.89900000000000002</v>
      </c>
      <c r="X400">
        <v>0.97699999999999998</v>
      </c>
      <c r="Y400">
        <v>1.0449999999999999</v>
      </c>
      <c r="Z400">
        <v>1.0289999999999999</v>
      </c>
      <c r="AA400">
        <v>1.0029999999999999</v>
      </c>
      <c r="AB400">
        <v>14</v>
      </c>
      <c r="AC400">
        <v>1.5922448161600899</v>
      </c>
      <c r="AD400">
        <v>2.5188870593016701</v>
      </c>
    </row>
    <row r="401" spans="1:30" x14ac:dyDescent="0.2">
      <c r="A401">
        <v>400</v>
      </c>
      <c r="B401" t="s">
        <v>429</v>
      </c>
      <c r="C401">
        <v>8.2400000000000001E-2</v>
      </c>
      <c r="D401">
        <v>4.3400000000000001E-2</v>
      </c>
      <c r="E401">
        <v>9.9299999999999999E-2</v>
      </c>
      <c r="F401">
        <v>1.9</v>
      </c>
      <c r="G401">
        <v>0.56330000000000002</v>
      </c>
      <c r="H401">
        <v>0.72760000000000002</v>
      </c>
      <c r="I401">
        <v>0.50209999999999999</v>
      </c>
      <c r="J401">
        <v>1.4490000000000001</v>
      </c>
      <c r="K401">
        <v>0.62909999999999999</v>
      </c>
      <c r="L401">
        <v>0.62539999999999996</v>
      </c>
      <c r="M401">
        <v>0.60209999999999997</v>
      </c>
      <c r="N401">
        <v>321.3</v>
      </c>
      <c r="O401">
        <v>0.30570000000000003</v>
      </c>
      <c r="P401">
        <v>0.50470000000000004</v>
      </c>
      <c r="Q401">
        <v>0.38969999999999999</v>
      </c>
      <c r="R401">
        <v>0.38750000000000001</v>
      </c>
      <c r="S401">
        <v>0.40749999999999997</v>
      </c>
      <c r="T401">
        <v>146.80000000000001</v>
      </c>
      <c r="U401">
        <v>0.50049999999999994</v>
      </c>
      <c r="V401">
        <v>1.012</v>
      </c>
      <c r="W401">
        <v>1.0509999999999999</v>
      </c>
      <c r="X401">
        <v>1.0049999999999999</v>
      </c>
      <c r="Y401">
        <v>0.98399999999999999</v>
      </c>
      <c r="Z401">
        <v>0.95699999999999996</v>
      </c>
      <c r="AA401">
        <v>1.046</v>
      </c>
      <c r="AB401">
        <v>2</v>
      </c>
      <c r="AC401">
        <v>0.30887337118688002</v>
      </c>
      <c r="AD401">
        <v>-1.9229817393548001</v>
      </c>
    </row>
    <row r="402" spans="1:30" x14ac:dyDescent="0.2">
      <c r="A402">
        <v>401</v>
      </c>
      <c r="B402" t="s">
        <v>430</v>
      </c>
      <c r="C402">
        <v>0.1056</v>
      </c>
      <c r="D402">
        <v>3.2800000000000003E-2</v>
      </c>
      <c r="E402">
        <v>8.9300000000000004E-2</v>
      </c>
      <c r="F402">
        <v>3.2170000000000001</v>
      </c>
      <c r="G402">
        <v>0.63229999999999997</v>
      </c>
      <c r="H402">
        <v>0.72330000000000005</v>
      </c>
      <c r="I402">
        <v>0.52380000000000004</v>
      </c>
      <c r="J402">
        <v>1.381</v>
      </c>
      <c r="K402">
        <v>0.64990000000000003</v>
      </c>
      <c r="L402">
        <v>0.63180000000000003</v>
      </c>
      <c r="M402">
        <v>0.63329999999999997</v>
      </c>
      <c r="N402">
        <v>340.5</v>
      </c>
      <c r="O402">
        <v>0.255</v>
      </c>
      <c r="P402">
        <v>0.46010000000000001</v>
      </c>
      <c r="Q402">
        <v>0.33429999999999999</v>
      </c>
      <c r="R402">
        <v>0.32819999999999999</v>
      </c>
      <c r="S402">
        <v>0.38219999999999998</v>
      </c>
      <c r="T402">
        <v>125.4</v>
      </c>
      <c r="U402">
        <v>0.51939999999999997</v>
      </c>
      <c r="V402">
        <v>0.96699999999999997</v>
      </c>
      <c r="W402">
        <v>0.95499999999999996</v>
      </c>
      <c r="X402">
        <v>0.92600000000000005</v>
      </c>
      <c r="Y402">
        <v>1.05</v>
      </c>
      <c r="Z402">
        <v>0.97399999999999998</v>
      </c>
      <c r="AA402">
        <v>1.143</v>
      </c>
      <c r="AB402">
        <v>9</v>
      </c>
      <c r="AC402">
        <v>-4.23434262071547</v>
      </c>
      <c r="AD402">
        <v>0.86971226506181498</v>
      </c>
    </row>
    <row r="403" spans="1:30" x14ac:dyDescent="0.2">
      <c r="A403">
        <v>402</v>
      </c>
      <c r="B403" t="s">
        <v>431</v>
      </c>
      <c r="C403">
        <v>8.8599999999999998E-2</v>
      </c>
      <c r="D403">
        <v>4.9700000000000001E-2</v>
      </c>
      <c r="E403">
        <v>0.105</v>
      </c>
      <c r="F403">
        <v>1.784</v>
      </c>
      <c r="G403">
        <v>0.52710000000000001</v>
      </c>
      <c r="H403">
        <v>0.74839999999999995</v>
      </c>
      <c r="I403">
        <v>0.49330000000000002</v>
      </c>
      <c r="J403">
        <v>1.5169999999999999</v>
      </c>
      <c r="K403">
        <v>0.62780000000000002</v>
      </c>
      <c r="L403">
        <v>0.62570000000000003</v>
      </c>
      <c r="M403">
        <v>0.60470000000000002</v>
      </c>
      <c r="N403">
        <v>319.3</v>
      </c>
      <c r="O403">
        <v>0.29980000000000001</v>
      </c>
      <c r="P403">
        <v>0.51029999999999998</v>
      </c>
      <c r="Q403">
        <v>0.38819999999999999</v>
      </c>
      <c r="R403">
        <v>0.3891</v>
      </c>
      <c r="S403">
        <v>0.42630000000000001</v>
      </c>
      <c r="T403">
        <v>149</v>
      </c>
      <c r="U403">
        <v>0.51300000000000001</v>
      </c>
      <c r="V403">
        <v>0.98499999999999999</v>
      </c>
      <c r="W403">
        <v>1.0429999999999999</v>
      </c>
      <c r="X403">
        <v>1.0009999999999999</v>
      </c>
      <c r="Y403">
        <v>1.008</v>
      </c>
      <c r="Z403">
        <v>0.96299999999999997</v>
      </c>
      <c r="AA403">
        <v>1.0980000000000001</v>
      </c>
      <c r="AB403">
        <v>2</v>
      </c>
      <c r="AC403">
        <v>0.25175309629600401</v>
      </c>
      <c r="AD403">
        <v>-1.26165544209599</v>
      </c>
    </row>
    <row r="404" spans="1:30" x14ac:dyDescent="0.2">
      <c r="A404">
        <v>403</v>
      </c>
      <c r="B404" t="s">
        <v>432</v>
      </c>
      <c r="C404">
        <v>6.0100000000000001E-2</v>
      </c>
      <c r="D404">
        <v>3.3300000000000003E-2</v>
      </c>
      <c r="E404">
        <v>8.4099999999999994E-2</v>
      </c>
      <c r="F404">
        <v>1.8049999999999999</v>
      </c>
      <c r="G404">
        <v>0.60419999999999996</v>
      </c>
      <c r="H404">
        <v>0.70230000000000004</v>
      </c>
      <c r="I404">
        <v>0.48359999999999997</v>
      </c>
      <c r="J404">
        <v>1.452</v>
      </c>
      <c r="K404">
        <v>0.61580000000000001</v>
      </c>
      <c r="L404">
        <v>0.6129</v>
      </c>
      <c r="M404">
        <v>0.59230000000000005</v>
      </c>
      <c r="N404">
        <v>316.3</v>
      </c>
      <c r="O404">
        <v>0.2994</v>
      </c>
      <c r="P404">
        <v>0.50439999999999996</v>
      </c>
      <c r="Q404">
        <v>0.38300000000000001</v>
      </c>
      <c r="R404">
        <v>0.37919999999999998</v>
      </c>
      <c r="S404">
        <v>0.39219999999999999</v>
      </c>
      <c r="T404">
        <v>143.69999999999999</v>
      </c>
      <c r="U404">
        <v>0.4914</v>
      </c>
      <c r="V404">
        <v>1.002</v>
      </c>
      <c r="W404">
        <v>0.997</v>
      </c>
      <c r="X404">
        <v>0.95399999999999996</v>
      </c>
      <c r="Y404">
        <v>0.98399999999999999</v>
      </c>
      <c r="Z404">
        <v>0.96199999999999997</v>
      </c>
      <c r="AA404">
        <v>1.024</v>
      </c>
      <c r="AB404">
        <v>2</v>
      </c>
      <c r="AC404">
        <v>0.78524782039409402</v>
      </c>
      <c r="AD404">
        <v>-0.51015505200242195</v>
      </c>
    </row>
    <row r="405" spans="1:30" x14ac:dyDescent="0.2">
      <c r="A405">
        <v>404</v>
      </c>
      <c r="B405" t="s">
        <v>433</v>
      </c>
      <c r="C405">
        <v>9.5200000000000007E-2</v>
      </c>
      <c r="D405">
        <v>4.3400000000000001E-2</v>
      </c>
      <c r="E405">
        <v>0.1108</v>
      </c>
      <c r="F405">
        <v>2.1930000000000001</v>
      </c>
      <c r="G405">
        <v>0.60829999999999995</v>
      </c>
      <c r="H405">
        <v>0.73280000000000001</v>
      </c>
      <c r="I405">
        <v>0.50390000000000001</v>
      </c>
      <c r="J405">
        <v>1.454</v>
      </c>
      <c r="K405">
        <v>0.6431</v>
      </c>
      <c r="L405">
        <v>0.6361</v>
      </c>
      <c r="M405">
        <v>0.61480000000000001</v>
      </c>
      <c r="N405">
        <v>332.2</v>
      </c>
      <c r="O405">
        <v>0.2646</v>
      </c>
      <c r="P405">
        <v>0.46129999999999999</v>
      </c>
      <c r="Q405">
        <v>0.3412</v>
      </c>
      <c r="R405">
        <v>0.35</v>
      </c>
      <c r="S405">
        <v>0.38340000000000002</v>
      </c>
      <c r="T405">
        <v>127.9</v>
      </c>
      <c r="U405">
        <v>0.50509999999999999</v>
      </c>
      <c r="V405">
        <v>0.98599999999999999</v>
      </c>
      <c r="W405">
        <v>0.95599999999999996</v>
      </c>
      <c r="X405">
        <v>0.93500000000000005</v>
      </c>
      <c r="Y405">
        <v>1.024</v>
      </c>
      <c r="Z405">
        <v>0.95599999999999996</v>
      </c>
      <c r="AA405">
        <v>1.1240000000000001</v>
      </c>
      <c r="AB405">
        <v>10</v>
      </c>
      <c r="AC405">
        <v>-3.0778148161182299</v>
      </c>
      <c r="AD405">
        <v>0.55486240540541898</v>
      </c>
    </row>
    <row r="406" spans="1:30" x14ac:dyDescent="0.2">
      <c r="A406">
        <v>405</v>
      </c>
      <c r="B406" t="s">
        <v>434</v>
      </c>
      <c r="C406">
        <v>5.7299999999999997E-2</v>
      </c>
      <c r="D406">
        <v>3.8300000000000001E-2</v>
      </c>
      <c r="E406">
        <v>9.3200000000000005E-2</v>
      </c>
      <c r="F406">
        <v>1.4950000000000001</v>
      </c>
      <c r="G406">
        <v>0.58909999999999996</v>
      </c>
      <c r="H406">
        <v>0.6996</v>
      </c>
      <c r="I406">
        <v>0.50719999999999998</v>
      </c>
      <c r="J406">
        <v>1.379</v>
      </c>
      <c r="K406">
        <v>0.62050000000000005</v>
      </c>
      <c r="L406">
        <v>0.62280000000000002</v>
      </c>
      <c r="M406">
        <v>0.61460000000000004</v>
      </c>
      <c r="N406">
        <v>318.5</v>
      </c>
      <c r="O406">
        <v>0.29680000000000001</v>
      </c>
      <c r="P406">
        <v>0.48830000000000001</v>
      </c>
      <c r="Q406">
        <v>0.37269999999999998</v>
      </c>
      <c r="R406">
        <v>0.3745</v>
      </c>
      <c r="S406">
        <v>0.41589999999999999</v>
      </c>
      <c r="T406">
        <v>144.5</v>
      </c>
      <c r="U406">
        <v>0.51870000000000005</v>
      </c>
      <c r="V406">
        <v>0.98299999999999998</v>
      </c>
      <c r="W406">
        <v>0.98199999999999998</v>
      </c>
      <c r="X406">
        <v>0.98199999999999998</v>
      </c>
      <c r="Y406">
        <v>1.042</v>
      </c>
      <c r="Z406">
        <v>0.99</v>
      </c>
      <c r="AA406">
        <v>1.1160000000000001</v>
      </c>
      <c r="AB406">
        <v>23</v>
      </c>
      <c r="AC406">
        <v>0.39738359632883602</v>
      </c>
      <c r="AD406">
        <v>-0.12054559256715</v>
      </c>
    </row>
    <row r="407" spans="1:30" x14ac:dyDescent="0.2">
      <c r="A407">
        <v>406</v>
      </c>
      <c r="B407" t="s">
        <v>435</v>
      </c>
      <c r="C407">
        <v>7.8E-2</v>
      </c>
      <c r="D407">
        <v>3.9800000000000002E-2</v>
      </c>
      <c r="E407">
        <v>0.1032</v>
      </c>
      <c r="F407">
        <v>1.96</v>
      </c>
      <c r="G407">
        <v>0.61399999999999999</v>
      </c>
      <c r="H407">
        <v>0.73099999999999998</v>
      </c>
      <c r="I407">
        <v>0.4627</v>
      </c>
      <c r="J407">
        <v>1.58</v>
      </c>
      <c r="K407">
        <v>0.62739999999999996</v>
      </c>
      <c r="L407">
        <v>0.62280000000000002</v>
      </c>
      <c r="M407">
        <v>0.60609999999999997</v>
      </c>
      <c r="N407">
        <v>323.3</v>
      </c>
      <c r="O407">
        <v>0.2646</v>
      </c>
      <c r="P407">
        <v>0.46279999999999999</v>
      </c>
      <c r="Q407">
        <v>0.34100000000000003</v>
      </c>
      <c r="R407">
        <v>0.33789999999999998</v>
      </c>
      <c r="S407">
        <v>0.34</v>
      </c>
      <c r="T407">
        <v>122.3</v>
      </c>
      <c r="U407">
        <v>0.4854</v>
      </c>
      <c r="V407">
        <v>0.98399999999999999</v>
      </c>
      <c r="W407">
        <v>0.91500000000000004</v>
      </c>
      <c r="X407">
        <v>0.83099999999999996</v>
      </c>
      <c r="Y407">
        <v>1</v>
      </c>
      <c r="Z407">
        <v>0.96599999999999997</v>
      </c>
      <c r="AA407">
        <v>0.997</v>
      </c>
      <c r="AB407">
        <v>9</v>
      </c>
      <c r="AC407">
        <v>-2.9819655387353001</v>
      </c>
      <c r="AD407">
        <v>2.1580856340277599</v>
      </c>
    </row>
    <row r="408" spans="1:30" x14ac:dyDescent="0.2">
      <c r="A408">
        <v>407</v>
      </c>
      <c r="B408" t="s">
        <v>436</v>
      </c>
      <c r="C408">
        <v>4.3299999999999998E-2</v>
      </c>
      <c r="D408">
        <v>3.5000000000000003E-2</v>
      </c>
      <c r="E408">
        <v>0.10580000000000001</v>
      </c>
      <c r="F408">
        <v>1.238</v>
      </c>
      <c r="G408">
        <v>0.66959999999999997</v>
      </c>
      <c r="H408">
        <v>0.68269999999999997</v>
      </c>
      <c r="I408">
        <v>0.51370000000000005</v>
      </c>
      <c r="J408">
        <v>1.329</v>
      </c>
      <c r="K408">
        <v>0.62690000000000001</v>
      </c>
      <c r="L408">
        <v>0.6331</v>
      </c>
      <c r="M408">
        <v>0.60250000000000004</v>
      </c>
      <c r="N408">
        <v>325.10000000000002</v>
      </c>
      <c r="O408">
        <v>0.33040000000000003</v>
      </c>
      <c r="P408">
        <v>0.53310000000000002</v>
      </c>
      <c r="Q408">
        <v>0.41139999999999999</v>
      </c>
      <c r="R408">
        <v>0.4153</v>
      </c>
      <c r="S408">
        <v>0.43690000000000001</v>
      </c>
      <c r="T408">
        <v>160</v>
      </c>
      <c r="U408">
        <v>0.51170000000000004</v>
      </c>
      <c r="V408">
        <v>1.04</v>
      </c>
      <c r="W408">
        <v>1.103</v>
      </c>
      <c r="X408">
        <v>1.151</v>
      </c>
      <c r="Y408">
        <v>0.99</v>
      </c>
      <c r="Z408">
        <v>0.96099999999999997</v>
      </c>
      <c r="AA408">
        <v>1.0620000000000001</v>
      </c>
      <c r="AB408">
        <v>18</v>
      </c>
      <c r="AC408">
        <v>2.9632908442348098</v>
      </c>
      <c r="AD408">
        <v>-3.8766852455678902</v>
      </c>
    </row>
    <row r="409" spans="1:30" x14ac:dyDescent="0.2">
      <c r="A409">
        <v>408</v>
      </c>
      <c r="B409" t="s">
        <v>437</v>
      </c>
      <c r="C409">
        <v>4.8300000000000003E-2</v>
      </c>
      <c r="D409">
        <v>5.5899999999999998E-2</v>
      </c>
      <c r="E409">
        <v>0.14080000000000001</v>
      </c>
      <c r="F409">
        <v>0.86499999999999999</v>
      </c>
      <c r="G409">
        <v>0.60309999999999997</v>
      </c>
      <c r="H409">
        <v>0.67420000000000002</v>
      </c>
      <c r="I409">
        <v>0.49480000000000002</v>
      </c>
      <c r="J409">
        <v>1.3620000000000001</v>
      </c>
      <c r="K409">
        <v>0.60299999999999998</v>
      </c>
      <c r="L409">
        <v>0.61919999999999997</v>
      </c>
      <c r="M409">
        <v>0.58640000000000003</v>
      </c>
      <c r="N409">
        <v>308.8</v>
      </c>
      <c r="O409">
        <v>0.28820000000000001</v>
      </c>
      <c r="P409">
        <v>0.49840000000000001</v>
      </c>
      <c r="Q409">
        <v>0.37080000000000002</v>
      </c>
      <c r="R409">
        <v>0.38440000000000002</v>
      </c>
      <c r="S409">
        <v>0.38469999999999999</v>
      </c>
      <c r="T409">
        <v>139.19999999999999</v>
      </c>
      <c r="U409">
        <v>0.49070000000000003</v>
      </c>
      <c r="V409">
        <v>0.96</v>
      </c>
      <c r="W409">
        <v>0.93400000000000005</v>
      </c>
      <c r="X409">
        <v>1.052</v>
      </c>
      <c r="Y409">
        <v>1.0029999999999999</v>
      </c>
      <c r="Z409">
        <v>0.97199999999999998</v>
      </c>
      <c r="AA409">
        <v>1.0369999999999999</v>
      </c>
      <c r="AB409">
        <v>28</v>
      </c>
      <c r="AC409">
        <v>1.2165533538887301</v>
      </c>
      <c r="AD409">
        <v>0.99253288942510998</v>
      </c>
    </row>
    <row r="410" spans="1:30" x14ac:dyDescent="0.2">
      <c r="A410">
        <v>409</v>
      </c>
      <c r="B410" t="s">
        <v>438</v>
      </c>
      <c r="C410">
        <v>6.6299999999999998E-2</v>
      </c>
      <c r="D410">
        <v>4.0899999999999999E-2</v>
      </c>
      <c r="E410">
        <v>0.1047</v>
      </c>
      <c r="F410">
        <v>1.623</v>
      </c>
      <c r="G410">
        <v>0.60970000000000002</v>
      </c>
      <c r="H410">
        <v>0.68620000000000003</v>
      </c>
      <c r="I410">
        <v>0.50990000000000002</v>
      </c>
      <c r="J410">
        <v>1.3460000000000001</v>
      </c>
      <c r="K410">
        <v>0.61739999999999995</v>
      </c>
      <c r="L410">
        <v>0.61719999999999997</v>
      </c>
      <c r="M410">
        <v>0.61819999999999997</v>
      </c>
      <c r="N410">
        <v>320.7</v>
      </c>
      <c r="O410">
        <v>0.28089999999999998</v>
      </c>
      <c r="P410">
        <v>0.45629999999999998</v>
      </c>
      <c r="Q410">
        <v>0.35370000000000001</v>
      </c>
      <c r="R410">
        <v>0.3493</v>
      </c>
      <c r="S410">
        <v>0.38269999999999998</v>
      </c>
      <c r="T410">
        <v>131.1</v>
      </c>
      <c r="U410">
        <v>0.5141</v>
      </c>
      <c r="V410">
        <v>0.98899999999999999</v>
      </c>
      <c r="W410">
        <v>0.92400000000000004</v>
      </c>
      <c r="X410">
        <v>0.90800000000000003</v>
      </c>
      <c r="Y410">
        <v>1.0569999999999999</v>
      </c>
      <c r="Z410">
        <v>1.0009999999999999</v>
      </c>
      <c r="AA410">
        <v>1.0820000000000001</v>
      </c>
      <c r="AB410">
        <v>6</v>
      </c>
      <c r="AC410">
        <v>-1.1603001903417201</v>
      </c>
      <c r="AD410">
        <v>1.3522042436086701</v>
      </c>
    </row>
    <row r="411" spans="1:30" x14ac:dyDescent="0.2">
      <c r="A411">
        <v>410</v>
      </c>
      <c r="B411" t="s">
        <v>439</v>
      </c>
      <c r="C411">
        <v>7.0800000000000002E-2</v>
      </c>
      <c r="D411">
        <v>2.9700000000000001E-2</v>
      </c>
      <c r="E411">
        <v>8.4699999999999998E-2</v>
      </c>
      <c r="F411">
        <v>2.3820000000000001</v>
      </c>
      <c r="G411">
        <v>0.6492</v>
      </c>
      <c r="H411">
        <v>0.73619999999999997</v>
      </c>
      <c r="I411">
        <v>0.55500000000000005</v>
      </c>
      <c r="J411">
        <v>1.327</v>
      </c>
      <c r="K411">
        <v>0.67269999999999996</v>
      </c>
      <c r="L411">
        <v>0.66910000000000003</v>
      </c>
      <c r="M411">
        <v>0.65380000000000005</v>
      </c>
      <c r="N411">
        <v>349.4</v>
      </c>
      <c r="O411">
        <v>0.3367</v>
      </c>
      <c r="P411">
        <v>0.55189999999999995</v>
      </c>
      <c r="Q411">
        <v>0.42170000000000002</v>
      </c>
      <c r="R411">
        <v>0.42859999999999998</v>
      </c>
      <c r="S411">
        <v>0.44390000000000002</v>
      </c>
      <c r="T411">
        <v>165.4</v>
      </c>
      <c r="U411">
        <v>0.5212</v>
      </c>
      <c r="V411">
        <v>1.048</v>
      </c>
      <c r="W411">
        <v>1.288</v>
      </c>
      <c r="X411">
        <v>1.29</v>
      </c>
      <c r="Y411">
        <v>0.95799999999999996</v>
      </c>
      <c r="Z411">
        <v>0.97199999999999998</v>
      </c>
      <c r="AA411">
        <v>1.0529999999999999</v>
      </c>
      <c r="AB411">
        <v>21</v>
      </c>
      <c r="AC411">
        <v>0.78767015216863501</v>
      </c>
      <c r="AD411">
        <v>-7.6250756242634798</v>
      </c>
    </row>
    <row r="412" spans="1:30" x14ac:dyDescent="0.2">
      <c r="A412">
        <v>411</v>
      </c>
      <c r="B412" t="s">
        <v>440</v>
      </c>
      <c r="C412">
        <v>3.7699999999999997E-2</v>
      </c>
      <c r="D412">
        <v>3.9199999999999999E-2</v>
      </c>
      <c r="E412">
        <v>0.1108</v>
      </c>
      <c r="F412">
        <v>0.96199999999999997</v>
      </c>
      <c r="G412">
        <v>0.64639999999999997</v>
      </c>
      <c r="H412">
        <v>0.64410000000000001</v>
      </c>
      <c r="I412">
        <v>0.4677</v>
      </c>
      <c r="J412">
        <v>1.377</v>
      </c>
      <c r="K412">
        <v>0.58169999999999999</v>
      </c>
      <c r="L412">
        <v>0.58930000000000005</v>
      </c>
      <c r="M412">
        <v>0.5696</v>
      </c>
      <c r="N412">
        <v>301.8</v>
      </c>
      <c r="O412">
        <v>0.29699999999999999</v>
      </c>
      <c r="P412">
        <v>0.47370000000000001</v>
      </c>
      <c r="Q412">
        <v>0.3624</v>
      </c>
      <c r="R412">
        <v>0.35770000000000002</v>
      </c>
      <c r="S412">
        <v>0.38719999999999999</v>
      </c>
      <c r="T412">
        <v>135.9</v>
      </c>
      <c r="U412">
        <v>0.49199999999999999</v>
      </c>
      <c r="V412">
        <v>0.96599999999999997</v>
      </c>
      <c r="W412">
        <v>0.86599999999999999</v>
      </c>
      <c r="X412">
        <v>0.88</v>
      </c>
      <c r="Y412">
        <v>1.038</v>
      </c>
      <c r="Z412">
        <v>0.97899999999999998</v>
      </c>
      <c r="AA412">
        <v>1.069</v>
      </c>
      <c r="AB412">
        <v>14</v>
      </c>
      <c r="AC412">
        <v>1.8296233420610499</v>
      </c>
      <c r="AD412">
        <v>3.1703769081023001</v>
      </c>
    </row>
    <row r="413" spans="1:30" x14ac:dyDescent="0.2">
      <c r="A413">
        <v>412</v>
      </c>
      <c r="B413" t="s">
        <v>441</v>
      </c>
      <c r="C413">
        <v>4.2299999999999997E-2</v>
      </c>
      <c r="D413">
        <v>5.1799999999999999E-2</v>
      </c>
      <c r="E413">
        <v>0.122</v>
      </c>
      <c r="F413">
        <v>0.81599999999999995</v>
      </c>
      <c r="G413">
        <v>0.57530000000000003</v>
      </c>
      <c r="H413">
        <v>0.6714</v>
      </c>
      <c r="I413">
        <v>0.45300000000000001</v>
      </c>
      <c r="J413">
        <v>1.482</v>
      </c>
      <c r="K413">
        <v>0.57869999999999999</v>
      </c>
      <c r="L413">
        <v>0.59209999999999996</v>
      </c>
      <c r="M413">
        <v>0.56299999999999994</v>
      </c>
      <c r="N413">
        <v>293.7</v>
      </c>
      <c r="O413">
        <v>0.31219999999999998</v>
      </c>
      <c r="P413">
        <v>0.50780000000000003</v>
      </c>
      <c r="Q413">
        <v>0.39439999999999997</v>
      </c>
      <c r="R413">
        <v>0.38340000000000002</v>
      </c>
      <c r="S413">
        <v>0.42720000000000002</v>
      </c>
      <c r="T413">
        <v>151.4</v>
      </c>
      <c r="U413">
        <v>0.49969999999999998</v>
      </c>
      <c r="V413">
        <v>0.97199999999999998</v>
      </c>
      <c r="W413">
        <v>0.93600000000000005</v>
      </c>
      <c r="X413">
        <v>0.93899999999999995</v>
      </c>
      <c r="Y413">
        <v>1.024</v>
      </c>
      <c r="Z413">
        <v>0.97299999999999998</v>
      </c>
      <c r="AA413">
        <v>1.083</v>
      </c>
      <c r="AB413">
        <v>19</v>
      </c>
      <c r="AC413">
        <v>3.6176978099888699</v>
      </c>
      <c r="AD413">
        <v>1.6222278994675501</v>
      </c>
    </row>
    <row r="414" spans="1:30" x14ac:dyDescent="0.2">
      <c r="A414">
        <v>413</v>
      </c>
      <c r="B414" t="s">
        <v>442</v>
      </c>
      <c r="C414">
        <v>4.4900000000000002E-2</v>
      </c>
      <c r="D414">
        <v>4.6899999999999997E-2</v>
      </c>
      <c r="E414">
        <v>0.1016</v>
      </c>
      <c r="F414">
        <v>0.95799999999999996</v>
      </c>
      <c r="G414">
        <v>0.53859999999999997</v>
      </c>
      <c r="H414">
        <v>0.6956</v>
      </c>
      <c r="I414">
        <v>0.4924</v>
      </c>
      <c r="J414">
        <v>1.413</v>
      </c>
      <c r="K414">
        <v>0.6018</v>
      </c>
      <c r="L414">
        <v>0.61319999999999997</v>
      </c>
      <c r="M414">
        <v>0.57540000000000002</v>
      </c>
      <c r="N414">
        <v>303.2</v>
      </c>
      <c r="O414">
        <v>0.28820000000000001</v>
      </c>
      <c r="P414">
        <v>0.49030000000000001</v>
      </c>
      <c r="Q414">
        <v>0.37230000000000002</v>
      </c>
      <c r="R414">
        <v>0.3775</v>
      </c>
      <c r="S414">
        <v>0.39689999999999998</v>
      </c>
      <c r="T414">
        <v>140.19999999999999</v>
      </c>
      <c r="U414">
        <v>0.49030000000000001</v>
      </c>
      <c r="V414">
        <v>1.002</v>
      </c>
      <c r="W414">
        <v>0.93500000000000005</v>
      </c>
      <c r="X414">
        <v>0.96399999999999997</v>
      </c>
      <c r="Y414">
        <v>1.0069999999999999</v>
      </c>
      <c r="Z414">
        <v>0.95599999999999996</v>
      </c>
      <c r="AA414">
        <v>1.0660000000000001</v>
      </c>
      <c r="AB414">
        <v>22</v>
      </c>
      <c r="AC414">
        <v>1.3104122771034099</v>
      </c>
      <c r="AD414">
        <v>0.59019054330089504</v>
      </c>
    </row>
    <row r="415" spans="1:30" x14ac:dyDescent="0.2">
      <c r="A415">
        <v>414</v>
      </c>
      <c r="B415" t="s">
        <v>443</v>
      </c>
      <c r="C415">
        <v>4.7100000000000003E-2</v>
      </c>
      <c r="D415">
        <v>3.7199999999999997E-2</v>
      </c>
      <c r="E415">
        <v>7.9699999999999993E-2</v>
      </c>
      <c r="F415">
        <v>1.2649999999999999</v>
      </c>
      <c r="G415">
        <v>0.53359999999999996</v>
      </c>
      <c r="H415">
        <v>0.66849999999999998</v>
      </c>
      <c r="I415">
        <v>0.47049999999999997</v>
      </c>
      <c r="J415">
        <v>1.421</v>
      </c>
      <c r="K415">
        <v>0.57620000000000005</v>
      </c>
      <c r="L415">
        <v>0.57779999999999998</v>
      </c>
      <c r="M415">
        <v>0.5635</v>
      </c>
      <c r="N415">
        <v>293.10000000000002</v>
      </c>
      <c r="O415">
        <v>0.30790000000000001</v>
      </c>
      <c r="P415">
        <v>0.49580000000000002</v>
      </c>
      <c r="Q415">
        <v>0.38529999999999998</v>
      </c>
      <c r="R415">
        <v>0.38290000000000002</v>
      </c>
      <c r="S415">
        <v>0.45529999999999998</v>
      </c>
      <c r="T415">
        <v>151.80000000000001</v>
      </c>
      <c r="U415">
        <v>0.51549999999999996</v>
      </c>
      <c r="V415">
        <v>0.95899999999999996</v>
      </c>
      <c r="W415">
        <v>0.90900000000000003</v>
      </c>
      <c r="X415">
        <v>0.89700000000000002</v>
      </c>
      <c r="Y415">
        <v>1.0680000000000001</v>
      </c>
      <c r="Z415">
        <v>0.97799999999999998</v>
      </c>
      <c r="AA415">
        <v>1.1819999999999999</v>
      </c>
      <c r="AB415">
        <v>26</v>
      </c>
      <c r="AC415">
        <v>3.6383173341152899</v>
      </c>
      <c r="AD415">
        <v>2.2048766220366902</v>
      </c>
    </row>
    <row r="416" spans="1:30" x14ac:dyDescent="0.2">
      <c r="A416">
        <v>415</v>
      </c>
      <c r="B416" t="s">
        <v>444</v>
      </c>
      <c r="C416">
        <v>4.82E-2</v>
      </c>
      <c r="D416">
        <v>3.3099999999999997E-2</v>
      </c>
      <c r="E416">
        <v>8.8599999999999998E-2</v>
      </c>
      <c r="F416">
        <v>1.456</v>
      </c>
      <c r="G416">
        <v>0.62690000000000001</v>
      </c>
      <c r="H416">
        <v>0.65800000000000003</v>
      </c>
      <c r="I416">
        <v>0.4879</v>
      </c>
      <c r="J416">
        <v>1.349</v>
      </c>
      <c r="K416">
        <v>0.59460000000000002</v>
      </c>
      <c r="L416">
        <v>0.59470000000000001</v>
      </c>
      <c r="M416">
        <v>0.57569999999999999</v>
      </c>
      <c r="N416">
        <v>308.89999999999998</v>
      </c>
      <c r="O416">
        <v>0.2717</v>
      </c>
      <c r="P416">
        <v>0.47549999999999998</v>
      </c>
      <c r="Q416">
        <v>0.35410000000000003</v>
      </c>
      <c r="R416">
        <v>0.35749999999999998</v>
      </c>
      <c r="S416">
        <v>0.36499999999999999</v>
      </c>
      <c r="T416">
        <v>130.9</v>
      </c>
      <c r="U416">
        <v>0.48070000000000002</v>
      </c>
      <c r="V416">
        <v>0.93600000000000005</v>
      </c>
      <c r="W416">
        <v>0.873</v>
      </c>
      <c r="X416">
        <v>0.90400000000000003</v>
      </c>
      <c r="Y416">
        <v>1.0049999999999999</v>
      </c>
      <c r="Z416">
        <v>0.96799999999999997</v>
      </c>
      <c r="AA416">
        <v>1.0309999999999999</v>
      </c>
      <c r="AB416">
        <v>14</v>
      </c>
      <c r="AC416">
        <v>0.33900973622319602</v>
      </c>
      <c r="AD416">
        <v>3.0860236199707001</v>
      </c>
    </row>
    <row r="417" spans="1:30" x14ac:dyDescent="0.2">
      <c r="A417">
        <v>416</v>
      </c>
      <c r="B417" t="s">
        <v>445</v>
      </c>
      <c r="C417">
        <v>2.2100000000000002E-2</v>
      </c>
      <c r="D417">
        <v>3.2800000000000003E-2</v>
      </c>
      <c r="E417">
        <v>8.48E-2</v>
      </c>
      <c r="F417">
        <v>0.67300000000000004</v>
      </c>
      <c r="G417">
        <v>0.61329999999999996</v>
      </c>
      <c r="H417">
        <v>0.66400000000000003</v>
      </c>
      <c r="I417">
        <v>0.51649999999999996</v>
      </c>
      <c r="J417">
        <v>1.286</v>
      </c>
      <c r="K417">
        <v>0.60699999999999998</v>
      </c>
      <c r="L417">
        <v>0.61880000000000002</v>
      </c>
      <c r="M417">
        <v>0.59009999999999996</v>
      </c>
      <c r="N417">
        <v>311.10000000000002</v>
      </c>
      <c r="O417">
        <v>0.2828</v>
      </c>
      <c r="P417">
        <v>0.52529999999999999</v>
      </c>
      <c r="Q417">
        <v>0.37990000000000002</v>
      </c>
      <c r="R417">
        <v>0.40529999999999999</v>
      </c>
      <c r="S417">
        <v>0.41499999999999998</v>
      </c>
      <c r="T417">
        <v>146.5</v>
      </c>
      <c r="U417">
        <v>0.50600000000000001</v>
      </c>
      <c r="V417">
        <v>1.002</v>
      </c>
      <c r="W417">
        <v>0.96699999999999997</v>
      </c>
      <c r="X417">
        <v>1.087</v>
      </c>
      <c r="Y417">
        <v>1.026</v>
      </c>
      <c r="Z417">
        <v>0.97199999999999998</v>
      </c>
      <c r="AA417">
        <v>1.0920000000000001</v>
      </c>
      <c r="AB417">
        <v>17</v>
      </c>
      <c r="AC417">
        <v>2.57799410025252</v>
      </c>
      <c r="AD417">
        <v>-0.69397370505613698</v>
      </c>
    </row>
    <row r="418" spans="1:30" x14ac:dyDescent="0.2">
      <c r="A418">
        <v>417</v>
      </c>
      <c r="B418" t="s">
        <v>446</v>
      </c>
      <c r="C418">
        <v>7.1099999999999997E-2</v>
      </c>
      <c r="D418">
        <v>3.2800000000000003E-2</v>
      </c>
      <c r="E418">
        <v>6.7000000000000004E-2</v>
      </c>
      <c r="F418">
        <v>2.1659999999999999</v>
      </c>
      <c r="G418">
        <v>0.50990000000000002</v>
      </c>
      <c r="H418">
        <v>0.73519999999999996</v>
      </c>
      <c r="I418">
        <v>0.49469999999999997</v>
      </c>
      <c r="J418">
        <v>1.486</v>
      </c>
      <c r="K418">
        <v>0.61729999999999996</v>
      </c>
      <c r="L418">
        <v>0.60960000000000003</v>
      </c>
      <c r="M418">
        <v>0.61019999999999996</v>
      </c>
      <c r="N418">
        <v>315.2</v>
      </c>
      <c r="O418">
        <v>0.29780000000000001</v>
      </c>
      <c r="P418">
        <v>0.48649999999999999</v>
      </c>
      <c r="Q418">
        <v>0.3715</v>
      </c>
      <c r="R418">
        <v>0.37559999999999999</v>
      </c>
      <c r="S418">
        <v>0.4269</v>
      </c>
      <c r="T418">
        <v>143.5</v>
      </c>
      <c r="U418">
        <v>0.52470000000000006</v>
      </c>
      <c r="V418">
        <v>0.98</v>
      </c>
      <c r="W418">
        <v>0.97099999999999997</v>
      </c>
      <c r="X418">
        <v>0.93300000000000005</v>
      </c>
      <c r="Y418">
        <v>1.0589999999999999</v>
      </c>
      <c r="Z418">
        <v>0.98899999999999999</v>
      </c>
      <c r="AA418">
        <v>1.149</v>
      </c>
      <c r="AB418">
        <v>23</v>
      </c>
      <c r="AC418">
        <v>1.37974457023294E-2</v>
      </c>
      <c r="AD418">
        <v>0.35141237488638599</v>
      </c>
    </row>
    <row r="419" spans="1:30" x14ac:dyDescent="0.2">
      <c r="A419">
        <v>418</v>
      </c>
      <c r="B419" t="s">
        <v>447</v>
      </c>
      <c r="C419">
        <v>3.2300000000000002E-2</v>
      </c>
      <c r="D419">
        <v>3.32E-2</v>
      </c>
      <c r="E419">
        <v>9.5100000000000004E-2</v>
      </c>
      <c r="F419">
        <v>0.97399999999999998</v>
      </c>
      <c r="G419">
        <v>0.65129999999999999</v>
      </c>
      <c r="H419">
        <v>0.64319999999999999</v>
      </c>
      <c r="I419">
        <v>0.4753</v>
      </c>
      <c r="J419">
        <v>1.353</v>
      </c>
      <c r="K419">
        <v>0.58460000000000001</v>
      </c>
      <c r="L419">
        <v>0.59099999999999997</v>
      </c>
      <c r="M419">
        <v>0.57230000000000003</v>
      </c>
      <c r="N419">
        <v>304</v>
      </c>
      <c r="O419">
        <v>0.27800000000000002</v>
      </c>
      <c r="P419">
        <v>0.48899999999999999</v>
      </c>
      <c r="Q419">
        <v>0.36080000000000001</v>
      </c>
      <c r="R419">
        <v>0.35970000000000002</v>
      </c>
      <c r="S419">
        <v>0.37340000000000001</v>
      </c>
      <c r="T419">
        <v>134.19999999999999</v>
      </c>
      <c r="U419">
        <v>0.4854</v>
      </c>
      <c r="V419">
        <v>0.96699999999999997</v>
      </c>
      <c r="W419">
        <v>0.86799999999999999</v>
      </c>
      <c r="X419">
        <v>0.92</v>
      </c>
      <c r="Y419">
        <v>1.0229999999999999</v>
      </c>
      <c r="Z419">
        <v>0.97899999999999998</v>
      </c>
      <c r="AA419">
        <v>1.0349999999999999</v>
      </c>
      <c r="AB419">
        <v>14</v>
      </c>
      <c r="AC419">
        <v>1.5663521806455201</v>
      </c>
      <c r="AD419">
        <v>2.9342528881583698</v>
      </c>
    </row>
    <row r="420" spans="1:30" x14ac:dyDescent="0.2">
      <c r="A420">
        <v>419</v>
      </c>
      <c r="B420" t="s">
        <v>448</v>
      </c>
      <c r="C420">
        <v>2.1700000000000001E-2</v>
      </c>
      <c r="D420">
        <v>4.0399999999999998E-2</v>
      </c>
      <c r="E420">
        <v>0.1105</v>
      </c>
      <c r="F420">
        <v>0.53600000000000003</v>
      </c>
      <c r="G420">
        <v>0.63419999999999999</v>
      </c>
      <c r="H420">
        <v>0.64510000000000001</v>
      </c>
      <c r="I420">
        <v>0.48730000000000001</v>
      </c>
      <c r="J420">
        <v>1.3240000000000001</v>
      </c>
      <c r="K420">
        <v>0.58740000000000003</v>
      </c>
      <c r="L420">
        <v>0.60319999999999996</v>
      </c>
      <c r="M420">
        <v>0.56530000000000002</v>
      </c>
      <c r="N420">
        <v>301.39999999999998</v>
      </c>
      <c r="O420">
        <v>0.30830000000000002</v>
      </c>
      <c r="P420">
        <v>0.51470000000000005</v>
      </c>
      <c r="Q420">
        <v>0.39140000000000003</v>
      </c>
      <c r="R420">
        <v>0.39479999999999998</v>
      </c>
      <c r="S420">
        <v>0.3962</v>
      </c>
      <c r="T420">
        <v>146.9</v>
      </c>
      <c r="U420">
        <v>0.48399999999999999</v>
      </c>
      <c r="V420">
        <v>1.006</v>
      </c>
      <c r="W420">
        <v>0.94799999999999995</v>
      </c>
      <c r="X420">
        <v>1.0289999999999999</v>
      </c>
      <c r="Y420">
        <v>0.99</v>
      </c>
      <c r="Z420">
        <v>0.96199999999999997</v>
      </c>
      <c r="AA420">
        <v>1.012</v>
      </c>
      <c r="AB420">
        <v>17</v>
      </c>
      <c r="AC420">
        <v>3.6160930230853801</v>
      </c>
      <c r="AD420">
        <v>7.7920774998313999E-2</v>
      </c>
    </row>
    <row r="421" spans="1:30" x14ac:dyDescent="0.2">
      <c r="A421">
        <v>420</v>
      </c>
      <c r="B421" t="s">
        <v>449</v>
      </c>
      <c r="C421">
        <v>5.1200000000000002E-2</v>
      </c>
      <c r="D421">
        <v>2.3599999999999999E-2</v>
      </c>
      <c r="E421">
        <v>6.6299999999999998E-2</v>
      </c>
      <c r="F421">
        <v>2.1659999999999999</v>
      </c>
      <c r="G421">
        <v>0.64370000000000005</v>
      </c>
      <c r="H421">
        <v>0.68879999999999997</v>
      </c>
      <c r="I421">
        <v>0.51500000000000001</v>
      </c>
      <c r="J421">
        <v>1.337</v>
      </c>
      <c r="K421">
        <v>0.62690000000000001</v>
      </c>
      <c r="L421">
        <v>0.62219999999999998</v>
      </c>
      <c r="M421">
        <v>0.60550000000000004</v>
      </c>
      <c r="N421">
        <v>325.7</v>
      </c>
      <c r="O421">
        <v>0.28420000000000001</v>
      </c>
      <c r="P421">
        <v>0.52139999999999997</v>
      </c>
      <c r="Q421">
        <v>0.37990000000000002</v>
      </c>
      <c r="R421">
        <v>0.3891</v>
      </c>
      <c r="S421">
        <v>0.41749999999999998</v>
      </c>
      <c r="T421">
        <v>146.5</v>
      </c>
      <c r="U421">
        <v>0.51039999999999996</v>
      </c>
      <c r="V421">
        <v>1.0009999999999999</v>
      </c>
      <c r="W421">
        <v>1.018</v>
      </c>
      <c r="X421">
        <v>1.046</v>
      </c>
      <c r="Y421">
        <v>1.014</v>
      </c>
      <c r="Z421">
        <v>0.96599999999999997</v>
      </c>
      <c r="AA421">
        <v>1.099</v>
      </c>
      <c r="AB421">
        <v>2</v>
      </c>
      <c r="AC421">
        <v>0.79879184098235201</v>
      </c>
      <c r="AD421">
        <v>-1.48768776523423</v>
      </c>
    </row>
    <row r="422" spans="1:30" x14ac:dyDescent="0.2">
      <c r="A422">
        <v>421</v>
      </c>
      <c r="B422" t="s">
        <v>450</v>
      </c>
      <c r="C422">
        <v>7.5700000000000003E-2</v>
      </c>
      <c r="D422">
        <v>3.61E-2</v>
      </c>
      <c r="E422">
        <v>9.0800000000000006E-2</v>
      </c>
      <c r="F422">
        <v>2.097</v>
      </c>
      <c r="G422">
        <v>0.60240000000000005</v>
      </c>
      <c r="H422">
        <v>0.71730000000000005</v>
      </c>
      <c r="I422">
        <v>0.51849999999999996</v>
      </c>
      <c r="J422">
        <v>1.383</v>
      </c>
      <c r="K422">
        <v>0.63829999999999998</v>
      </c>
      <c r="L422">
        <v>0.63339999999999996</v>
      </c>
      <c r="M422">
        <v>0.60599999999999998</v>
      </c>
      <c r="N422">
        <v>327.5</v>
      </c>
      <c r="O422">
        <v>0.29260000000000003</v>
      </c>
      <c r="P422">
        <v>0.48559999999999998</v>
      </c>
      <c r="Q422">
        <v>0.36680000000000001</v>
      </c>
      <c r="R422">
        <v>0.36859999999999998</v>
      </c>
      <c r="S422">
        <v>0.3992</v>
      </c>
      <c r="T422">
        <v>138.69999999999999</v>
      </c>
      <c r="U422">
        <v>0.50260000000000005</v>
      </c>
      <c r="V422">
        <v>1.0069999999999999</v>
      </c>
      <c r="W422">
        <v>1.014</v>
      </c>
      <c r="X422">
        <v>1.012</v>
      </c>
      <c r="Y422">
        <v>1.0009999999999999</v>
      </c>
      <c r="Z422">
        <v>0.94899999999999995</v>
      </c>
      <c r="AA422">
        <v>1.089</v>
      </c>
      <c r="AB422">
        <v>15</v>
      </c>
      <c r="AC422">
        <v>-0.98550362646802303</v>
      </c>
      <c r="AD422">
        <v>-1.27648006824488</v>
      </c>
    </row>
    <row r="423" spans="1:30" x14ac:dyDescent="0.2">
      <c r="A423">
        <v>422</v>
      </c>
      <c r="B423" t="s">
        <v>451</v>
      </c>
      <c r="C423">
        <v>5.0599999999999999E-2</v>
      </c>
      <c r="D423">
        <v>3.4200000000000001E-2</v>
      </c>
      <c r="E423">
        <v>8.2699999999999996E-2</v>
      </c>
      <c r="F423">
        <v>1.478</v>
      </c>
      <c r="G423">
        <v>0.58620000000000005</v>
      </c>
      <c r="H423">
        <v>0.69010000000000005</v>
      </c>
      <c r="I423">
        <v>0.49020000000000002</v>
      </c>
      <c r="J423">
        <v>1.4079999999999999</v>
      </c>
      <c r="K423">
        <v>0.60740000000000005</v>
      </c>
      <c r="L423">
        <v>0.60840000000000005</v>
      </c>
      <c r="M423">
        <v>0.57489999999999997</v>
      </c>
      <c r="N423">
        <v>309.8</v>
      </c>
      <c r="O423">
        <v>0.28039999999999998</v>
      </c>
      <c r="P423">
        <v>0.47820000000000001</v>
      </c>
      <c r="Q423">
        <v>0.3579</v>
      </c>
      <c r="R423">
        <v>0.36299999999999999</v>
      </c>
      <c r="S423">
        <v>0.37669999999999998</v>
      </c>
      <c r="T423">
        <v>133</v>
      </c>
      <c r="U423">
        <v>0.48349999999999999</v>
      </c>
      <c r="V423">
        <v>0.99</v>
      </c>
      <c r="W423">
        <v>0.91200000000000003</v>
      </c>
      <c r="X423">
        <v>0.92100000000000004</v>
      </c>
      <c r="Y423">
        <v>1</v>
      </c>
      <c r="Z423">
        <v>0.94699999999999995</v>
      </c>
      <c r="AA423">
        <v>1.052</v>
      </c>
      <c r="AB423">
        <v>5</v>
      </c>
      <c r="AC423">
        <v>0.139426946236129</v>
      </c>
      <c r="AD423">
        <v>1.37161977432843</v>
      </c>
    </row>
    <row r="424" spans="1:30" x14ac:dyDescent="0.2">
      <c r="A424">
        <v>423</v>
      </c>
      <c r="B424" t="s">
        <v>452</v>
      </c>
      <c r="C424">
        <v>8.2199999999999995E-2</v>
      </c>
      <c r="D424">
        <v>4.4600000000000001E-2</v>
      </c>
      <c r="E424">
        <v>0.10340000000000001</v>
      </c>
      <c r="F424">
        <v>1.843</v>
      </c>
      <c r="G424">
        <v>0.56859999999999999</v>
      </c>
      <c r="H424">
        <v>0.73599999999999999</v>
      </c>
      <c r="I424">
        <v>0.52029999999999998</v>
      </c>
      <c r="J424">
        <v>1.4139999999999999</v>
      </c>
      <c r="K424">
        <v>0.64290000000000003</v>
      </c>
      <c r="L424">
        <v>0.64219999999999999</v>
      </c>
      <c r="M424">
        <v>0.59409999999999996</v>
      </c>
      <c r="N424">
        <v>325.2</v>
      </c>
      <c r="O424">
        <v>0.28000000000000003</v>
      </c>
      <c r="P424">
        <v>0.48399999999999999</v>
      </c>
      <c r="Q424">
        <v>0.36199999999999999</v>
      </c>
      <c r="R424">
        <v>0.3629</v>
      </c>
      <c r="S424">
        <v>0.39150000000000001</v>
      </c>
      <c r="T424">
        <v>136.5</v>
      </c>
      <c r="U424">
        <v>0.49030000000000001</v>
      </c>
      <c r="V424">
        <v>0.996</v>
      </c>
      <c r="W424">
        <v>1.014</v>
      </c>
      <c r="X424">
        <v>1.024</v>
      </c>
      <c r="Y424">
        <v>0.97499999999999998</v>
      </c>
      <c r="Z424">
        <v>0.92400000000000004</v>
      </c>
      <c r="AA424">
        <v>1.0820000000000001</v>
      </c>
      <c r="AB424">
        <v>15</v>
      </c>
      <c r="AC424">
        <v>-1.5905439960510901</v>
      </c>
      <c r="AD424">
        <v>-1.1258733832944601</v>
      </c>
    </row>
    <row r="425" spans="1:30" x14ac:dyDescent="0.2">
      <c r="A425">
        <v>424</v>
      </c>
      <c r="B425" t="s">
        <v>453</v>
      </c>
      <c r="C425">
        <v>5.3100000000000001E-2</v>
      </c>
      <c r="D425">
        <v>4.1599999999999998E-2</v>
      </c>
      <c r="E425">
        <v>9.5500000000000002E-2</v>
      </c>
      <c r="F425">
        <v>1.278</v>
      </c>
      <c r="G425">
        <v>0.56469999999999998</v>
      </c>
      <c r="H425">
        <v>0.69910000000000005</v>
      </c>
      <c r="I425">
        <v>0.49730000000000002</v>
      </c>
      <c r="J425">
        <v>1.4059999999999999</v>
      </c>
      <c r="K425">
        <v>0.61129999999999995</v>
      </c>
      <c r="L425">
        <v>0.61650000000000005</v>
      </c>
      <c r="M425">
        <v>0.60580000000000001</v>
      </c>
      <c r="N425">
        <v>312.7</v>
      </c>
      <c r="O425">
        <v>0.29349999999999998</v>
      </c>
      <c r="P425">
        <v>0.48470000000000002</v>
      </c>
      <c r="Q425">
        <v>0.36880000000000002</v>
      </c>
      <c r="R425">
        <v>0.3579</v>
      </c>
      <c r="S425">
        <v>0.36259999999999998</v>
      </c>
      <c r="T425">
        <v>133.69999999999999</v>
      </c>
      <c r="U425">
        <v>0.4945</v>
      </c>
      <c r="V425">
        <v>0.98599999999999999</v>
      </c>
      <c r="W425">
        <v>0.94899999999999995</v>
      </c>
      <c r="X425">
        <v>0.94699999999999995</v>
      </c>
      <c r="Y425">
        <v>1.0069999999999999</v>
      </c>
      <c r="Z425">
        <v>0.99099999999999999</v>
      </c>
      <c r="AA425">
        <v>0.98299999999999998</v>
      </c>
      <c r="AB425">
        <v>5</v>
      </c>
      <c r="AC425">
        <v>-0.200535396891942</v>
      </c>
      <c r="AD425">
        <v>0.84863257015118299</v>
      </c>
    </row>
    <row r="426" spans="1:30" x14ac:dyDescent="0.2">
      <c r="A426">
        <v>425</v>
      </c>
      <c r="B426" t="s">
        <v>454</v>
      </c>
      <c r="C426">
        <v>3.5499999999999997E-2</v>
      </c>
      <c r="D426">
        <v>3.7600000000000001E-2</v>
      </c>
      <c r="E426">
        <v>9.5699999999999993E-2</v>
      </c>
      <c r="F426">
        <v>0.94399999999999995</v>
      </c>
      <c r="G426">
        <v>0.60760000000000003</v>
      </c>
      <c r="H426">
        <v>0.66620000000000001</v>
      </c>
      <c r="I426">
        <v>0.4914</v>
      </c>
      <c r="J426">
        <v>1.3560000000000001</v>
      </c>
      <c r="K426">
        <v>0.59760000000000002</v>
      </c>
      <c r="L426">
        <v>0.60640000000000005</v>
      </c>
      <c r="M426">
        <v>0.60709999999999997</v>
      </c>
      <c r="N426">
        <v>310.3</v>
      </c>
      <c r="O426">
        <v>0.28620000000000001</v>
      </c>
      <c r="P426">
        <v>0.55400000000000005</v>
      </c>
      <c r="Q426">
        <v>0.39700000000000002</v>
      </c>
      <c r="R426">
        <v>0.41410000000000002</v>
      </c>
      <c r="S426">
        <v>0.41610000000000003</v>
      </c>
      <c r="T426">
        <v>152.4</v>
      </c>
      <c r="U426">
        <v>0.51470000000000005</v>
      </c>
      <c r="V426">
        <v>0.997</v>
      </c>
      <c r="W426">
        <v>0.98699999999999999</v>
      </c>
      <c r="X426">
        <v>1.097</v>
      </c>
      <c r="Y426">
        <v>1.0349999999999999</v>
      </c>
      <c r="Z426">
        <v>1.016</v>
      </c>
      <c r="AA426">
        <v>1.048</v>
      </c>
      <c r="AB426">
        <v>17</v>
      </c>
      <c r="AC426">
        <v>3.23642748386475</v>
      </c>
      <c r="AD426">
        <v>-0.71555852708946199</v>
      </c>
    </row>
    <row r="427" spans="1:30" x14ac:dyDescent="0.2">
      <c r="A427">
        <v>426</v>
      </c>
      <c r="B427" t="s">
        <v>455</v>
      </c>
      <c r="C427">
        <v>8.6900000000000005E-2</v>
      </c>
      <c r="D427">
        <v>4.4499999999999998E-2</v>
      </c>
      <c r="E427">
        <v>0.11650000000000001</v>
      </c>
      <c r="F427">
        <v>1.9550000000000001</v>
      </c>
      <c r="G427">
        <v>0.61860000000000004</v>
      </c>
      <c r="H427">
        <v>0.75639999999999996</v>
      </c>
      <c r="I427">
        <v>0.51719999999999999</v>
      </c>
      <c r="J427">
        <v>1.4630000000000001</v>
      </c>
      <c r="K427">
        <v>0.66520000000000001</v>
      </c>
      <c r="L427">
        <v>0.66569999999999996</v>
      </c>
      <c r="M427">
        <v>0.64270000000000005</v>
      </c>
      <c r="N427">
        <v>342.4</v>
      </c>
      <c r="O427">
        <v>0.29210000000000003</v>
      </c>
      <c r="P427">
        <v>0.49940000000000001</v>
      </c>
      <c r="Q427">
        <v>0.376</v>
      </c>
      <c r="R427">
        <v>0.36659999999999998</v>
      </c>
      <c r="S427">
        <v>0.3997</v>
      </c>
      <c r="T427">
        <v>141.69999999999999</v>
      </c>
      <c r="U427">
        <v>0.50560000000000005</v>
      </c>
      <c r="V427">
        <v>1.0129999999999999</v>
      </c>
      <c r="W427">
        <v>1.123</v>
      </c>
      <c r="X427">
        <v>1.054</v>
      </c>
      <c r="Y427">
        <v>0.97299999999999998</v>
      </c>
      <c r="Z427">
        <v>0.96599999999999997</v>
      </c>
      <c r="AA427">
        <v>1.0629999999999999</v>
      </c>
      <c r="AB427">
        <v>11</v>
      </c>
      <c r="AC427">
        <v>-2.3615084973137401</v>
      </c>
      <c r="AD427">
        <v>-3.1438654339987799</v>
      </c>
    </row>
    <row r="428" spans="1:30" x14ac:dyDescent="0.2">
      <c r="A428">
        <v>427</v>
      </c>
      <c r="B428" t="s">
        <v>456</v>
      </c>
      <c r="C428">
        <v>8.0299999999999996E-2</v>
      </c>
      <c r="D428">
        <v>5.1499999999999997E-2</v>
      </c>
      <c r="E428">
        <v>0.11550000000000001</v>
      </c>
      <c r="F428">
        <v>1.5589999999999999</v>
      </c>
      <c r="G428">
        <v>0.55369999999999997</v>
      </c>
      <c r="H428">
        <v>0.73660000000000003</v>
      </c>
      <c r="I428">
        <v>0.46010000000000001</v>
      </c>
      <c r="J428">
        <v>1.601</v>
      </c>
      <c r="K428">
        <v>0.61319999999999997</v>
      </c>
      <c r="L428">
        <v>0.61380000000000001</v>
      </c>
      <c r="M428">
        <v>0.59360000000000002</v>
      </c>
      <c r="N428">
        <v>313.10000000000002</v>
      </c>
      <c r="O428">
        <v>0.27400000000000002</v>
      </c>
      <c r="P428">
        <v>0.49619999999999997</v>
      </c>
      <c r="Q428">
        <v>0.3634</v>
      </c>
      <c r="R428">
        <v>0.36730000000000002</v>
      </c>
      <c r="S428">
        <v>0.4002</v>
      </c>
      <c r="T428">
        <v>137.5</v>
      </c>
      <c r="U428">
        <v>0.504</v>
      </c>
      <c r="V428">
        <v>0.99</v>
      </c>
      <c r="W428">
        <v>0.94</v>
      </c>
      <c r="X428">
        <v>0.91800000000000004</v>
      </c>
      <c r="Y428">
        <v>1.0309999999999999</v>
      </c>
      <c r="Z428">
        <v>0.96799999999999997</v>
      </c>
      <c r="AA428">
        <v>1.101</v>
      </c>
      <c r="AB428">
        <v>5</v>
      </c>
      <c r="AC428">
        <v>-0.47660733441312703</v>
      </c>
      <c r="AD428">
        <v>1.2825637465146</v>
      </c>
    </row>
    <row r="429" spans="1:30" x14ac:dyDescent="0.2">
      <c r="A429">
        <v>428</v>
      </c>
      <c r="B429" t="s">
        <v>457</v>
      </c>
      <c r="C429">
        <v>5.1999999999999998E-2</v>
      </c>
      <c r="D429">
        <v>3.85E-2</v>
      </c>
      <c r="E429">
        <v>9.8799999999999999E-2</v>
      </c>
      <c r="F429">
        <v>1.351</v>
      </c>
      <c r="G429">
        <v>0.61009999999999998</v>
      </c>
      <c r="H429">
        <v>0.66590000000000005</v>
      </c>
      <c r="I429">
        <v>0.47670000000000001</v>
      </c>
      <c r="J429">
        <v>1.397</v>
      </c>
      <c r="K429">
        <v>0.59209999999999996</v>
      </c>
      <c r="L429">
        <v>0.59389999999999998</v>
      </c>
      <c r="M429">
        <v>0.54510000000000003</v>
      </c>
      <c r="N429">
        <v>302</v>
      </c>
      <c r="O429">
        <v>0.29570000000000002</v>
      </c>
      <c r="P429">
        <v>0.4894</v>
      </c>
      <c r="Q429">
        <v>0.3715</v>
      </c>
      <c r="R429">
        <v>0.38269999999999998</v>
      </c>
      <c r="S429">
        <v>0.41610000000000003</v>
      </c>
      <c r="T429">
        <v>143.4</v>
      </c>
      <c r="U429">
        <v>0.48449999999999999</v>
      </c>
      <c r="V429">
        <v>0.99099999999999999</v>
      </c>
      <c r="W429">
        <v>0.91100000000000003</v>
      </c>
      <c r="X429">
        <v>0.92300000000000004</v>
      </c>
      <c r="Y429">
        <v>1.004</v>
      </c>
      <c r="Z429">
        <v>0.92100000000000004</v>
      </c>
      <c r="AA429">
        <v>1.1200000000000001</v>
      </c>
      <c r="AB429">
        <v>4</v>
      </c>
      <c r="AC429">
        <v>2.3956227181032501</v>
      </c>
      <c r="AD429">
        <v>1.25625204500813</v>
      </c>
    </row>
    <row r="430" spans="1:30" x14ac:dyDescent="0.2">
      <c r="A430">
        <v>429</v>
      </c>
      <c r="B430" t="s">
        <v>458</v>
      </c>
      <c r="C430">
        <v>2.9899999999999999E-2</v>
      </c>
      <c r="D430">
        <v>3.3700000000000001E-2</v>
      </c>
      <c r="E430">
        <v>8.8499999999999995E-2</v>
      </c>
      <c r="F430">
        <v>0.88700000000000001</v>
      </c>
      <c r="G430">
        <v>0.61899999999999999</v>
      </c>
      <c r="H430">
        <v>0.64949999999999997</v>
      </c>
      <c r="I430">
        <v>0.48270000000000002</v>
      </c>
      <c r="J430">
        <v>1.3460000000000001</v>
      </c>
      <c r="K430">
        <v>0.58589999999999998</v>
      </c>
      <c r="L430">
        <v>0.59379999999999999</v>
      </c>
      <c r="M430">
        <v>0.58950000000000002</v>
      </c>
      <c r="N430">
        <v>303.8</v>
      </c>
      <c r="O430">
        <v>0.30499999999999999</v>
      </c>
      <c r="P430">
        <v>0.5222</v>
      </c>
      <c r="Q430">
        <v>0.39600000000000002</v>
      </c>
      <c r="R430">
        <v>0.40210000000000001</v>
      </c>
      <c r="S430">
        <v>0.42620000000000002</v>
      </c>
      <c r="T430">
        <v>152.1</v>
      </c>
      <c r="U430">
        <v>0.51359999999999995</v>
      </c>
      <c r="V430">
        <v>0.98299999999999998</v>
      </c>
      <c r="W430">
        <v>0.95599999999999996</v>
      </c>
      <c r="X430">
        <v>0.97699999999999998</v>
      </c>
      <c r="Y430">
        <v>1.044</v>
      </c>
      <c r="Z430">
        <v>1.006</v>
      </c>
      <c r="AA430">
        <v>1.0760000000000001</v>
      </c>
      <c r="AB430">
        <v>19</v>
      </c>
      <c r="AC430">
        <v>3.8013341103392801</v>
      </c>
      <c r="AD430">
        <v>0.50536489366170601</v>
      </c>
    </row>
    <row r="431" spans="1:30" x14ac:dyDescent="0.2">
      <c r="A431">
        <v>430</v>
      </c>
      <c r="B431" t="s">
        <v>459</v>
      </c>
      <c r="C431">
        <v>5.6599999999999998E-2</v>
      </c>
      <c r="D431">
        <v>2.8299999999999999E-2</v>
      </c>
      <c r="E431">
        <v>7.0800000000000002E-2</v>
      </c>
      <c r="F431">
        <v>1.998</v>
      </c>
      <c r="G431">
        <v>0.59989999999999999</v>
      </c>
      <c r="H431">
        <v>0.69720000000000004</v>
      </c>
      <c r="I431">
        <v>0.50390000000000001</v>
      </c>
      <c r="J431">
        <v>1.3839999999999999</v>
      </c>
      <c r="K431">
        <v>0.61990000000000001</v>
      </c>
      <c r="L431">
        <v>0.61560000000000004</v>
      </c>
      <c r="M431">
        <v>0.60629999999999995</v>
      </c>
      <c r="N431">
        <v>320.3</v>
      </c>
      <c r="O431">
        <v>0.2913</v>
      </c>
      <c r="P431">
        <v>0.50219999999999998</v>
      </c>
      <c r="Q431">
        <v>0.37919999999999998</v>
      </c>
      <c r="R431">
        <v>0.375</v>
      </c>
      <c r="S431">
        <v>0.42</v>
      </c>
      <c r="T431">
        <v>144.69999999999999</v>
      </c>
      <c r="U431">
        <v>0.51619999999999999</v>
      </c>
      <c r="V431">
        <v>0.99</v>
      </c>
      <c r="W431">
        <v>0.998</v>
      </c>
      <c r="X431">
        <v>0.97899999999999998</v>
      </c>
      <c r="Y431">
        <v>1.032</v>
      </c>
      <c r="Z431">
        <v>0.97799999999999998</v>
      </c>
      <c r="AA431">
        <v>1.107</v>
      </c>
      <c r="AB431">
        <v>2</v>
      </c>
      <c r="AC431">
        <v>0.61820743722962102</v>
      </c>
      <c r="AD431">
        <v>-0.41153731340864402</v>
      </c>
    </row>
    <row r="432" spans="1:30" x14ac:dyDescent="0.2">
      <c r="A432">
        <v>431</v>
      </c>
      <c r="B432" t="s">
        <v>460</v>
      </c>
      <c r="C432">
        <v>6.25E-2</v>
      </c>
      <c r="D432">
        <v>3.9399999999999998E-2</v>
      </c>
      <c r="E432">
        <v>8.7599999999999997E-2</v>
      </c>
      <c r="F432">
        <v>1.5860000000000001</v>
      </c>
      <c r="G432">
        <v>0.54979999999999996</v>
      </c>
      <c r="H432">
        <v>0.71830000000000005</v>
      </c>
      <c r="I432">
        <v>0.51629999999999998</v>
      </c>
      <c r="J432">
        <v>1.391</v>
      </c>
      <c r="K432">
        <v>0.62739999999999996</v>
      </c>
      <c r="L432">
        <v>0.629</v>
      </c>
      <c r="M432">
        <v>0.59989999999999999</v>
      </c>
      <c r="N432">
        <v>318.89999999999998</v>
      </c>
      <c r="O432">
        <v>0.27539999999999998</v>
      </c>
      <c r="P432">
        <v>0.50270000000000004</v>
      </c>
      <c r="Q432">
        <v>0.3674</v>
      </c>
      <c r="R432">
        <v>0.3856</v>
      </c>
      <c r="S432">
        <v>0.40150000000000002</v>
      </c>
      <c r="T432">
        <v>139.4</v>
      </c>
      <c r="U432">
        <v>0.50249999999999995</v>
      </c>
      <c r="V432">
        <v>0.97099999999999997</v>
      </c>
      <c r="W432">
        <v>0.98599999999999999</v>
      </c>
      <c r="X432">
        <v>1.0369999999999999</v>
      </c>
      <c r="Y432">
        <v>1.006</v>
      </c>
      <c r="Z432">
        <v>0.95599999999999996</v>
      </c>
      <c r="AA432">
        <v>1.093</v>
      </c>
      <c r="AB432">
        <v>23</v>
      </c>
      <c r="AC432">
        <v>-0.20428679761377799</v>
      </c>
      <c r="AD432">
        <v>-0.36979983617236201</v>
      </c>
    </row>
    <row r="433" spans="1:30" x14ac:dyDescent="0.2">
      <c r="A433">
        <v>432</v>
      </c>
      <c r="B433" t="s">
        <v>461</v>
      </c>
      <c r="C433">
        <v>6.5000000000000002E-2</v>
      </c>
      <c r="D433">
        <v>4.0800000000000003E-2</v>
      </c>
      <c r="E433">
        <v>9.11E-2</v>
      </c>
      <c r="F433">
        <v>1.595</v>
      </c>
      <c r="G433">
        <v>0.5524</v>
      </c>
      <c r="H433">
        <v>0.66649999999999998</v>
      </c>
      <c r="I433">
        <v>0.47060000000000002</v>
      </c>
      <c r="J433">
        <v>1.4159999999999999</v>
      </c>
      <c r="K433">
        <v>0.57879999999999998</v>
      </c>
      <c r="L433">
        <v>0.5746</v>
      </c>
      <c r="M433">
        <v>0.54900000000000004</v>
      </c>
      <c r="N433">
        <v>294.60000000000002</v>
      </c>
      <c r="O433">
        <v>0.26960000000000001</v>
      </c>
      <c r="P433">
        <v>0.47849999999999998</v>
      </c>
      <c r="Q433">
        <v>0.3488</v>
      </c>
      <c r="R433">
        <v>0.35149999999999998</v>
      </c>
      <c r="S433">
        <v>0.39910000000000001</v>
      </c>
      <c r="T433">
        <v>132.9</v>
      </c>
      <c r="U433">
        <v>0.49020000000000002</v>
      </c>
      <c r="V433">
        <v>0.94899999999999995</v>
      </c>
      <c r="W433">
        <v>0.82799999999999996</v>
      </c>
      <c r="X433">
        <v>0.875</v>
      </c>
      <c r="Y433">
        <v>1.05</v>
      </c>
      <c r="Z433">
        <v>0.94899999999999995</v>
      </c>
      <c r="AA433">
        <v>1.1439999999999999</v>
      </c>
      <c r="AB433">
        <v>14</v>
      </c>
      <c r="AC433">
        <v>1.16667667182347</v>
      </c>
      <c r="AD433">
        <v>4.1894738889550798</v>
      </c>
    </row>
    <row r="434" spans="1:30" x14ac:dyDescent="0.2">
      <c r="A434">
        <v>433</v>
      </c>
      <c r="B434" t="s">
        <v>462</v>
      </c>
      <c r="C434">
        <v>0.1308</v>
      </c>
      <c r="D434">
        <v>4.4299999999999999E-2</v>
      </c>
      <c r="E434">
        <v>0.10920000000000001</v>
      </c>
      <c r="F434">
        <v>2.9550000000000001</v>
      </c>
      <c r="G434">
        <v>0.59470000000000001</v>
      </c>
      <c r="H434">
        <v>0.80920000000000003</v>
      </c>
      <c r="I434">
        <v>0.52610000000000001</v>
      </c>
      <c r="J434">
        <v>1.538</v>
      </c>
      <c r="K434">
        <v>0.69450000000000001</v>
      </c>
      <c r="L434">
        <v>0.68330000000000002</v>
      </c>
      <c r="M434">
        <v>0.67920000000000003</v>
      </c>
      <c r="N434">
        <v>358.3</v>
      </c>
      <c r="O434">
        <v>0.28949999999999998</v>
      </c>
      <c r="P434">
        <v>0.50970000000000004</v>
      </c>
      <c r="Q434">
        <v>0.38019999999999998</v>
      </c>
      <c r="R434">
        <v>0.38840000000000002</v>
      </c>
      <c r="S434">
        <v>0.4073</v>
      </c>
      <c r="T434">
        <v>144.69999999999999</v>
      </c>
      <c r="U434">
        <v>0.50980000000000003</v>
      </c>
      <c r="V434">
        <v>1.028</v>
      </c>
      <c r="W434">
        <v>1.244</v>
      </c>
      <c r="X434">
        <v>1.113</v>
      </c>
      <c r="Y434">
        <v>0.95299999999999996</v>
      </c>
      <c r="Z434">
        <v>0.97799999999999998</v>
      </c>
      <c r="AA434">
        <v>1.071</v>
      </c>
      <c r="AB434">
        <v>11</v>
      </c>
      <c r="AC434">
        <v>-4.1651506630964503</v>
      </c>
      <c r="AD434">
        <v>-5.5513538724384697</v>
      </c>
    </row>
    <row r="435" spans="1:30" x14ac:dyDescent="0.2">
      <c r="A435">
        <v>434</v>
      </c>
      <c r="B435" t="s">
        <v>463</v>
      </c>
      <c r="C435">
        <v>8.9499999999999996E-2</v>
      </c>
      <c r="D435">
        <v>4.6399999999999997E-2</v>
      </c>
      <c r="E435">
        <v>0.10290000000000001</v>
      </c>
      <c r="F435">
        <v>1.9279999999999999</v>
      </c>
      <c r="G435">
        <v>0.54900000000000004</v>
      </c>
      <c r="H435">
        <v>0.7419</v>
      </c>
      <c r="I435">
        <v>0.4819</v>
      </c>
      <c r="J435">
        <v>1.54</v>
      </c>
      <c r="K435">
        <v>0.62460000000000004</v>
      </c>
      <c r="L435">
        <v>0.61929999999999996</v>
      </c>
      <c r="M435">
        <v>0.59179999999999999</v>
      </c>
      <c r="N435">
        <v>318.2</v>
      </c>
      <c r="O435">
        <v>0.2722</v>
      </c>
      <c r="P435">
        <v>0.48630000000000001</v>
      </c>
      <c r="Q435">
        <v>0.35489999999999999</v>
      </c>
      <c r="R435">
        <v>0.37119999999999997</v>
      </c>
      <c r="S435">
        <v>0.39200000000000002</v>
      </c>
      <c r="T435">
        <v>134.1</v>
      </c>
      <c r="U435">
        <v>0.49790000000000001</v>
      </c>
      <c r="V435">
        <v>0.97599999999999998</v>
      </c>
      <c r="W435">
        <v>0.94599999999999995</v>
      </c>
      <c r="X435">
        <v>0.92500000000000004</v>
      </c>
      <c r="Y435">
        <v>1.0129999999999999</v>
      </c>
      <c r="Z435">
        <v>0.94699999999999995</v>
      </c>
      <c r="AA435">
        <v>1.1040000000000001</v>
      </c>
      <c r="AB435">
        <v>6</v>
      </c>
      <c r="AC435">
        <v>-1.3132011471259799</v>
      </c>
      <c r="AD435">
        <v>0.90600511920607596</v>
      </c>
    </row>
    <row r="436" spans="1:30" x14ac:dyDescent="0.2">
      <c r="A436">
        <v>435</v>
      </c>
      <c r="B436" t="s">
        <v>464</v>
      </c>
      <c r="C436">
        <v>6.5100000000000005E-2</v>
      </c>
      <c r="D436">
        <v>3.27E-2</v>
      </c>
      <c r="E436">
        <v>8.6699999999999999E-2</v>
      </c>
      <c r="F436">
        <v>1.9910000000000001</v>
      </c>
      <c r="G436">
        <v>0.62290000000000001</v>
      </c>
      <c r="H436">
        <v>0.68300000000000005</v>
      </c>
      <c r="I436">
        <v>0.49840000000000001</v>
      </c>
      <c r="J436">
        <v>1.37</v>
      </c>
      <c r="K436">
        <v>0.61339999999999995</v>
      </c>
      <c r="L436">
        <v>0.60770000000000002</v>
      </c>
      <c r="M436">
        <v>0.60899999999999999</v>
      </c>
      <c r="N436">
        <v>320</v>
      </c>
      <c r="O436">
        <v>0.24529999999999999</v>
      </c>
      <c r="P436">
        <v>0.4667</v>
      </c>
      <c r="Q436">
        <v>0.3347</v>
      </c>
      <c r="R436">
        <v>0.35099999999999998</v>
      </c>
      <c r="S436">
        <v>0.36099999999999999</v>
      </c>
      <c r="T436">
        <v>123.1</v>
      </c>
      <c r="U436">
        <v>0.50700000000000001</v>
      </c>
      <c r="V436">
        <v>0.94399999999999995</v>
      </c>
      <c r="W436">
        <v>0.86599999999999999</v>
      </c>
      <c r="X436">
        <v>0.90500000000000003</v>
      </c>
      <c r="Y436">
        <v>1.0609999999999999</v>
      </c>
      <c r="Z436">
        <v>0.99299999999999999</v>
      </c>
      <c r="AA436">
        <v>1.079</v>
      </c>
      <c r="AB436">
        <v>12</v>
      </c>
      <c r="AC436">
        <v>-1.92545275551984</v>
      </c>
      <c r="AD436">
        <v>3.2585403078305699</v>
      </c>
    </row>
    <row r="437" spans="1:30" x14ac:dyDescent="0.2">
      <c r="A437">
        <v>436</v>
      </c>
      <c r="B437" t="s">
        <v>465</v>
      </c>
      <c r="C437">
        <v>0.11269999999999999</v>
      </c>
      <c r="D437">
        <v>4.0899999999999999E-2</v>
      </c>
      <c r="E437">
        <v>0.1089</v>
      </c>
      <c r="F437">
        <v>2.758</v>
      </c>
      <c r="G437">
        <v>0.62470000000000003</v>
      </c>
      <c r="H437">
        <v>0.74209999999999998</v>
      </c>
      <c r="I437">
        <v>0.50119999999999998</v>
      </c>
      <c r="J437">
        <v>1.4810000000000001</v>
      </c>
      <c r="K437">
        <v>0.65169999999999995</v>
      </c>
      <c r="L437">
        <v>0.63670000000000004</v>
      </c>
      <c r="M437">
        <v>0.61140000000000005</v>
      </c>
      <c r="N437">
        <v>336.2</v>
      </c>
      <c r="O437">
        <v>0.25009999999999999</v>
      </c>
      <c r="P437">
        <v>0.46789999999999998</v>
      </c>
      <c r="Q437">
        <v>0.33639999999999998</v>
      </c>
      <c r="R437">
        <v>0.33750000000000002</v>
      </c>
      <c r="S437">
        <v>0.38059999999999999</v>
      </c>
      <c r="T437">
        <v>125.9</v>
      </c>
      <c r="U437">
        <v>0.50390000000000001</v>
      </c>
      <c r="V437">
        <v>1.0029999999999999</v>
      </c>
      <c r="W437">
        <v>0.96599999999999997</v>
      </c>
      <c r="X437">
        <v>0.91600000000000004</v>
      </c>
      <c r="Y437">
        <v>1.0209999999999999</v>
      </c>
      <c r="Z437">
        <v>0.93799999999999994</v>
      </c>
      <c r="AA437">
        <v>1.1319999999999999</v>
      </c>
      <c r="AB437">
        <v>24</v>
      </c>
      <c r="AC437">
        <v>-3.9691061691651601</v>
      </c>
      <c r="AD437">
        <v>0.32913285304219098</v>
      </c>
    </row>
    <row r="438" spans="1:30" x14ac:dyDescent="0.2">
      <c r="A438">
        <v>437</v>
      </c>
      <c r="B438" t="s">
        <v>466</v>
      </c>
      <c r="C438">
        <v>5.2900000000000003E-2</v>
      </c>
      <c r="D438">
        <v>5.8200000000000002E-2</v>
      </c>
      <c r="E438">
        <v>0.14099999999999999</v>
      </c>
      <c r="F438">
        <v>0.91</v>
      </c>
      <c r="G438">
        <v>0.58720000000000006</v>
      </c>
      <c r="H438">
        <v>0.71709999999999996</v>
      </c>
      <c r="I438">
        <v>0.48359999999999997</v>
      </c>
      <c r="J438">
        <v>1.4830000000000001</v>
      </c>
      <c r="K438">
        <v>0.62070000000000003</v>
      </c>
      <c r="L438">
        <v>0.63880000000000003</v>
      </c>
      <c r="M438">
        <v>0.61439999999999995</v>
      </c>
      <c r="N438">
        <v>317.39999999999998</v>
      </c>
      <c r="O438">
        <v>0.31859999999999999</v>
      </c>
      <c r="P438">
        <v>0.52949999999999997</v>
      </c>
      <c r="Q438">
        <v>0.40550000000000003</v>
      </c>
      <c r="R438">
        <v>0.40510000000000002</v>
      </c>
      <c r="S438">
        <v>0.41360000000000002</v>
      </c>
      <c r="T438">
        <v>154.5</v>
      </c>
      <c r="U438">
        <v>0.50609999999999999</v>
      </c>
      <c r="V438">
        <v>1.01</v>
      </c>
      <c r="W438">
        <v>1.069</v>
      </c>
      <c r="X438">
        <v>1.093</v>
      </c>
      <c r="Y438">
        <v>0.98699999999999999</v>
      </c>
      <c r="Z438">
        <v>0.99</v>
      </c>
      <c r="AA438">
        <v>1.02</v>
      </c>
      <c r="AB438">
        <v>13</v>
      </c>
      <c r="AC438">
        <v>1.89123912290006</v>
      </c>
      <c r="AD438">
        <v>-2.33669859066806</v>
      </c>
    </row>
    <row r="439" spans="1:30" x14ac:dyDescent="0.2">
      <c r="A439">
        <v>438</v>
      </c>
      <c r="B439" t="s">
        <v>467</v>
      </c>
      <c r="C439">
        <v>7.2999999999999995E-2</v>
      </c>
      <c r="D439">
        <v>2.7400000000000001E-2</v>
      </c>
      <c r="E439">
        <v>6.93E-2</v>
      </c>
      <c r="F439">
        <v>2.6619999999999999</v>
      </c>
      <c r="G439">
        <v>0.60419999999999996</v>
      </c>
      <c r="H439">
        <v>0.72160000000000002</v>
      </c>
      <c r="I439">
        <v>0.53849999999999998</v>
      </c>
      <c r="J439">
        <v>1.34</v>
      </c>
      <c r="K439">
        <v>0.64910000000000001</v>
      </c>
      <c r="L439">
        <v>0.64039999999999997</v>
      </c>
      <c r="M439">
        <v>0.62860000000000005</v>
      </c>
      <c r="N439">
        <v>335.5</v>
      </c>
      <c r="O439">
        <v>0.29210000000000003</v>
      </c>
      <c r="P439">
        <v>0.497</v>
      </c>
      <c r="Q439">
        <v>0.37119999999999997</v>
      </c>
      <c r="R439">
        <v>0.3795</v>
      </c>
      <c r="S439">
        <v>0.40200000000000002</v>
      </c>
      <c r="T439">
        <v>141.30000000000001</v>
      </c>
      <c r="U439">
        <v>0.50860000000000005</v>
      </c>
      <c r="V439">
        <v>1.0229999999999999</v>
      </c>
      <c r="W439">
        <v>1.0580000000000001</v>
      </c>
      <c r="X439">
        <v>1.0660000000000001</v>
      </c>
      <c r="Y439">
        <v>1</v>
      </c>
      <c r="Z439">
        <v>0.96799999999999997</v>
      </c>
      <c r="AA439">
        <v>1.083</v>
      </c>
      <c r="AB439">
        <v>15</v>
      </c>
      <c r="AC439">
        <v>-1.3041391378866301</v>
      </c>
      <c r="AD439">
        <v>-2.77084252949264</v>
      </c>
    </row>
    <row r="440" spans="1:30" x14ac:dyDescent="0.2">
      <c r="A440">
        <v>439</v>
      </c>
      <c r="B440" t="s">
        <v>468</v>
      </c>
      <c r="C440">
        <v>8.9499999999999996E-2</v>
      </c>
      <c r="D440">
        <v>3.8899999999999997E-2</v>
      </c>
      <c r="E440">
        <v>8.7300000000000003E-2</v>
      </c>
      <c r="F440">
        <v>2.3010000000000002</v>
      </c>
      <c r="G440">
        <v>0.55430000000000001</v>
      </c>
      <c r="H440">
        <v>0.74029999999999996</v>
      </c>
      <c r="I440">
        <v>0.49830000000000002</v>
      </c>
      <c r="J440">
        <v>1.486</v>
      </c>
      <c r="K440">
        <v>0.63249999999999995</v>
      </c>
      <c r="L440">
        <v>0.62290000000000001</v>
      </c>
      <c r="M440">
        <v>0.58579999999999999</v>
      </c>
      <c r="N440">
        <v>321.3</v>
      </c>
      <c r="O440">
        <v>0.2802</v>
      </c>
      <c r="P440">
        <v>0.47149999999999997</v>
      </c>
      <c r="Q440">
        <v>0.35539999999999999</v>
      </c>
      <c r="R440">
        <v>0.35510000000000003</v>
      </c>
      <c r="S440">
        <v>0.37819999999999998</v>
      </c>
      <c r="T440">
        <v>132</v>
      </c>
      <c r="U440">
        <v>0.48309999999999997</v>
      </c>
      <c r="V440">
        <v>1.004</v>
      </c>
      <c r="W440">
        <v>0.96699999999999997</v>
      </c>
      <c r="X440">
        <v>0.91500000000000004</v>
      </c>
      <c r="Y440">
        <v>0.97799999999999998</v>
      </c>
      <c r="Z440">
        <v>0.92600000000000005</v>
      </c>
      <c r="AA440">
        <v>1.0640000000000001</v>
      </c>
      <c r="AB440">
        <v>10</v>
      </c>
      <c r="AC440">
        <v>-1.89120810894316</v>
      </c>
      <c r="AD440">
        <v>-3.0229147765726098E-2</v>
      </c>
    </row>
    <row r="441" spans="1:30" x14ac:dyDescent="0.2">
      <c r="A441">
        <v>440</v>
      </c>
      <c r="B441" t="s">
        <v>469</v>
      </c>
      <c r="C441">
        <v>0.1048</v>
      </c>
      <c r="D441">
        <v>4.6100000000000002E-2</v>
      </c>
      <c r="E441">
        <v>0.1128</v>
      </c>
      <c r="F441">
        <v>2.2749999999999999</v>
      </c>
      <c r="G441">
        <v>0.59179999999999999</v>
      </c>
      <c r="H441">
        <v>0.73960000000000004</v>
      </c>
      <c r="I441">
        <v>0.50600000000000001</v>
      </c>
      <c r="J441">
        <v>1.462</v>
      </c>
      <c r="K441">
        <v>0.64419999999999999</v>
      </c>
      <c r="L441">
        <v>0.63529999999999998</v>
      </c>
      <c r="M441">
        <v>0.62749999999999995</v>
      </c>
      <c r="N441">
        <v>333.8</v>
      </c>
      <c r="O441">
        <v>0.25940000000000002</v>
      </c>
      <c r="P441">
        <v>0.45469999999999999</v>
      </c>
      <c r="Q441">
        <v>0.33289999999999997</v>
      </c>
      <c r="R441">
        <v>0.32990000000000003</v>
      </c>
      <c r="S441">
        <v>0.36859999999999998</v>
      </c>
      <c r="T441">
        <v>123.9</v>
      </c>
      <c r="U441">
        <v>0.50860000000000005</v>
      </c>
      <c r="V441">
        <v>0.96099999999999997</v>
      </c>
      <c r="W441">
        <v>0.93600000000000005</v>
      </c>
      <c r="X441">
        <v>0.90700000000000003</v>
      </c>
      <c r="Y441">
        <v>1.034</v>
      </c>
      <c r="Z441">
        <v>0.97399999999999998</v>
      </c>
      <c r="AA441">
        <v>1.107</v>
      </c>
      <c r="AB441">
        <v>9</v>
      </c>
      <c r="AC441">
        <v>-4.1149949522611999</v>
      </c>
      <c r="AD441">
        <v>1.4808230248244501</v>
      </c>
    </row>
    <row r="442" spans="1:30" x14ac:dyDescent="0.2">
      <c r="A442">
        <v>441</v>
      </c>
      <c r="B442" t="s">
        <v>470</v>
      </c>
      <c r="C442">
        <v>3.2599999999999997E-2</v>
      </c>
      <c r="D442">
        <v>1.89E-2</v>
      </c>
      <c r="E442">
        <v>6.8400000000000002E-2</v>
      </c>
      <c r="F442">
        <v>1.7270000000000001</v>
      </c>
      <c r="G442">
        <v>0.72389999999999999</v>
      </c>
      <c r="H442">
        <v>0.6552</v>
      </c>
      <c r="I442">
        <v>0.50980000000000003</v>
      </c>
      <c r="J442">
        <v>1.2849999999999999</v>
      </c>
      <c r="K442">
        <v>0.61509999999999998</v>
      </c>
      <c r="L442">
        <v>0.61409999999999998</v>
      </c>
      <c r="M442">
        <v>0.6099</v>
      </c>
      <c r="N442">
        <v>327.3</v>
      </c>
      <c r="O442">
        <v>0.2923</v>
      </c>
      <c r="P442">
        <v>0.48020000000000002</v>
      </c>
      <c r="Q442">
        <v>0.36370000000000002</v>
      </c>
      <c r="R442">
        <v>0.36499999999999999</v>
      </c>
      <c r="S442">
        <v>0.3972</v>
      </c>
      <c r="T442">
        <v>138.1</v>
      </c>
      <c r="U442">
        <v>0.51060000000000005</v>
      </c>
      <c r="V442">
        <v>0.97199999999999998</v>
      </c>
      <c r="W442">
        <v>0.94499999999999995</v>
      </c>
      <c r="X442">
        <v>0.95399999999999996</v>
      </c>
      <c r="Y442">
        <v>1.04</v>
      </c>
      <c r="Z442">
        <v>0.99199999999999999</v>
      </c>
      <c r="AA442">
        <v>1.0920000000000001</v>
      </c>
      <c r="AB442">
        <v>5</v>
      </c>
      <c r="AC442">
        <v>0.38941671637442798</v>
      </c>
      <c r="AD442">
        <v>0.75661592852555004</v>
      </c>
    </row>
    <row r="443" spans="1:30" x14ac:dyDescent="0.2">
      <c r="A443">
        <v>442</v>
      </c>
      <c r="B443" t="s">
        <v>471</v>
      </c>
      <c r="C443">
        <v>7.9799999999999996E-2</v>
      </c>
      <c r="D443">
        <v>3.9199999999999999E-2</v>
      </c>
      <c r="E443">
        <v>0.1033</v>
      </c>
      <c r="F443">
        <v>2.036</v>
      </c>
      <c r="G443">
        <v>0.62060000000000004</v>
      </c>
      <c r="H443">
        <v>0.72770000000000001</v>
      </c>
      <c r="I443">
        <v>0.50739999999999996</v>
      </c>
      <c r="J443">
        <v>1.4339999999999999</v>
      </c>
      <c r="K443">
        <v>0.64410000000000001</v>
      </c>
      <c r="L443">
        <v>0.64049999999999996</v>
      </c>
      <c r="M443">
        <v>0.61829999999999996</v>
      </c>
      <c r="N443">
        <v>332.3</v>
      </c>
      <c r="O443">
        <v>0.29720000000000002</v>
      </c>
      <c r="P443">
        <v>0.49640000000000001</v>
      </c>
      <c r="Q443">
        <v>0.37519999999999998</v>
      </c>
      <c r="R443">
        <v>0.38159999999999999</v>
      </c>
      <c r="S443">
        <v>0.40379999999999999</v>
      </c>
      <c r="T443">
        <v>142.4</v>
      </c>
      <c r="U443">
        <v>0.50480000000000003</v>
      </c>
      <c r="V443">
        <v>1.018</v>
      </c>
      <c r="W443">
        <v>1.054</v>
      </c>
      <c r="X443">
        <v>1.0249999999999999</v>
      </c>
      <c r="Y443">
        <v>0.99299999999999999</v>
      </c>
      <c r="Z443">
        <v>0.96</v>
      </c>
      <c r="AA443">
        <v>1.0760000000000001</v>
      </c>
      <c r="AB443">
        <v>15</v>
      </c>
      <c r="AC443">
        <v>-0.88949217362941702</v>
      </c>
      <c r="AD443">
        <v>-2.1538488621648799</v>
      </c>
    </row>
    <row r="444" spans="1:30" x14ac:dyDescent="0.2">
      <c r="A444">
        <v>443</v>
      </c>
      <c r="B444" t="s">
        <v>472</v>
      </c>
      <c r="C444">
        <v>3.32E-2</v>
      </c>
      <c r="D444">
        <v>3.5400000000000001E-2</v>
      </c>
      <c r="E444">
        <v>9.9400000000000002E-2</v>
      </c>
      <c r="F444">
        <v>0.93799999999999994</v>
      </c>
      <c r="G444">
        <v>0.64380000000000004</v>
      </c>
      <c r="H444">
        <v>0.65159999999999996</v>
      </c>
      <c r="I444">
        <v>0.501</v>
      </c>
      <c r="J444">
        <v>1.3009999999999999</v>
      </c>
      <c r="K444">
        <v>0.59799999999999998</v>
      </c>
      <c r="L444">
        <v>0.60640000000000005</v>
      </c>
      <c r="M444">
        <v>0.56499999999999995</v>
      </c>
      <c r="N444">
        <v>307.89999999999998</v>
      </c>
      <c r="O444">
        <v>0.2858</v>
      </c>
      <c r="P444">
        <v>0.50819999999999999</v>
      </c>
      <c r="Q444">
        <v>0.37280000000000002</v>
      </c>
      <c r="R444">
        <v>0.38080000000000003</v>
      </c>
      <c r="S444">
        <v>0.37159999999999999</v>
      </c>
      <c r="T444">
        <v>138.6</v>
      </c>
      <c r="U444">
        <v>0.4723</v>
      </c>
      <c r="V444">
        <v>0.98799999999999999</v>
      </c>
      <c r="W444">
        <v>0.92700000000000005</v>
      </c>
      <c r="X444">
        <v>1.0229999999999999</v>
      </c>
      <c r="Y444">
        <v>0.97199999999999998</v>
      </c>
      <c r="Z444">
        <v>0.94499999999999995</v>
      </c>
      <c r="AA444">
        <v>0.997</v>
      </c>
      <c r="AB444">
        <v>22</v>
      </c>
      <c r="AC444">
        <v>1.9285801895414501</v>
      </c>
      <c r="AD444">
        <v>0.57616684991773803</v>
      </c>
    </row>
    <row r="445" spans="1:30" x14ac:dyDescent="0.2">
      <c r="A445">
        <v>444</v>
      </c>
      <c r="B445" t="s">
        <v>473</v>
      </c>
      <c r="C445">
        <v>9.0300000000000005E-2</v>
      </c>
      <c r="D445">
        <v>4.3299999999999998E-2</v>
      </c>
      <c r="E445">
        <v>0.10489999999999999</v>
      </c>
      <c r="F445">
        <v>2.0840000000000001</v>
      </c>
      <c r="G445">
        <v>0.5867</v>
      </c>
      <c r="H445">
        <v>0.72829999999999995</v>
      </c>
      <c r="I445">
        <v>0.50719999999999998</v>
      </c>
      <c r="J445">
        <v>1.4359999999999999</v>
      </c>
      <c r="K445">
        <v>0.63690000000000002</v>
      </c>
      <c r="L445">
        <v>0.63090000000000002</v>
      </c>
      <c r="M445">
        <v>0.60609999999999997</v>
      </c>
      <c r="N445">
        <v>326.2</v>
      </c>
      <c r="O445">
        <v>0.26550000000000001</v>
      </c>
      <c r="P445">
        <v>0.47360000000000002</v>
      </c>
      <c r="Q445">
        <v>0.34939999999999999</v>
      </c>
      <c r="R445">
        <v>0.3528</v>
      </c>
      <c r="S445">
        <v>0.378</v>
      </c>
      <c r="T445">
        <v>129.5</v>
      </c>
      <c r="U445">
        <v>0.49959999999999999</v>
      </c>
      <c r="V445">
        <v>1.0029999999999999</v>
      </c>
      <c r="W445">
        <v>0.96199999999999997</v>
      </c>
      <c r="X445">
        <v>0.94399999999999995</v>
      </c>
      <c r="Y445">
        <v>1.014</v>
      </c>
      <c r="Z445">
        <v>0.95199999999999996</v>
      </c>
      <c r="AA445">
        <v>1.0820000000000001</v>
      </c>
      <c r="AB445">
        <v>10</v>
      </c>
      <c r="AC445">
        <v>-2.3772008686527499</v>
      </c>
      <c r="AD445">
        <v>0.178931490354763</v>
      </c>
    </row>
    <row r="446" spans="1:30" x14ac:dyDescent="0.2">
      <c r="A446">
        <v>445</v>
      </c>
      <c r="B446" t="s">
        <v>474</v>
      </c>
      <c r="C446">
        <v>4.2299999999999997E-2</v>
      </c>
      <c r="D446">
        <v>2.1999999999999999E-2</v>
      </c>
      <c r="E446">
        <v>6.9599999999999995E-2</v>
      </c>
      <c r="F446">
        <v>1.92</v>
      </c>
      <c r="G446">
        <v>0.68310000000000004</v>
      </c>
      <c r="H446">
        <v>0.72119999999999995</v>
      </c>
      <c r="I446">
        <v>0.57440000000000002</v>
      </c>
      <c r="J446">
        <v>1.256</v>
      </c>
      <c r="K446">
        <v>0.67469999999999997</v>
      </c>
      <c r="L446">
        <v>0.67589999999999995</v>
      </c>
      <c r="M446">
        <v>0.6633</v>
      </c>
      <c r="N446">
        <v>352</v>
      </c>
      <c r="O446">
        <v>0.34239999999999998</v>
      </c>
      <c r="P446">
        <v>0.5524</v>
      </c>
      <c r="Q446">
        <v>0.4239</v>
      </c>
      <c r="R446">
        <v>0.4365</v>
      </c>
      <c r="S446">
        <v>0.44869999999999999</v>
      </c>
      <c r="T446">
        <v>167.8</v>
      </c>
      <c r="U446">
        <v>0.52669999999999995</v>
      </c>
      <c r="V446">
        <v>1.0680000000000001</v>
      </c>
      <c r="W446">
        <v>1.3029999999999999</v>
      </c>
      <c r="X446">
        <v>1.331</v>
      </c>
      <c r="Y446">
        <v>0.96599999999999997</v>
      </c>
      <c r="Z446">
        <v>0.98299999999999998</v>
      </c>
      <c r="AA446">
        <v>1.0580000000000001</v>
      </c>
      <c r="AB446">
        <v>21</v>
      </c>
      <c r="AC446">
        <v>1.4125938109009</v>
      </c>
      <c r="AD446">
        <v>-8.4862135778474101</v>
      </c>
    </row>
    <row r="447" spans="1:30" x14ac:dyDescent="0.2">
      <c r="A447">
        <v>446</v>
      </c>
      <c r="B447" t="s">
        <v>475</v>
      </c>
      <c r="C447">
        <v>4.36E-2</v>
      </c>
      <c r="D447">
        <v>3.9800000000000002E-2</v>
      </c>
      <c r="E447">
        <v>9.7199999999999995E-2</v>
      </c>
      <c r="F447">
        <v>1.095</v>
      </c>
      <c r="G447">
        <v>0.5907</v>
      </c>
      <c r="H447">
        <v>0.68379999999999996</v>
      </c>
      <c r="I447">
        <v>0.51149999999999995</v>
      </c>
      <c r="J447">
        <v>1.337</v>
      </c>
      <c r="K447">
        <v>0.61329999999999996</v>
      </c>
      <c r="L447">
        <v>0.62150000000000005</v>
      </c>
      <c r="M447">
        <v>0.57609999999999995</v>
      </c>
      <c r="N447">
        <v>310.89999999999998</v>
      </c>
      <c r="O447">
        <v>0.30640000000000001</v>
      </c>
      <c r="P447">
        <v>0.50829999999999997</v>
      </c>
      <c r="Q447">
        <v>0.39</v>
      </c>
      <c r="R447">
        <v>0.39069999999999999</v>
      </c>
      <c r="S447">
        <v>0.42280000000000001</v>
      </c>
      <c r="T447">
        <v>149.4</v>
      </c>
      <c r="U447">
        <v>0.49990000000000001</v>
      </c>
      <c r="V447">
        <v>0.999</v>
      </c>
      <c r="W447">
        <v>1.0089999999999999</v>
      </c>
      <c r="X447">
        <v>1.054</v>
      </c>
      <c r="Y447">
        <v>0.996</v>
      </c>
      <c r="Z447">
        <v>0.93899999999999995</v>
      </c>
      <c r="AA447">
        <v>1.0840000000000001</v>
      </c>
      <c r="AB447">
        <v>13</v>
      </c>
      <c r="AC447">
        <v>2.24071129412423</v>
      </c>
      <c r="AD447">
        <v>-1.15588470077767</v>
      </c>
    </row>
    <row r="448" spans="1:30" x14ac:dyDescent="0.2">
      <c r="A448">
        <v>447</v>
      </c>
      <c r="B448" t="s">
        <v>476</v>
      </c>
      <c r="C448">
        <v>9.5100000000000004E-2</v>
      </c>
      <c r="D448">
        <v>3.6499999999999998E-2</v>
      </c>
      <c r="E448">
        <v>9.2600000000000002E-2</v>
      </c>
      <c r="F448">
        <v>2.6030000000000002</v>
      </c>
      <c r="G448">
        <v>0.60550000000000004</v>
      </c>
      <c r="H448">
        <v>0.72940000000000005</v>
      </c>
      <c r="I448">
        <v>0.48599999999999999</v>
      </c>
      <c r="J448">
        <v>1.5009999999999999</v>
      </c>
      <c r="K448">
        <v>0.63339999999999996</v>
      </c>
      <c r="L448">
        <v>0.61980000000000002</v>
      </c>
      <c r="M448">
        <v>0.59370000000000001</v>
      </c>
      <c r="N448">
        <v>325.89999999999998</v>
      </c>
      <c r="O448">
        <v>0.25490000000000002</v>
      </c>
      <c r="P448">
        <v>0.438</v>
      </c>
      <c r="Q448">
        <v>0.32790000000000002</v>
      </c>
      <c r="R448">
        <v>0.33210000000000001</v>
      </c>
      <c r="S448">
        <v>0.35599999999999998</v>
      </c>
      <c r="T448">
        <v>119.6</v>
      </c>
      <c r="U448">
        <v>0.48809999999999998</v>
      </c>
      <c r="V448">
        <v>0.96599999999999997</v>
      </c>
      <c r="W448">
        <v>0.89400000000000002</v>
      </c>
      <c r="X448">
        <v>0.80800000000000005</v>
      </c>
      <c r="Y448">
        <v>1.01</v>
      </c>
      <c r="Z448">
        <v>0.93700000000000006</v>
      </c>
      <c r="AA448">
        <v>1.0860000000000001</v>
      </c>
      <c r="AB448">
        <v>9</v>
      </c>
      <c r="AC448">
        <v>-3.7814686601746099</v>
      </c>
      <c r="AD448">
        <v>2.5297511740160599</v>
      </c>
    </row>
    <row r="449" spans="1:30" x14ac:dyDescent="0.2">
      <c r="A449">
        <v>448</v>
      </c>
      <c r="B449" t="s">
        <v>477</v>
      </c>
      <c r="C449">
        <v>8.1100000000000005E-2</v>
      </c>
      <c r="D449">
        <v>3.6900000000000002E-2</v>
      </c>
      <c r="E449">
        <v>9.0999999999999998E-2</v>
      </c>
      <c r="F449">
        <v>2.1989999999999998</v>
      </c>
      <c r="G449">
        <v>0.5948</v>
      </c>
      <c r="H449">
        <v>0.6845</v>
      </c>
      <c r="I449">
        <v>0.4874</v>
      </c>
      <c r="J449">
        <v>1.4039999999999999</v>
      </c>
      <c r="K449">
        <v>0.60460000000000003</v>
      </c>
      <c r="L449">
        <v>0.59360000000000002</v>
      </c>
      <c r="M449">
        <v>0.56620000000000004</v>
      </c>
      <c r="N449">
        <v>311.39999999999998</v>
      </c>
      <c r="O449">
        <v>0.27329999999999999</v>
      </c>
      <c r="P449">
        <v>0.49249999999999999</v>
      </c>
      <c r="Q449">
        <v>0.36349999999999999</v>
      </c>
      <c r="R449">
        <v>0.36680000000000001</v>
      </c>
      <c r="S449">
        <v>0.3856</v>
      </c>
      <c r="T449">
        <v>135.19999999999999</v>
      </c>
      <c r="U449">
        <v>0.48349999999999999</v>
      </c>
      <c r="V449">
        <v>0.98</v>
      </c>
      <c r="W449">
        <v>0.92</v>
      </c>
      <c r="X449">
        <v>0.92</v>
      </c>
      <c r="Y449">
        <v>0.996</v>
      </c>
      <c r="Z449">
        <v>0.93600000000000005</v>
      </c>
      <c r="AA449">
        <v>1.0609999999999999</v>
      </c>
      <c r="AB449">
        <v>5</v>
      </c>
      <c r="AC449">
        <v>0.24136182165071099</v>
      </c>
      <c r="AD449">
        <v>1.36745645035295</v>
      </c>
    </row>
    <row r="450" spans="1:30" x14ac:dyDescent="0.2">
      <c r="A450">
        <v>449</v>
      </c>
      <c r="B450" t="s">
        <v>478</v>
      </c>
      <c r="C450">
        <v>0.22770000000000001</v>
      </c>
      <c r="D450">
        <v>3.9300000000000002E-2</v>
      </c>
      <c r="E450">
        <v>0.1056</v>
      </c>
      <c r="F450">
        <v>5.7960000000000003</v>
      </c>
      <c r="G450">
        <v>0.62809999999999999</v>
      </c>
      <c r="H450">
        <v>0.80189999999999995</v>
      </c>
      <c r="I450">
        <v>0.54759999999999998</v>
      </c>
      <c r="J450">
        <v>1.464</v>
      </c>
      <c r="K450">
        <v>0.70730000000000004</v>
      </c>
      <c r="L450">
        <v>0.65429999999999999</v>
      </c>
      <c r="M450">
        <v>0.68230000000000002</v>
      </c>
      <c r="N450">
        <v>375.6</v>
      </c>
      <c r="O450">
        <v>0.2046</v>
      </c>
      <c r="P450">
        <v>0.41089999999999999</v>
      </c>
      <c r="Q450">
        <v>0.27850000000000003</v>
      </c>
      <c r="R450">
        <v>0.27839999999999998</v>
      </c>
      <c r="S450">
        <v>0.2913</v>
      </c>
      <c r="T450">
        <v>100.4</v>
      </c>
      <c r="U450">
        <v>0.47420000000000001</v>
      </c>
      <c r="V450">
        <v>0.97099999999999997</v>
      </c>
      <c r="W450">
        <v>0.95099999999999996</v>
      </c>
      <c r="X450">
        <v>0.88</v>
      </c>
      <c r="Y450">
        <v>0.95599999999999996</v>
      </c>
      <c r="Z450">
        <v>0.96499999999999997</v>
      </c>
      <c r="AA450">
        <v>1.046</v>
      </c>
      <c r="AB450">
        <v>25</v>
      </c>
      <c r="AC450">
        <v>-12.472866221291399</v>
      </c>
      <c r="AD450">
        <v>9.66725611283656E-2</v>
      </c>
    </row>
    <row r="451" spans="1:30" x14ac:dyDescent="0.2">
      <c r="A451">
        <v>450</v>
      </c>
      <c r="B451" t="s">
        <v>479</v>
      </c>
      <c r="C451">
        <v>4.0800000000000003E-2</v>
      </c>
      <c r="D451">
        <v>2.3099999999999999E-2</v>
      </c>
      <c r="E451">
        <v>5.6500000000000002E-2</v>
      </c>
      <c r="F451">
        <v>1.77</v>
      </c>
      <c r="G451">
        <v>0.5917</v>
      </c>
      <c r="H451">
        <v>0.67210000000000003</v>
      </c>
      <c r="I451">
        <v>0.49490000000000001</v>
      </c>
      <c r="J451">
        <v>1.3580000000000001</v>
      </c>
      <c r="K451">
        <v>0.5998</v>
      </c>
      <c r="L451">
        <v>0.59709999999999996</v>
      </c>
      <c r="M451">
        <v>0.56689999999999996</v>
      </c>
      <c r="N451">
        <v>306.39999999999998</v>
      </c>
      <c r="O451">
        <v>0.31730000000000003</v>
      </c>
      <c r="P451">
        <v>0.5111</v>
      </c>
      <c r="Q451">
        <v>0.39629999999999999</v>
      </c>
      <c r="R451">
        <v>0.39700000000000002</v>
      </c>
      <c r="S451">
        <v>0.41970000000000002</v>
      </c>
      <c r="T451">
        <v>151.6</v>
      </c>
      <c r="U451">
        <v>0.49309999999999998</v>
      </c>
      <c r="V451">
        <v>1.0249999999999999</v>
      </c>
      <c r="W451">
        <v>0.99</v>
      </c>
      <c r="X451">
        <v>0.97799999999999998</v>
      </c>
      <c r="Y451">
        <v>0.99299999999999999</v>
      </c>
      <c r="Z451">
        <v>0.94499999999999995</v>
      </c>
      <c r="AA451">
        <v>1.0589999999999999</v>
      </c>
      <c r="AB451">
        <v>17</v>
      </c>
      <c r="AC451">
        <v>3.1163336869191598</v>
      </c>
      <c r="AD451">
        <v>-1.1199046086386599</v>
      </c>
    </row>
    <row r="452" spans="1:30" x14ac:dyDescent="0.2">
      <c r="A452">
        <v>451</v>
      </c>
      <c r="B452" t="s">
        <v>480</v>
      </c>
      <c r="C452">
        <v>5.7000000000000002E-2</v>
      </c>
      <c r="D452">
        <v>4.3099999999999999E-2</v>
      </c>
      <c r="E452">
        <v>9.9299999999999999E-2</v>
      </c>
      <c r="F452">
        <v>1.321</v>
      </c>
      <c r="G452">
        <v>0.56530000000000002</v>
      </c>
      <c r="H452">
        <v>0.70669999999999999</v>
      </c>
      <c r="I452">
        <v>0.51439999999999997</v>
      </c>
      <c r="J452">
        <v>1.3740000000000001</v>
      </c>
      <c r="K452">
        <v>0.62309999999999999</v>
      </c>
      <c r="L452">
        <v>0.62909999999999999</v>
      </c>
      <c r="M452">
        <v>0.59150000000000003</v>
      </c>
      <c r="N452">
        <v>316.3</v>
      </c>
      <c r="O452">
        <v>0.26650000000000001</v>
      </c>
      <c r="P452">
        <v>0.49419999999999997</v>
      </c>
      <c r="Q452">
        <v>0.35849999999999999</v>
      </c>
      <c r="R452">
        <v>0.36969999999999997</v>
      </c>
      <c r="S452">
        <v>0.37280000000000002</v>
      </c>
      <c r="T452">
        <v>133.1</v>
      </c>
      <c r="U452">
        <v>0.48449999999999999</v>
      </c>
      <c r="V452">
        <v>0.98899999999999999</v>
      </c>
      <c r="W452">
        <v>0.95099999999999996</v>
      </c>
      <c r="X452">
        <v>1.0249999999999999</v>
      </c>
      <c r="Y452">
        <v>0.98599999999999999</v>
      </c>
      <c r="Z452">
        <v>0.94899999999999995</v>
      </c>
      <c r="AA452">
        <v>1.04</v>
      </c>
      <c r="AB452">
        <v>23</v>
      </c>
      <c r="AC452">
        <v>-0.63670757815288204</v>
      </c>
      <c r="AD452">
        <v>0.105010242812273</v>
      </c>
    </row>
    <row r="453" spans="1:30" x14ac:dyDescent="0.2">
      <c r="A453">
        <v>452</v>
      </c>
      <c r="B453" t="s">
        <v>481</v>
      </c>
      <c r="C453">
        <v>3.4299999999999997E-2</v>
      </c>
      <c r="D453">
        <v>3.32E-2</v>
      </c>
      <c r="E453">
        <v>9.0899999999999995E-2</v>
      </c>
      <c r="F453">
        <v>1.032</v>
      </c>
      <c r="G453">
        <v>0.63449999999999995</v>
      </c>
      <c r="H453">
        <v>0.64690000000000003</v>
      </c>
      <c r="I453">
        <v>0.50829999999999997</v>
      </c>
      <c r="J453">
        <v>1.2729999999999999</v>
      </c>
      <c r="K453">
        <v>0.59619999999999995</v>
      </c>
      <c r="L453">
        <v>0.60260000000000002</v>
      </c>
      <c r="M453">
        <v>0.56899999999999995</v>
      </c>
      <c r="N453">
        <v>307.2</v>
      </c>
      <c r="O453">
        <v>0.2722</v>
      </c>
      <c r="P453">
        <v>0.50380000000000003</v>
      </c>
      <c r="Q453">
        <v>0.36549999999999999</v>
      </c>
      <c r="R453">
        <v>0.37030000000000002</v>
      </c>
      <c r="S453">
        <v>0.39779999999999999</v>
      </c>
      <c r="T453">
        <v>137.6</v>
      </c>
      <c r="U453">
        <v>0.49469999999999997</v>
      </c>
      <c r="V453">
        <v>0.996</v>
      </c>
      <c r="W453">
        <v>0.90500000000000003</v>
      </c>
      <c r="X453">
        <v>1.018</v>
      </c>
      <c r="Y453">
        <v>1.028</v>
      </c>
      <c r="Z453">
        <v>0.95399999999999996</v>
      </c>
      <c r="AA453">
        <v>1.0880000000000001</v>
      </c>
      <c r="AB453">
        <v>4</v>
      </c>
      <c r="AC453">
        <v>1.8169787609734001</v>
      </c>
      <c r="AD453">
        <v>1.15156221541338</v>
      </c>
    </row>
    <row r="454" spans="1:30" x14ac:dyDescent="0.2">
      <c r="A454">
        <v>453</v>
      </c>
      <c r="B454" t="s">
        <v>482</v>
      </c>
      <c r="C454">
        <v>0.1</v>
      </c>
      <c r="D454">
        <v>4.4400000000000002E-2</v>
      </c>
      <c r="E454">
        <v>0.1079</v>
      </c>
      <c r="F454">
        <v>2.2509999999999999</v>
      </c>
      <c r="G454">
        <v>0.58819999999999995</v>
      </c>
      <c r="H454">
        <v>0.74060000000000004</v>
      </c>
      <c r="I454">
        <v>0.47660000000000002</v>
      </c>
      <c r="J454">
        <v>1.554</v>
      </c>
      <c r="K454">
        <v>0.63190000000000002</v>
      </c>
      <c r="L454">
        <v>0.62170000000000003</v>
      </c>
      <c r="M454">
        <v>0.6119</v>
      </c>
      <c r="N454">
        <v>325.60000000000002</v>
      </c>
      <c r="O454">
        <v>0.29310000000000003</v>
      </c>
      <c r="P454">
        <v>0.47960000000000003</v>
      </c>
      <c r="Q454">
        <v>0.36730000000000002</v>
      </c>
      <c r="R454">
        <v>0.35899999999999999</v>
      </c>
      <c r="S454">
        <v>0.38950000000000001</v>
      </c>
      <c r="T454">
        <v>137.30000000000001</v>
      </c>
      <c r="U454">
        <v>0.50290000000000001</v>
      </c>
      <c r="V454">
        <v>0.98</v>
      </c>
      <c r="W454">
        <v>0.998</v>
      </c>
      <c r="X454">
        <v>0.91600000000000004</v>
      </c>
      <c r="Y454">
        <v>1.004</v>
      </c>
      <c r="Z454">
        <v>0.96799999999999997</v>
      </c>
      <c r="AA454">
        <v>1.06</v>
      </c>
      <c r="AB454">
        <v>10</v>
      </c>
      <c r="AC454">
        <v>-1.6655619076172199</v>
      </c>
      <c r="AD454">
        <v>0.24895426437659901</v>
      </c>
    </row>
    <row r="455" spans="1:30" x14ac:dyDescent="0.2">
      <c r="A455">
        <v>454</v>
      </c>
      <c r="B455" t="s">
        <v>483</v>
      </c>
      <c r="C455">
        <v>7.2400000000000006E-2</v>
      </c>
      <c r="D455">
        <v>3.1199999999999999E-2</v>
      </c>
      <c r="E455">
        <v>8.1600000000000006E-2</v>
      </c>
      <c r="F455">
        <v>2.3170000000000002</v>
      </c>
      <c r="G455">
        <v>0.61739999999999995</v>
      </c>
      <c r="H455">
        <v>0.73089999999999999</v>
      </c>
      <c r="I455">
        <v>0.53180000000000005</v>
      </c>
      <c r="J455">
        <v>1.3740000000000001</v>
      </c>
      <c r="K455">
        <v>0.65469999999999995</v>
      </c>
      <c r="L455">
        <v>0.64959999999999996</v>
      </c>
      <c r="M455">
        <v>0.61060000000000003</v>
      </c>
      <c r="N455">
        <v>335.2</v>
      </c>
      <c r="O455">
        <v>0.30309999999999998</v>
      </c>
      <c r="P455">
        <v>0.50719999999999998</v>
      </c>
      <c r="Q455">
        <v>0.38290000000000002</v>
      </c>
      <c r="R455">
        <v>0.39600000000000002</v>
      </c>
      <c r="S455">
        <v>0.40939999999999999</v>
      </c>
      <c r="T455">
        <v>146.80000000000001</v>
      </c>
      <c r="U455">
        <v>0.49719999999999998</v>
      </c>
      <c r="V455">
        <v>1.018</v>
      </c>
      <c r="W455">
        <v>1.109</v>
      </c>
      <c r="X455">
        <v>1.095</v>
      </c>
      <c r="Y455">
        <v>0.96099999999999997</v>
      </c>
      <c r="Z455">
        <v>0.93300000000000005</v>
      </c>
      <c r="AA455">
        <v>1.069</v>
      </c>
      <c r="AB455">
        <v>8</v>
      </c>
      <c r="AC455">
        <v>-0.56477497203973004</v>
      </c>
      <c r="AD455">
        <v>-3.6675084377818199</v>
      </c>
    </row>
    <row r="456" spans="1:30" x14ac:dyDescent="0.2">
      <c r="A456">
        <v>455</v>
      </c>
      <c r="B456" t="s">
        <v>484</v>
      </c>
      <c r="C456">
        <v>0.15559999999999999</v>
      </c>
      <c r="D456">
        <v>4.4600000000000001E-2</v>
      </c>
      <c r="E456">
        <v>0.1066</v>
      </c>
      <c r="F456">
        <v>3.4910000000000001</v>
      </c>
      <c r="G456">
        <v>0.58179999999999998</v>
      </c>
      <c r="H456">
        <v>0.81379999999999997</v>
      </c>
      <c r="I456">
        <v>0.51070000000000004</v>
      </c>
      <c r="J456">
        <v>1.5940000000000001</v>
      </c>
      <c r="K456">
        <v>0.68700000000000006</v>
      </c>
      <c r="L456">
        <v>0.66439999999999999</v>
      </c>
      <c r="M456">
        <v>0.6573</v>
      </c>
      <c r="N456">
        <v>354.7</v>
      </c>
      <c r="O456">
        <v>0.28670000000000001</v>
      </c>
      <c r="P456">
        <v>0.49390000000000001</v>
      </c>
      <c r="Q456">
        <v>0.36859999999999998</v>
      </c>
      <c r="R456">
        <v>0.35759999999999997</v>
      </c>
      <c r="S456">
        <v>0.39429999999999998</v>
      </c>
      <c r="T456">
        <v>138.69999999999999</v>
      </c>
      <c r="U456">
        <v>0.50239999999999996</v>
      </c>
      <c r="V456">
        <v>1.0329999999999999</v>
      </c>
      <c r="W456">
        <v>1.1779999999999999</v>
      </c>
      <c r="X456">
        <v>1.006</v>
      </c>
      <c r="Y456">
        <v>0.95699999999999996</v>
      </c>
      <c r="Z456">
        <v>0.95699999999999996</v>
      </c>
      <c r="AA456">
        <v>1.07</v>
      </c>
      <c r="AB456">
        <v>16</v>
      </c>
      <c r="AC456">
        <v>-4.9966209420465404</v>
      </c>
      <c r="AD456">
        <v>-4.1282005828248298</v>
      </c>
    </row>
    <row r="457" spans="1:30" x14ac:dyDescent="0.2">
      <c r="A457">
        <v>456</v>
      </c>
      <c r="B457" t="s">
        <v>485</v>
      </c>
      <c r="C457">
        <v>5.9200000000000003E-2</v>
      </c>
      <c r="D457">
        <v>3.3300000000000003E-2</v>
      </c>
      <c r="E457">
        <v>7.5399999999999995E-2</v>
      </c>
      <c r="F457">
        <v>1.7769999999999999</v>
      </c>
      <c r="G457">
        <v>0.55810000000000004</v>
      </c>
      <c r="H457">
        <v>0.71179999999999999</v>
      </c>
      <c r="I457">
        <v>0.50890000000000002</v>
      </c>
      <c r="J457">
        <v>1.399</v>
      </c>
      <c r="K457">
        <v>0.62209999999999999</v>
      </c>
      <c r="L457">
        <v>0.62029999999999996</v>
      </c>
      <c r="M457">
        <v>0.58950000000000002</v>
      </c>
      <c r="N457">
        <v>316</v>
      </c>
      <c r="O457">
        <v>0.29720000000000002</v>
      </c>
      <c r="P457">
        <v>0.52859999999999996</v>
      </c>
      <c r="Q457">
        <v>0.3916</v>
      </c>
      <c r="R457">
        <v>0.40100000000000002</v>
      </c>
      <c r="S457">
        <v>0.40870000000000001</v>
      </c>
      <c r="T457">
        <v>149.5</v>
      </c>
      <c r="U457">
        <v>0.49430000000000002</v>
      </c>
      <c r="V457">
        <v>1.0229999999999999</v>
      </c>
      <c r="W457">
        <v>1.036</v>
      </c>
      <c r="X457">
        <v>1.0549999999999999</v>
      </c>
      <c r="Y457">
        <v>0.97799999999999998</v>
      </c>
      <c r="Z457">
        <v>0.94799999999999995</v>
      </c>
      <c r="AA457">
        <v>1.044</v>
      </c>
      <c r="AB457">
        <v>13</v>
      </c>
      <c r="AC457">
        <v>1.4693576377967701</v>
      </c>
      <c r="AD457">
        <v>-2.2666267906541302</v>
      </c>
    </row>
    <row r="458" spans="1:30" x14ac:dyDescent="0.2">
      <c r="A458">
        <v>457</v>
      </c>
      <c r="B458" t="s">
        <v>486</v>
      </c>
      <c r="C458">
        <v>3.3099999999999997E-2</v>
      </c>
      <c r="D458">
        <v>4.0599999999999997E-2</v>
      </c>
      <c r="E458">
        <v>0.1215</v>
      </c>
      <c r="F458">
        <v>0.81599999999999995</v>
      </c>
      <c r="G458">
        <v>0.66569999999999996</v>
      </c>
      <c r="H458">
        <v>0.65769999999999995</v>
      </c>
      <c r="I458">
        <v>0.46310000000000001</v>
      </c>
      <c r="J458">
        <v>1.42</v>
      </c>
      <c r="K458">
        <v>0.59260000000000002</v>
      </c>
      <c r="L458">
        <v>0.60399999999999998</v>
      </c>
      <c r="M458">
        <v>0.55589999999999995</v>
      </c>
      <c r="N458">
        <v>304.39999999999998</v>
      </c>
      <c r="O458">
        <v>0.27600000000000002</v>
      </c>
      <c r="P458">
        <v>0.50670000000000004</v>
      </c>
      <c r="Q458">
        <v>0.37040000000000001</v>
      </c>
      <c r="R458">
        <v>0.3765</v>
      </c>
      <c r="S458">
        <v>0.38990000000000002</v>
      </c>
      <c r="T458">
        <v>139.6</v>
      </c>
      <c r="U458">
        <v>0.47860000000000003</v>
      </c>
      <c r="V458">
        <v>0.99099999999999999</v>
      </c>
      <c r="W458">
        <v>0.90900000000000003</v>
      </c>
      <c r="X458">
        <v>0.94899999999999995</v>
      </c>
      <c r="Y458">
        <v>0.99299999999999999</v>
      </c>
      <c r="Z458">
        <v>0.93799999999999994</v>
      </c>
      <c r="AA458">
        <v>1.0529999999999999</v>
      </c>
      <c r="AB458">
        <v>4</v>
      </c>
      <c r="AC458">
        <v>2.1200850054885199</v>
      </c>
      <c r="AD458">
        <v>1.6182237904388099</v>
      </c>
    </row>
    <row r="459" spans="1:30" x14ac:dyDescent="0.2">
      <c r="A459">
        <v>458</v>
      </c>
      <c r="B459" t="s">
        <v>487</v>
      </c>
      <c r="C459">
        <v>7.2999999999999995E-2</v>
      </c>
      <c r="D459">
        <v>2.9000000000000001E-2</v>
      </c>
      <c r="E459">
        <v>7.7100000000000002E-2</v>
      </c>
      <c r="F459">
        <v>2.5179999999999998</v>
      </c>
      <c r="G459">
        <v>0.62409999999999999</v>
      </c>
      <c r="H459">
        <v>0.69440000000000002</v>
      </c>
      <c r="I459">
        <v>0.52159999999999995</v>
      </c>
      <c r="J459">
        <v>1.331</v>
      </c>
      <c r="K459">
        <v>0.62939999999999996</v>
      </c>
      <c r="L459">
        <v>0.61960000000000004</v>
      </c>
      <c r="M459">
        <v>0.58130000000000004</v>
      </c>
      <c r="N459">
        <v>324.3</v>
      </c>
      <c r="O459">
        <v>0.28029999999999999</v>
      </c>
      <c r="P459">
        <v>0.4995</v>
      </c>
      <c r="Q459">
        <v>0.36899999999999999</v>
      </c>
      <c r="R459">
        <v>0.37369999999999998</v>
      </c>
      <c r="S459">
        <v>0.39750000000000002</v>
      </c>
      <c r="T459">
        <v>140.6</v>
      </c>
      <c r="U459">
        <v>0.48609999999999998</v>
      </c>
      <c r="V459">
        <v>1.0009999999999999</v>
      </c>
      <c r="W459">
        <v>0.996</v>
      </c>
      <c r="X459">
        <v>1.0129999999999999</v>
      </c>
      <c r="Y459">
        <v>0.97399999999999998</v>
      </c>
      <c r="Z459">
        <v>0.92400000000000004</v>
      </c>
      <c r="AA459">
        <v>1.077</v>
      </c>
      <c r="AB459">
        <v>2</v>
      </c>
      <c r="AC459">
        <v>-0.22721374265557501</v>
      </c>
      <c r="AD459">
        <v>-1.1667363494831999</v>
      </c>
    </row>
    <row r="460" spans="1:30" x14ac:dyDescent="0.2">
      <c r="A460">
        <v>459</v>
      </c>
      <c r="B460" t="s">
        <v>488</v>
      </c>
      <c r="C460">
        <v>0.1183</v>
      </c>
      <c r="D460">
        <v>5.3199999999999997E-2</v>
      </c>
      <c r="E460">
        <v>0.12790000000000001</v>
      </c>
      <c r="F460">
        <v>2.222</v>
      </c>
      <c r="G460">
        <v>0.5837</v>
      </c>
      <c r="H460">
        <v>0.73970000000000002</v>
      </c>
      <c r="I460">
        <v>0.47389999999999999</v>
      </c>
      <c r="J460">
        <v>1.5609999999999999</v>
      </c>
      <c r="K460">
        <v>0.629</v>
      </c>
      <c r="L460">
        <v>0.61650000000000005</v>
      </c>
      <c r="M460">
        <v>0.61270000000000002</v>
      </c>
      <c r="N460">
        <v>325.8</v>
      </c>
      <c r="O460">
        <v>0.25169999999999998</v>
      </c>
      <c r="P460">
        <v>0.45679999999999998</v>
      </c>
      <c r="Q460">
        <v>0.33050000000000002</v>
      </c>
      <c r="R460">
        <v>0.33279999999999998</v>
      </c>
      <c r="S460">
        <v>0.32719999999999999</v>
      </c>
      <c r="T460">
        <v>117.4</v>
      </c>
      <c r="U460">
        <v>0.48959999999999998</v>
      </c>
      <c r="V460">
        <v>0.97399999999999998</v>
      </c>
      <c r="W460">
        <v>0.89100000000000001</v>
      </c>
      <c r="X460">
        <v>0.86499999999999999</v>
      </c>
      <c r="Y460">
        <v>1.016</v>
      </c>
      <c r="Z460">
        <v>0.97399999999999998</v>
      </c>
      <c r="AA460">
        <v>0.99</v>
      </c>
      <c r="AB460">
        <v>9</v>
      </c>
      <c r="AC460">
        <v>-4.1816642568810503</v>
      </c>
      <c r="AD460">
        <v>2.6752297413928199</v>
      </c>
    </row>
    <row r="461" spans="1:30" x14ac:dyDescent="0.2">
      <c r="A461">
        <v>460</v>
      </c>
      <c r="B461" t="s">
        <v>489</v>
      </c>
      <c r="C461">
        <v>4.0399999999999998E-2</v>
      </c>
      <c r="D461">
        <v>2.52E-2</v>
      </c>
      <c r="E461">
        <v>7.3999999999999996E-2</v>
      </c>
      <c r="F461">
        <v>1.601</v>
      </c>
      <c r="G461">
        <v>0.65910000000000002</v>
      </c>
      <c r="H461">
        <v>0.69850000000000001</v>
      </c>
      <c r="I461">
        <v>0.53890000000000005</v>
      </c>
      <c r="J461">
        <v>1.296</v>
      </c>
      <c r="K461">
        <v>0.64410000000000001</v>
      </c>
      <c r="L461">
        <v>0.64610000000000001</v>
      </c>
      <c r="M461">
        <v>0.62190000000000001</v>
      </c>
      <c r="N461">
        <v>333.8</v>
      </c>
      <c r="O461">
        <v>0.30570000000000003</v>
      </c>
      <c r="P461">
        <v>0.53090000000000004</v>
      </c>
      <c r="Q461">
        <v>0.39600000000000002</v>
      </c>
      <c r="R461">
        <v>0.40939999999999999</v>
      </c>
      <c r="S461">
        <v>0.41560000000000002</v>
      </c>
      <c r="T461">
        <v>151.69999999999999</v>
      </c>
      <c r="U461">
        <v>0.50919999999999999</v>
      </c>
      <c r="V461">
        <v>1.024</v>
      </c>
      <c r="W461">
        <v>1.113</v>
      </c>
      <c r="X461">
        <v>1.155</v>
      </c>
      <c r="Y461">
        <v>0.98199999999999998</v>
      </c>
      <c r="Z461">
        <v>0.96499999999999997</v>
      </c>
      <c r="AA461">
        <v>1.05</v>
      </c>
      <c r="AB461">
        <v>8</v>
      </c>
      <c r="AC461">
        <v>1.10989995780658</v>
      </c>
      <c r="AD461">
        <v>-3.9918887439195201</v>
      </c>
    </row>
    <row r="462" spans="1:30" x14ac:dyDescent="0.2">
      <c r="A462">
        <v>461</v>
      </c>
      <c r="B462" t="s">
        <v>490</v>
      </c>
      <c r="C462">
        <v>3.8300000000000001E-2</v>
      </c>
      <c r="D462">
        <v>4.1599999999999998E-2</v>
      </c>
      <c r="E462">
        <v>0.11</v>
      </c>
      <c r="F462">
        <v>0.92100000000000004</v>
      </c>
      <c r="G462">
        <v>0.622</v>
      </c>
      <c r="H462">
        <v>0.67410000000000003</v>
      </c>
      <c r="I462">
        <v>0.49149999999999999</v>
      </c>
      <c r="J462">
        <v>1.3720000000000001</v>
      </c>
      <c r="K462">
        <v>0.60509999999999997</v>
      </c>
      <c r="L462">
        <v>0.61599999999999999</v>
      </c>
      <c r="M462">
        <v>0.58289999999999997</v>
      </c>
      <c r="N462">
        <v>310.10000000000002</v>
      </c>
      <c r="O462">
        <v>0.29599999999999999</v>
      </c>
      <c r="P462">
        <v>0.50629999999999997</v>
      </c>
      <c r="Q462">
        <v>0.38200000000000001</v>
      </c>
      <c r="R462">
        <v>0.38129999999999997</v>
      </c>
      <c r="S462">
        <v>0.43730000000000002</v>
      </c>
      <c r="T462">
        <v>147.80000000000001</v>
      </c>
      <c r="U462">
        <v>0.51549999999999996</v>
      </c>
      <c r="V462">
        <v>0.97599999999999998</v>
      </c>
      <c r="W462">
        <v>0.96699999999999997</v>
      </c>
      <c r="X462">
        <v>1.0149999999999999</v>
      </c>
      <c r="Y462">
        <v>1.0409999999999999</v>
      </c>
      <c r="Z462">
        <v>0.96299999999999997</v>
      </c>
      <c r="AA462">
        <v>1.145</v>
      </c>
      <c r="AB462">
        <v>22</v>
      </c>
      <c r="AC462">
        <v>2.2820327864588301</v>
      </c>
      <c r="AD462">
        <v>0.44987671971033699</v>
      </c>
    </row>
    <row r="463" spans="1:30" x14ac:dyDescent="0.2">
      <c r="A463">
        <v>462</v>
      </c>
      <c r="B463" t="s">
        <v>491</v>
      </c>
      <c r="C463">
        <v>1.7399999999999999E-2</v>
      </c>
      <c r="D463">
        <v>5.11E-2</v>
      </c>
      <c r="E463">
        <v>0.1656</v>
      </c>
      <c r="F463">
        <v>0.34100000000000003</v>
      </c>
      <c r="G463">
        <v>0.69120000000000004</v>
      </c>
      <c r="H463">
        <v>0.63619999999999999</v>
      </c>
      <c r="I463">
        <v>0.45979999999999999</v>
      </c>
      <c r="J463">
        <v>1.3839999999999999</v>
      </c>
      <c r="K463">
        <v>0.58179999999999998</v>
      </c>
      <c r="L463">
        <v>0.60589999999999999</v>
      </c>
      <c r="M463">
        <v>0.54600000000000004</v>
      </c>
      <c r="N463">
        <v>299.39999999999998</v>
      </c>
      <c r="O463">
        <v>0.29599999999999999</v>
      </c>
      <c r="P463">
        <v>0.52339999999999998</v>
      </c>
      <c r="Q463">
        <v>0.38109999999999999</v>
      </c>
      <c r="R463">
        <v>0.38300000000000001</v>
      </c>
      <c r="S463">
        <v>0.44490000000000002</v>
      </c>
      <c r="T463">
        <v>151.6</v>
      </c>
      <c r="U463">
        <v>0.4995</v>
      </c>
      <c r="V463">
        <v>0.98399999999999999</v>
      </c>
      <c r="W463">
        <v>0.91100000000000003</v>
      </c>
      <c r="X463">
        <v>1.046</v>
      </c>
      <c r="Y463">
        <v>1.036</v>
      </c>
      <c r="Z463">
        <v>0.93899999999999995</v>
      </c>
      <c r="AA463">
        <v>1.167</v>
      </c>
      <c r="AB463">
        <v>19</v>
      </c>
      <c r="AC463">
        <v>4.26424924843037</v>
      </c>
      <c r="AD463">
        <v>1.4528716216511699</v>
      </c>
    </row>
    <row r="464" spans="1:30" x14ac:dyDescent="0.2">
      <c r="A464">
        <v>463</v>
      </c>
      <c r="B464" t="s">
        <v>492</v>
      </c>
      <c r="C464">
        <v>8.0299999999999996E-2</v>
      </c>
      <c r="D464">
        <v>3.4200000000000001E-2</v>
      </c>
      <c r="E464">
        <v>8.4199999999999997E-2</v>
      </c>
      <c r="F464">
        <v>2.35</v>
      </c>
      <c r="G464">
        <v>0.59430000000000005</v>
      </c>
      <c r="H464">
        <v>0.71850000000000003</v>
      </c>
      <c r="I464">
        <v>0.49430000000000002</v>
      </c>
      <c r="J464">
        <v>1.454</v>
      </c>
      <c r="K464">
        <v>0.62760000000000005</v>
      </c>
      <c r="L464">
        <v>0.61799999999999999</v>
      </c>
      <c r="M464">
        <v>0.60389999999999999</v>
      </c>
      <c r="N464">
        <v>323.7</v>
      </c>
      <c r="O464">
        <v>0.28410000000000002</v>
      </c>
      <c r="P464">
        <v>0.48020000000000002</v>
      </c>
      <c r="Q464">
        <v>0.35920000000000002</v>
      </c>
      <c r="R464">
        <v>0.36420000000000002</v>
      </c>
      <c r="S464">
        <v>0.39240000000000003</v>
      </c>
      <c r="T464">
        <v>136.19999999999999</v>
      </c>
      <c r="U464">
        <v>0.50129999999999997</v>
      </c>
      <c r="V464">
        <v>0.98699999999999999</v>
      </c>
      <c r="W464">
        <v>0.96399999999999997</v>
      </c>
      <c r="X464">
        <v>0.93400000000000005</v>
      </c>
      <c r="Y464">
        <v>1.014</v>
      </c>
      <c r="Z464">
        <v>0.96199999999999997</v>
      </c>
      <c r="AA464">
        <v>1.093</v>
      </c>
      <c r="AB464">
        <v>6</v>
      </c>
      <c r="AC464">
        <v>-1.1916456533496</v>
      </c>
      <c r="AD464">
        <v>0.28592565748842003</v>
      </c>
    </row>
    <row r="465" spans="1:30" x14ac:dyDescent="0.2">
      <c r="A465">
        <v>464</v>
      </c>
      <c r="B465" t="s">
        <v>493</v>
      </c>
      <c r="C465">
        <v>0.11020000000000001</v>
      </c>
      <c r="D465">
        <v>3.8800000000000001E-2</v>
      </c>
      <c r="E465">
        <v>9.9699999999999997E-2</v>
      </c>
      <c r="F465">
        <v>2.8420000000000001</v>
      </c>
      <c r="G465">
        <v>0.61099999999999999</v>
      </c>
      <c r="H465">
        <v>0.75729999999999997</v>
      </c>
      <c r="I465">
        <v>0.51670000000000005</v>
      </c>
      <c r="J465">
        <v>1.466</v>
      </c>
      <c r="K465">
        <v>0.66369999999999996</v>
      </c>
      <c r="L465">
        <v>0.65039999999999998</v>
      </c>
      <c r="M465">
        <v>0.6341</v>
      </c>
      <c r="N465">
        <v>342.9</v>
      </c>
      <c r="O465">
        <v>0.29430000000000001</v>
      </c>
      <c r="P465">
        <v>0.50939999999999996</v>
      </c>
      <c r="Q465">
        <v>0.378</v>
      </c>
      <c r="R465">
        <v>0.39660000000000001</v>
      </c>
      <c r="S465">
        <v>0.4254</v>
      </c>
      <c r="T465">
        <v>146.80000000000001</v>
      </c>
      <c r="U465">
        <v>0.51829999999999998</v>
      </c>
      <c r="V465">
        <v>1.0149999999999999</v>
      </c>
      <c r="W465">
        <v>1.1240000000000001</v>
      </c>
      <c r="X465">
        <v>1.085</v>
      </c>
      <c r="Y465">
        <v>0.997</v>
      </c>
      <c r="Z465">
        <v>0.95599999999999996</v>
      </c>
      <c r="AA465">
        <v>1.125</v>
      </c>
      <c r="AB465">
        <v>11</v>
      </c>
      <c r="AC465">
        <v>-1.75321755590397</v>
      </c>
      <c r="AD465">
        <v>-3.5613186372519601</v>
      </c>
    </row>
    <row r="466" spans="1:30" x14ac:dyDescent="0.2">
      <c r="A466">
        <v>465</v>
      </c>
      <c r="B466" t="s">
        <v>494</v>
      </c>
      <c r="C466">
        <v>5.28E-2</v>
      </c>
      <c r="D466">
        <v>3.2000000000000001E-2</v>
      </c>
      <c r="E466">
        <v>6.6299999999999998E-2</v>
      </c>
      <c r="F466">
        <v>1.6479999999999999</v>
      </c>
      <c r="G466">
        <v>0.51659999999999995</v>
      </c>
      <c r="H466">
        <v>0.70250000000000001</v>
      </c>
      <c r="I466">
        <v>0.4859</v>
      </c>
      <c r="J466">
        <v>1.446</v>
      </c>
      <c r="K466">
        <v>0.5978</v>
      </c>
      <c r="L466">
        <v>0.59550000000000003</v>
      </c>
      <c r="M466">
        <v>0.59460000000000002</v>
      </c>
      <c r="N466">
        <v>304.60000000000002</v>
      </c>
      <c r="O466">
        <v>0.2823</v>
      </c>
      <c r="P466">
        <v>0.49309999999999998</v>
      </c>
      <c r="Q466">
        <v>0.36880000000000002</v>
      </c>
      <c r="R466">
        <v>0.36699999999999999</v>
      </c>
      <c r="S466">
        <v>0.373</v>
      </c>
      <c r="T466">
        <v>136</v>
      </c>
      <c r="U466">
        <v>0.49320000000000003</v>
      </c>
      <c r="V466">
        <v>0.98499999999999999</v>
      </c>
      <c r="W466">
        <v>0.91700000000000004</v>
      </c>
      <c r="X466">
        <v>0.91500000000000004</v>
      </c>
      <c r="Y466">
        <v>1.0189999999999999</v>
      </c>
      <c r="Z466">
        <v>0.995</v>
      </c>
      <c r="AA466">
        <v>1.0109999999999999</v>
      </c>
      <c r="AB466">
        <v>28</v>
      </c>
      <c r="AC466">
        <v>0.46857776337455598</v>
      </c>
      <c r="AD466">
        <v>1.53211829039095</v>
      </c>
    </row>
    <row r="467" spans="1:30" x14ac:dyDescent="0.2">
      <c r="A467">
        <v>466</v>
      </c>
      <c r="B467" t="s">
        <v>495</v>
      </c>
      <c r="C467">
        <v>0.1007</v>
      </c>
      <c r="D467">
        <v>2.4299999999999999E-2</v>
      </c>
      <c r="E467">
        <v>6.4199999999999993E-2</v>
      </c>
      <c r="F467">
        <v>4.1360000000000001</v>
      </c>
      <c r="G467">
        <v>0.621</v>
      </c>
      <c r="H467">
        <v>0.77439999999999998</v>
      </c>
      <c r="I467">
        <v>0.57040000000000002</v>
      </c>
      <c r="J467">
        <v>1.3580000000000001</v>
      </c>
      <c r="K467">
        <v>0.69710000000000005</v>
      </c>
      <c r="L467">
        <v>0.68159999999999998</v>
      </c>
      <c r="M467">
        <v>0.67269999999999996</v>
      </c>
      <c r="N467">
        <v>360.3</v>
      </c>
      <c r="O467">
        <v>0.32400000000000001</v>
      </c>
      <c r="P467">
        <v>0.50690000000000002</v>
      </c>
      <c r="Q467">
        <v>0.39610000000000001</v>
      </c>
      <c r="R467">
        <v>0.39789999999999998</v>
      </c>
      <c r="S467">
        <v>0.41170000000000001</v>
      </c>
      <c r="T467">
        <v>151</v>
      </c>
      <c r="U467">
        <v>0.50309999999999999</v>
      </c>
      <c r="V467">
        <v>1.0720000000000001</v>
      </c>
      <c r="W467">
        <v>1.3069999999999999</v>
      </c>
      <c r="X467">
        <v>1.173</v>
      </c>
      <c r="Y467">
        <v>0.92900000000000005</v>
      </c>
      <c r="Z467">
        <v>0.96499999999999997</v>
      </c>
      <c r="AA467">
        <v>1.0389999999999999</v>
      </c>
      <c r="AB467">
        <v>21</v>
      </c>
      <c r="AC467">
        <v>-2.98498830358198</v>
      </c>
      <c r="AD467">
        <v>-8.0262739063445299</v>
      </c>
    </row>
    <row r="468" spans="1:30" x14ac:dyDescent="0.2">
      <c r="A468">
        <v>467</v>
      </c>
      <c r="B468" t="s">
        <v>496</v>
      </c>
      <c r="C468">
        <v>4.2799999999999998E-2</v>
      </c>
      <c r="D468">
        <v>3.9800000000000002E-2</v>
      </c>
      <c r="E468">
        <v>0.1018</v>
      </c>
      <c r="F468">
        <v>1.0740000000000001</v>
      </c>
      <c r="G468">
        <v>0.60880000000000001</v>
      </c>
      <c r="H468">
        <v>0.66469999999999996</v>
      </c>
      <c r="I468">
        <v>0.48709999999999998</v>
      </c>
      <c r="J468">
        <v>1.365</v>
      </c>
      <c r="K468">
        <v>0.59519999999999995</v>
      </c>
      <c r="L468">
        <v>0.60219999999999996</v>
      </c>
      <c r="M468">
        <v>0.55840000000000001</v>
      </c>
      <c r="N468">
        <v>302.3</v>
      </c>
      <c r="O468">
        <v>0.29380000000000001</v>
      </c>
      <c r="P468">
        <v>0.46210000000000001</v>
      </c>
      <c r="Q468">
        <v>0.35610000000000003</v>
      </c>
      <c r="R468">
        <v>0.35730000000000001</v>
      </c>
      <c r="S468">
        <v>0.35670000000000002</v>
      </c>
      <c r="T468">
        <v>129.19999999999999</v>
      </c>
      <c r="U468">
        <v>0.47120000000000001</v>
      </c>
      <c r="V468">
        <v>0.996</v>
      </c>
      <c r="W468">
        <v>0.88</v>
      </c>
      <c r="X468">
        <v>0.88400000000000001</v>
      </c>
      <c r="Y468">
        <v>0.99</v>
      </c>
      <c r="Z468">
        <v>0.93799999999999994</v>
      </c>
      <c r="AA468">
        <v>1.002</v>
      </c>
      <c r="AB468">
        <v>28</v>
      </c>
      <c r="AC468">
        <v>0.70537886194925103</v>
      </c>
      <c r="AD468">
        <v>2.0848812906962402</v>
      </c>
    </row>
    <row r="469" spans="1:30" x14ac:dyDescent="0.2">
      <c r="A469">
        <v>468</v>
      </c>
      <c r="B469" t="s">
        <v>497</v>
      </c>
      <c r="C469">
        <v>3.9199999999999999E-2</v>
      </c>
      <c r="D469">
        <v>2.4199999999999999E-2</v>
      </c>
      <c r="E469">
        <v>6.7400000000000002E-2</v>
      </c>
      <c r="F469">
        <v>1.6240000000000001</v>
      </c>
      <c r="G469">
        <v>0.64159999999999995</v>
      </c>
      <c r="H469">
        <v>0.64639999999999997</v>
      </c>
      <c r="I469">
        <v>0.48209999999999997</v>
      </c>
      <c r="J469">
        <v>1.341</v>
      </c>
      <c r="K469">
        <v>0.58750000000000002</v>
      </c>
      <c r="L469">
        <v>0.58540000000000003</v>
      </c>
      <c r="M469">
        <v>0.57030000000000003</v>
      </c>
      <c r="N469">
        <v>305.39999999999998</v>
      </c>
      <c r="O469">
        <v>0.2954</v>
      </c>
      <c r="P469">
        <v>0.50749999999999995</v>
      </c>
      <c r="Q469">
        <v>0.38109999999999999</v>
      </c>
      <c r="R469">
        <v>0.3795</v>
      </c>
      <c r="S469">
        <v>0.40329999999999999</v>
      </c>
      <c r="T469">
        <v>144.9</v>
      </c>
      <c r="U469">
        <v>0.49320000000000003</v>
      </c>
      <c r="V469">
        <v>0.97899999999999998</v>
      </c>
      <c r="W469">
        <v>0.92400000000000004</v>
      </c>
      <c r="X469">
        <v>0.94399999999999995</v>
      </c>
      <c r="Y469">
        <v>1.016</v>
      </c>
      <c r="Z469">
        <v>0.97099999999999997</v>
      </c>
      <c r="AA469">
        <v>1.0580000000000001</v>
      </c>
      <c r="AB469">
        <v>4</v>
      </c>
      <c r="AC469">
        <v>2.6758408549785599</v>
      </c>
      <c r="AD469">
        <v>1.2848715243567299</v>
      </c>
    </row>
    <row r="470" spans="1:30" x14ac:dyDescent="0.2">
      <c r="A470">
        <v>469</v>
      </c>
      <c r="B470" t="s">
        <v>498</v>
      </c>
      <c r="C470">
        <v>6.9400000000000003E-2</v>
      </c>
      <c r="D470">
        <v>3.49E-2</v>
      </c>
      <c r="E470">
        <v>9.74E-2</v>
      </c>
      <c r="F470">
        <v>1.988</v>
      </c>
      <c r="G470">
        <v>0.64190000000000003</v>
      </c>
      <c r="H470">
        <v>0.69730000000000003</v>
      </c>
      <c r="I470">
        <v>0.50280000000000002</v>
      </c>
      <c r="J470">
        <v>1.387</v>
      </c>
      <c r="K470">
        <v>0.62760000000000005</v>
      </c>
      <c r="L470">
        <v>0.62319999999999998</v>
      </c>
      <c r="M470">
        <v>0.61770000000000003</v>
      </c>
      <c r="N470">
        <v>328.1</v>
      </c>
      <c r="O470">
        <v>0.25590000000000002</v>
      </c>
      <c r="P470">
        <v>0.46689999999999998</v>
      </c>
      <c r="Q470">
        <v>0.33689999999999998</v>
      </c>
      <c r="R470">
        <v>0.34560000000000002</v>
      </c>
      <c r="S470">
        <v>0.36520000000000002</v>
      </c>
      <c r="T470">
        <v>124.6</v>
      </c>
      <c r="U470">
        <v>0.50649999999999995</v>
      </c>
      <c r="V470">
        <v>0.96199999999999997</v>
      </c>
      <c r="W470">
        <v>0.90500000000000003</v>
      </c>
      <c r="X470">
        <v>0.89800000000000002</v>
      </c>
      <c r="Y470">
        <v>1.044</v>
      </c>
      <c r="Z470">
        <v>0.98399999999999999</v>
      </c>
      <c r="AA470">
        <v>1.0840000000000001</v>
      </c>
      <c r="AB470">
        <v>9</v>
      </c>
      <c r="AC470">
        <v>-2.4665187770486301</v>
      </c>
      <c r="AD470">
        <v>2.0200699307441501</v>
      </c>
    </row>
    <row r="471" spans="1:30" x14ac:dyDescent="0.2">
      <c r="A471">
        <v>470</v>
      </c>
      <c r="B471" t="s">
        <v>499</v>
      </c>
      <c r="C471">
        <v>3.9699999999999999E-2</v>
      </c>
      <c r="D471">
        <v>4.8000000000000001E-2</v>
      </c>
      <c r="E471">
        <v>0.11210000000000001</v>
      </c>
      <c r="F471">
        <v>0.82699999999999996</v>
      </c>
      <c r="G471">
        <v>0.57169999999999999</v>
      </c>
      <c r="H471">
        <v>0.66969999999999996</v>
      </c>
      <c r="I471">
        <v>0.46339999999999998</v>
      </c>
      <c r="J471">
        <v>1.4450000000000001</v>
      </c>
      <c r="K471">
        <v>0.58130000000000004</v>
      </c>
      <c r="L471">
        <v>0.59370000000000001</v>
      </c>
      <c r="M471">
        <v>0.56850000000000001</v>
      </c>
      <c r="N471">
        <v>295.3</v>
      </c>
      <c r="O471">
        <v>0.29210000000000003</v>
      </c>
      <c r="P471">
        <v>0.49249999999999999</v>
      </c>
      <c r="Q471">
        <v>0.37219999999999998</v>
      </c>
      <c r="R471">
        <v>0.37119999999999997</v>
      </c>
      <c r="S471">
        <v>0.43059999999999998</v>
      </c>
      <c r="T471">
        <v>144.30000000000001</v>
      </c>
      <c r="U471">
        <v>0.51049999999999995</v>
      </c>
      <c r="V471">
        <v>0.93899999999999995</v>
      </c>
      <c r="W471">
        <v>0.88900000000000001</v>
      </c>
      <c r="X471">
        <v>0.90800000000000003</v>
      </c>
      <c r="Y471">
        <v>1.0629999999999999</v>
      </c>
      <c r="Z471">
        <v>0.97799999999999998</v>
      </c>
      <c r="AA471">
        <v>1.157</v>
      </c>
      <c r="AB471">
        <v>26</v>
      </c>
      <c r="AC471">
        <v>2.5916181087223</v>
      </c>
      <c r="AD471">
        <v>3.1246933706253999</v>
      </c>
    </row>
    <row r="472" spans="1:30" x14ac:dyDescent="0.2">
      <c r="A472">
        <v>471</v>
      </c>
      <c r="B472" t="s">
        <v>500</v>
      </c>
      <c r="C472">
        <v>8.77E-2</v>
      </c>
      <c r="D472">
        <v>4.2000000000000003E-2</v>
      </c>
      <c r="E472">
        <v>0.1036</v>
      </c>
      <c r="F472">
        <v>2.0870000000000002</v>
      </c>
      <c r="G472">
        <v>0.59450000000000003</v>
      </c>
      <c r="H472">
        <v>0.71779999999999999</v>
      </c>
      <c r="I472">
        <v>0.50460000000000005</v>
      </c>
      <c r="J472">
        <v>1.4219999999999999</v>
      </c>
      <c r="K472">
        <v>0.63139999999999996</v>
      </c>
      <c r="L472">
        <v>0.62470000000000003</v>
      </c>
      <c r="M472">
        <v>0.62580000000000002</v>
      </c>
      <c r="N472">
        <v>327.7</v>
      </c>
      <c r="O472">
        <v>0.26719999999999999</v>
      </c>
      <c r="P472">
        <v>0.46439999999999998</v>
      </c>
      <c r="Q472">
        <v>0.34520000000000001</v>
      </c>
      <c r="R472">
        <v>0.3473</v>
      </c>
      <c r="S472">
        <v>0.3856</v>
      </c>
      <c r="T472">
        <v>129.5</v>
      </c>
      <c r="U472">
        <v>0.51880000000000004</v>
      </c>
      <c r="V472">
        <v>0.97</v>
      </c>
      <c r="W472">
        <v>0.93600000000000005</v>
      </c>
      <c r="X472">
        <v>0.93100000000000005</v>
      </c>
      <c r="Y472">
        <v>1.0580000000000001</v>
      </c>
      <c r="Z472">
        <v>0.99099999999999999</v>
      </c>
      <c r="AA472">
        <v>1.117</v>
      </c>
      <c r="AB472">
        <v>10</v>
      </c>
      <c r="AC472">
        <v>-2.47282960148386</v>
      </c>
      <c r="AD472">
        <v>1.3753517487517</v>
      </c>
    </row>
    <row r="473" spans="1:30" x14ac:dyDescent="0.2">
      <c r="A473">
        <v>472</v>
      </c>
      <c r="B473" t="s">
        <v>501</v>
      </c>
      <c r="C473">
        <v>5.5399999999999998E-2</v>
      </c>
      <c r="D473">
        <v>6.0100000000000001E-2</v>
      </c>
      <c r="E473">
        <v>0.16339999999999999</v>
      </c>
      <c r="F473">
        <v>0.92200000000000004</v>
      </c>
      <c r="G473">
        <v>0.63219999999999998</v>
      </c>
      <c r="H473">
        <v>0.66879999999999995</v>
      </c>
      <c r="I473">
        <v>0.46700000000000003</v>
      </c>
      <c r="J473">
        <v>1.4319999999999999</v>
      </c>
      <c r="K473">
        <v>0.59450000000000003</v>
      </c>
      <c r="L473">
        <v>0.60950000000000004</v>
      </c>
      <c r="M473">
        <v>0.59660000000000002</v>
      </c>
      <c r="N473">
        <v>306.89999999999998</v>
      </c>
      <c r="O473">
        <v>0.26929999999999998</v>
      </c>
      <c r="P473">
        <v>0.50739999999999996</v>
      </c>
      <c r="Q473">
        <v>0.36430000000000001</v>
      </c>
      <c r="R473">
        <v>0.36770000000000003</v>
      </c>
      <c r="S473">
        <v>0.42130000000000001</v>
      </c>
      <c r="T473">
        <v>141.69999999999999</v>
      </c>
      <c r="U473">
        <v>0.52280000000000004</v>
      </c>
      <c r="V473">
        <v>0.96</v>
      </c>
      <c r="W473">
        <v>0.89800000000000002</v>
      </c>
      <c r="X473">
        <v>1.018</v>
      </c>
      <c r="Y473">
        <v>1.085</v>
      </c>
      <c r="Z473">
        <v>1.0029999999999999</v>
      </c>
      <c r="AA473">
        <v>1.157</v>
      </c>
      <c r="AB473">
        <v>14</v>
      </c>
      <c r="AC473">
        <v>1.36058102677471</v>
      </c>
      <c r="AD473">
        <v>2.5179981902836701</v>
      </c>
    </row>
    <row r="474" spans="1:30" x14ac:dyDescent="0.2">
      <c r="A474">
        <v>473</v>
      </c>
      <c r="B474" t="s">
        <v>502</v>
      </c>
      <c r="C474">
        <v>0.15740000000000001</v>
      </c>
      <c r="D474">
        <v>4.1500000000000002E-2</v>
      </c>
      <c r="E474">
        <v>0.1016</v>
      </c>
      <c r="F474">
        <v>3.79</v>
      </c>
      <c r="G474">
        <v>0.59150000000000003</v>
      </c>
      <c r="H474">
        <v>0.78890000000000005</v>
      </c>
      <c r="I474">
        <v>0.50380000000000003</v>
      </c>
      <c r="J474">
        <v>1.5660000000000001</v>
      </c>
      <c r="K474">
        <v>0.6724</v>
      </c>
      <c r="L474">
        <v>0.64300000000000002</v>
      </c>
      <c r="M474">
        <v>0.62890000000000001</v>
      </c>
      <c r="N474">
        <v>347.9</v>
      </c>
      <c r="O474">
        <v>0.2681</v>
      </c>
      <c r="P474">
        <v>0.4657</v>
      </c>
      <c r="Q474">
        <v>0.34489999999999998</v>
      </c>
      <c r="R474">
        <v>0.3493</v>
      </c>
      <c r="S474">
        <v>0.37390000000000001</v>
      </c>
      <c r="T474">
        <v>128.4</v>
      </c>
      <c r="U474">
        <v>0.4924</v>
      </c>
      <c r="V474">
        <v>1.0109999999999999</v>
      </c>
      <c r="W474">
        <v>1.0529999999999999</v>
      </c>
      <c r="X474">
        <v>0.93200000000000005</v>
      </c>
      <c r="Y474">
        <v>0.97</v>
      </c>
      <c r="Z474">
        <v>0.93500000000000005</v>
      </c>
      <c r="AA474">
        <v>1.0840000000000001</v>
      </c>
      <c r="AB474">
        <v>16</v>
      </c>
      <c r="AC474">
        <v>-5.4140839731117598</v>
      </c>
      <c r="AD474">
        <v>-1.6625443836596501</v>
      </c>
    </row>
    <row r="475" spans="1:30" x14ac:dyDescent="0.2">
      <c r="A475">
        <v>474</v>
      </c>
      <c r="B475" t="s">
        <v>503</v>
      </c>
      <c r="C475">
        <v>0.18690000000000001</v>
      </c>
      <c r="D475">
        <v>6.0499999999999998E-2</v>
      </c>
      <c r="E475">
        <v>0.15310000000000001</v>
      </c>
      <c r="F475">
        <v>3.089</v>
      </c>
      <c r="G475">
        <v>0.60470000000000002</v>
      </c>
      <c r="H475">
        <v>0.78249999999999997</v>
      </c>
      <c r="I475">
        <v>0.5071</v>
      </c>
      <c r="J475">
        <v>1.5429999999999999</v>
      </c>
      <c r="K475">
        <v>0.67369999999999997</v>
      </c>
      <c r="L475">
        <v>0.64680000000000004</v>
      </c>
      <c r="M475">
        <v>0.63249999999999995</v>
      </c>
      <c r="N475">
        <v>349.6</v>
      </c>
      <c r="O475">
        <v>0.2303</v>
      </c>
      <c r="P475">
        <v>0.4073</v>
      </c>
      <c r="Q475">
        <v>0.29609999999999997</v>
      </c>
      <c r="R475">
        <v>0.29580000000000001</v>
      </c>
      <c r="S475">
        <v>0.317</v>
      </c>
      <c r="T475">
        <v>105.6</v>
      </c>
      <c r="U475">
        <v>0.49790000000000001</v>
      </c>
      <c r="V475">
        <v>0.96799999999999997</v>
      </c>
      <c r="W475">
        <v>0.90700000000000003</v>
      </c>
      <c r="X475">
        <v>0.85299999999999998</v>
      </c>
      <c r="Y475">
        <v>1.02</v>
      </c>
      <c r="Z475">
        <v>0.93899999999999995</v>
      </c>
      <c r="AA475">
        <v>1.071</v>
      </c>
      <c r="AB475">
        <v>25</v>
      </c>
      <c r="AC475">
        <v>-8.8015095086806792</v>
      </c>
      <c r="AD475">
        <v>2.3071935689560701</v>
      </c>
    </row>
    <row r="476" spans="1:30" x14ac:dyDescent="0.2">
      <c r="A476">
        <v>475</v>
      </c>
      <c r="B476" t="s">
        <v>504</v>
      </c>
      <c r="C476">
        <v>8.2199999999999995E-2</v>
      </c>
      <c r="D476">
        <v>6.54E-2</v>
      </c>
      <c r="E476">
        <v>0.15590000000000001</v>
      </c>
      <c r="F476">
        <v>1.2569999999999999</v>
      </c>
      <c r="G476">
        <v>0.58030000000000004</v>
      </c>
      <c r="H476">
        <v>0.74080000000000001</v>
      </c>
      <c r="I476">
        <v>0.4546</v>
      </c>
      <c r="J476">
        <v>1.63</v>
      </c>
      <c r="K476">
        <v>0.62070000000000003</v>
      </c>
      <c r="L476">
        <v>0.63170000000000004</v>
      </c>
      <c r="M476">
        <v>0.58389999999999997</v>
      </c>
      <c r="N476">
        <v>314.39999999999998</v>
      </c>
      <c r="O476">
        <v>0.28749999999999998</v>
      </c>
      <c r="P476">
        <v>0.4929</v>
      </c>
      <c r="Q476">
        <v>0.37030000000000002</v>
      </c>
      <c r="R476">
        <v>0.36320000000000002</v>
      </c>
      <c r="S476">
        <v>0.3861</v>
      </c>
      <c r="T476">
        <v>138.30000000000001</v>
      </c>
      <c r="U476">
        <v>0.48499999999999999</v>
      </c>
      <c r="V476">
        <v>0.98499999999999999</v>
      </c>
      <c r="W476">
        <v>0.97599999999999998</v>
      </c>
      <c r="X476">
        <v>0.92</v>
      </c>
      <c r="Y476">
        <v>0.97699999999999998</v>
      </c>
      <c r="Z476">
        <v>0.94099999999999995</v>
      </c>
      <c r="AA476">
        <v>1.042</v>
      </c>
      <c r="AB476">
        <v>23</v>
      </c>
      <c r="AC476">
        <v>-0.65021498560823698</v>
      </c>
      <c r="AD476">
        <v>0.61757067749434003</v>
      </c>
    </row>
    <row r="477" spans="1:30" x14ac:dyDescent="0.2">
      <c r="A477">
        <v>476</v>
      </c>
      <c r="B477" t="s">
        <v>505</v>
      </c>
      <c r="C477">
        <v>4.7500000000000001E-2</v>
      </c>
      <c r="D477">
        <v>1.9800000000000002E-2</v>
      </c>
      <c r="E477">
        <v>5.4300000000000001E-2</v>
      </c>
      <c r="F477">
        <v>2.4020000000000001</v>
      </c>
      <c r="G477">
        <v>0.6361</v>
      </c>
      <c r="H477">
        <v>0.6825</v>
      </c>
      <c r="I477">
        <v>0.50600000000000001</v>
      </c>
      <c r="J477">
        <v>1.349</v>
      </c>
      <c r="K477">
        <v>0.61829999999999996</v>
      </c>
      <c r="L477">
        <v>0.6119</v>
      </c>
      <c r="M477">
        <v>0.59640000000000004</v>
      </c>
      <c r="N477">
        <v>321.60000000000002</v>
      </c>
      <c r="O477">
        <v>0.28120000000000001</v>
      </c>
      <c r="P477">
        <v>0.48659999999999998</v>
      </c>
      <c r="Q477">
        <v>0.36359999999999998</v>
      </c>
      <c r="R477">
        <v>0.37090000000000001</v>
      </c>
      <c r="S477">
        <v>0.39229999999999998</v>
      </c>
      <c r="T477">
        <v>137</v>
      </c>
      <c r="U477">
        <v>0.49780000000000002</v>
      </c>
      <c r="V477">
        <v>0.97799999999999998</v>
      </c>
      <c r="W477">
        <v>0.95199999999999996</v>
      </c>
      <c r="X477">
        <v>0.92800000000000005</v>
      </c>
      <c r="Y477">
        <v>1.0109999999999999</v>
      </c>
      <c r="Z477">
        <v>0.96499999999999997</v>
      </c>
      <c r="AA477">
        <v>1.079</v>
      </c>
      <c r="AB477">
        <v>23</v>
      </c>
      <c r="AC477">
        <v>-9.2722606797120494E-2</v>
      </c>
      <c r="AD477">
        <v>0.43112781213234702</v>
      </c>
    </row>
    <row r="478" spans="1:30" x14ac:dyDescent="0.2">
      <c r="A478">
        <v>477</v>
      </c>
      <c r="B478" t="s">
        <v>506</v>
      </c>
      <c r="C478">
        <v>5.0299999999999997E-2</v>
      </c>
      <c r="D478">
        <v>4.1300000000000003E-2</v>
      </c>
      <c r="E478">
        <v>8.9300000000000004E-2</v>
      </c>
      <c r="F478">
        <v>1.22</v>
      </c>
      <c r="G478">
        <v>0.53810000000000002</v>
      </c>
      <c r="H478">
        <v>0.67889999999999995</v>
      </c>
      <c r="I478">
        <v>0.46539999999999998</v>
      </c>
      <c r="J478">
        <v>1.4590000000000001</v>
      </c>
      <c r="K478">
        <v>0.58030000000000004</v>
      </c>
      <c r="L478">
        <v>0.58340000000000003</v>
      </c>
      <c r="M478">
        <v>0.55700000000000005</v>
      </c>
      <c r="N478">
        <v>293</v>
      </c>
      <c r="O478">
        <v>0.30859999999999999</v>
      </c>
      <c r="P478">
        <v>0.48409999999999997</v>
      </c>
      <c r="Q478">
        <v>0.37680000000000002</v>
      </c>
      <c r="R478">
        <v>0.37380000000000002</v>
      </c>
      <c r="S478">
        <v>0.43719999999999998</v>
      </c>
      <c r="T478">
        <v>146.9</v>
      </c>
      <c r="U478">
        <v>0.50509999999999999</v>
      </c>
      <c r="V478">
        <v>0.95</v>
      </c>
      <c r="W478">
        <v>0.89800000000000002</v>
      </c>
      <c r="X478">
        <v>0.88400000000000001</v>
      </c>
      <c r="Y478">
        <v>1.05</v>
      </c>
      <c r="Z478">
        <v>0.96</v>
      </c>
      <c r="AA478">
        <v>1.1599999999999999</v>
      </c>
      <c r="AB478">
        <v>26</v>
      </c>
      <c r="AC478">
        <v>2.8466010391738501</v>
      </c>
      <c r="AD478">
        <v>2.67522446900974</v>
      </c>
    </row>
    <row r="479" spans="1:30" x14ac:dyDescent="0.2">
      <c r="A479">
        <v>478</v>
      </c>
      <c r="B479" t="s">
        <v>507</v>
      </c>
      <c r="C479">
        <v>5.1700000000000003E-2</v>
      </c>
      <c r="D479">
        <v>4.0399999999999998E-2</v>
      </c>
      <c r="E479">
        <v>0.1023</v>
      </c>
      <c r="F479">
        <v>1.28</v>
      </c>
      <c r="G479">
        <v>0.60519999999999996</v>
      </c>
      <c r="H479">
        <v>0.68230000000000002</v>
      </c>
      <c r="I479">
        <v>0.4874</v>
      </c>
      <c r="J479">
        <v>1.4</v>
      </c>
      <c r="K479">
        <v>0.60540000000000005</v>
      </c>
      <c r="L479">
        <v>0.60980000000000001</v>
      </c>
      <c r="M479">
        <v>0.57969999999999999</v>
      </c>
      <c r="N479">
        <v>310.10000000000002</v>
      </c>
      <c r="O479">
        <v>0.2949</v>
      </c>
      <c r="P479">
        <v>0.4985</v>
      </c>
      <c r="Q479">
        <v>0.38100000000000001</v>
      </c>
      <c r="R479">
        <v>0.377</v>
      </c>
      <c r="S479">
        <v>0.4052</v>
      </c>
      <c r="T479">
        <v>143.19999999999999</v>
      </c>
      <c r="U479">
        <v>0.49580000000000002</v>
      </c>
      <c r="V479">
        <v>0.996</v>
      </c>
      <c r="W479">
        <v>0.96599999999999997</v>
      </c>
      <c r="X479">
        <v>0.96399999999999997</v>
      </c>
      <c r="Y479">
        <v>1.0049999999999999</v>
      </c>
      <c r="Z479">
        <v>0.95799999999999996</v>
      </c>
      <c r="AA479">
        <v>1.0629999999999999</v>
      </c>
      <c r="AB479">
        <v>22</v>
      </c>
      <c r="AC479">
        <v>1.5337504190865201</v>
      </c>
      <c r="AD479">
        <v>0.26055790398165601</v>
      </c>
    </row>
    <row r="480" spans="1:30" x14ac:dyDescent="0.2">
      <c r="A480">
        <v>479</v>
      </c>
      <c r="B480" t="s">
        <v>508</v>
      </c>
      <c r="C480">
        <v>7.7799999999999994E-2</v>
      </c>
      <c r="D480">
        <v>3.3300000000000003E-2</v>
      </c>
      <c r="E480">
        <v>7.6100000000000001E-2</v>
      </c>
      <c r="F480">
        <v>2.34</v>
      </c>
      <c r="G480">
        <v>0.56310000000000004</v>
      </c>
      <c r="H480">
        <v>0.72460000000000002</v>
      </c>
      <c r="I480">
        <v>0.51249999999999996</v>
      </c>
      <c r="J480">
        <v>1.4139999999999999</v>
      </c>
      <c r="K480">
        <v>0.63200000000000001</v>
      </c>
      <c r="L480">
        <v>0.62339999999999995</v>
      </c>
      <c r="M480">
        <v>0.6149</v>
      </c>
      <c r="N480">
        <v>324.2</v>
      </c>
      <c r="O480">
        <v>0.26450000000000001</v>
      </c>
      <c r="P480">
        <v>0.47920000000000001</v>
      </c>
      <c r="Q480">
        <v>0.35120000000000001</v>
      </c>
      <c r="R480">
        <v>0.34839999999999999</v>
      </c>
      <c r="S480">
        <v>0.3785</v>
      </c>
      <c r="T480">
        <v>130.1</v>
      </c>
      <c r="U480">
        <v>0.5081</v>
      </c>
      <c r="V480">
        <v>0.97799999999999998</v>
      </c>
      <c r="W480">
        <v>0.95399999999999996</v>
      </c>
      <c r="X480">
        <v>0.93500000000000005</v>
      </c>
      <c r="Y480">
        <v>1.03</v>
      </c>
      <c r="Z480">
        <v>0.97299999999999998</v>
      </c>
      <c r="AA480">
        <v>1.0780000000000001</v>
      </c>
      <c r="AB480">
        <v>10</v>
      </c>
      <c r="AC480">
        <v>-2.2115788853491201</v>
      </c>
      <c r="AD480">
        <v>0.75900686903870795</v>
      </c>
    </row>
    <row r="481" spans="1:30" x14ac:dyDescent="0.2">
      <c r="A481">
        <v>480</v>
      </c>
      <c r="B481" t="s">
        <v>509</v>
      </c>
      <c r="C481">
        <v>6.8900000000000003E-2</v>
      </c>
      <c r="D481">
        <v>2.12E-2</v>
      </c>
      <c r="E481">
        <v>4.7899999999999998E-2</v>
      </c>
      <c r="F481">
        <v>3.2530000000000001</v>
      </c>
      <c r="G481">
        <v>0.55730000000000002</v>
      </c>
      <c r="H481">
        <v>0.72109999999999996</v>
      </c>
      <c r="I481">
        <v>0.52470000000000006</v>
      </c>
      <c r="J481">
        <v>1.3740000000000001</v>
      </c>
      <c r="K481">
        <v>0.6341</v>
      </c>
      <c r="L481">
        <v>0.62119999999999997</v>
      </c>
      <c r="M481">
        <v>0.60880000000000001</v>
      </c>
      <c r="N481">
        <v>324.7</v>
      </c>
      <c r="O481">
        <v>0.30840000000000001</v>
      </c>
      <c r="P481">
        <v>0.51349999999999996</v>
      </c>
      <c r="Q481">
        <v>0.3931</v>
      </c>
      <c r="R481">
        <v>0.38769999999999999</v>
      </c>
      <c r="S481">
        <v>0.41489999999999999</v>
      </c>
      <c r="T481">
        <v>150.4</v>
      </c>
      <c r="U481">
        <v>0.50390000000000001</v>
      </c>
      <c r="V481">
        <v>1.018</v>
      </c>
      <c r="W481">
        <v>1.0740000000000001</v>
      </c>
      <c r="X481">
        <v>1.022</v>
      </c>
      <c r="Y481">
        <v>0.98299999999999998</v>
      </c>
      <c r="Z481">
        <v>0.96</v>
      </c>
      <c r="AA481">
        <v>1.0549999999999999</v>
      </c>
      <c r="AB481">
        <v>8</v>
      </c>
      <c r="AC481">
        <v>0.30072632596142801</v>
      </c>
      <c r="AD481">
        <v>-2.9313766553796499</v>
      </c>
    </row>
    <row r="482" spans="1:30" x14ac:dyDescent="0.2">
      <c r="A482">
        <v>481</v>
      </c>
      <c r="B482" t="s">
        <v>510</v>
      </c>
      <c r="C482">
        <v>7.7899999999999997E-2</v>
      </c>
      <c r="D482">
        <v>5.5599999999999997E-2</v>
      </c>
      <c r="E482">
        <v>0.1386</v>
      </c>
      <c r="F482">
        <v>1.4019999999999999</v>
      </c>
      <c r="G482">
        <v>0.59909999999999997</v>
      </c>
      <c r="H482">
        <v>0.7137</v>
      </c>
      <c r="I482">
        <v>0.45369999999999999</v>
      </c>
      <c r="J482">
        <v>1.573</v>
      </c>
      <c r="K482">
        <v>0.60940000000000005</v>
      </c>
      <c r="L482">
        <v>0.61339999999999995</v>
      </c>
      <c r="M482">
        <v>0.60709999999999997</v>
      </c>
      <c r="N482">
        <v>314.89999999999998</v>
      </c>
      <c r="O482">
        <v>0.27089999999999997</v>
      </c>
      <c r="P482">
        <v>0.51139999999999997</v>
      </c>
      <c r="Q482">
        <v>0.37</v>
      </c>
      <c r="R482">
        <v>0.37359999999999999</v>
      </c>
      <c r="S482">
        <v>0.38629999999999998</v>
      </c>
      <c r="T482">
        <v>137.9</v>
      </c>
      <c r="U482">
        <v>0.50380000000000003</v>
      </c>
      <c r="V482">
        <v>1.0029999999999999</v>
      </c>
      <c r="W482">
        <v>0.94699999999999995</v>
      </c>
      <c r="X482">
        <v>0.94499999999999995</v>
      </c>
      <c r="Y482">
        <v>1.0289999999999999</v>
      </c>
      <c r="Z482">
        <v>0.996</v>
      </c>
      <c r="AA482">
        <v>1.044</v>
      </c>
      <c r="AB482">
        <v>5</v>
      </c>
      <c r="AC482">
        <v>-8.1963386062144206E-2</v>
      </c>
      <c r="AD482">
        <v>0.99664111548424394</v>
      </c>
    </row>
    <row r="483" spans="1:30" x14ac:dyDescent="0.2">
      <c r="A483">
        <v>482</v>
      </c>
      <c r="B483" t="s">
        <v>511</v>
      </c>
      <c r="C483">
        <v>5.16E-2</v>
      </c>
      <c r="D483">
        <v>2.47E-2</v>
      </c>
      <c r="E483">
        <v>6.0400000000000002E-2</v>
      </c>
      <c r="F483">
        <v>2.085</v>
      </c>
      <c r="G483">
        <v>0.59019999999999995</v>
      </c>
      <c r="H483">
        <v>0.69679999999999997</v>
      </c>
      <c r="I483">
        <v>0.50670000000000004</v>
      </c>
      <c r="J483">
        <v>1.375</v>
      </c>
      <c r="K483">
        <v>0.61890000000000001</v>
      </c>
      <c r="L483">
        <v>0.61419999999999997</v>
      </c>
      <c r="M483">
        <v>0.59219999999999995</v>
      </c>
      <c r="N483">
        <v>317.10000000000002</v>
      </c>
      <c r="O483">
        <v>0.32550000000000001</v>
      </c>
      <c r="P483">
        <v>0.53869999999999996</v>
      </c>
      <c r="Q483">
        <v>0.41620000000000001</v>
      </c>
      <c r="R483">
        <v>0.41210000000000002</v>
      </c>
      <c r="S483">
        <v>0.44890000000000002</v>
      </c>
      <c r="T483">
        <v>162.69999999999999</v>
      </c>
      <c r="U483">
        <v>0.51500000000000001</v>
      </c>
      <c r="V483">
        <v>1.0069999999999999</v>
      </c>
      <c r="W483">
        <v>1.0920000000000001</v>
      </c>
      <c r="X483">
        <v>1.069</v>
      </c>
      <c r="Y483">
        <v>0.996</v>
      </c>
      <c r="Z483">
        <v>0.95699999999999996</v>
      </c>
      <c r="AA483">
        <v>1.0780000000000001</v>
      </c>
      <c r="AB483">
        <v>18</v>
      </c>
      <c r="AC483">
        <v>3.1414805205144898</v>
      </c>
      <c r="AD483">
        <v>-2.9690012917054101</v>
      </c>
    </row>
    <row r="484" spans="1:30" x14ac:dyDescent="0.2">
      <c r="A484">
        <v>483</v>
      </c>
      <c r="B484" t="s">
        <v>512</v>
      </c>
      <c r="C484">
        <v>3.8899999999999997E-2</v>
      </c>
      <c r="D484">
        <v>2.1899999999999999E-2</v>
      </c>
      <c r="E484">
        <v>6.08E-2</v>
      </c>
      <c r="F484">
        <v>1.7769999999999999</v>
      </c>
      <c r="G484">
        <v>0.64029999999999998</v>
      </c>
      <c r="H484">
        <v>0.63859999999999995</v>
      </c>
      <c r="I484">
        <v>0.46</v>
      </c>
      <c r="J484">
        <v>1.3879999999999999</v>
      </c>
      <c r="K484">
        <v>0.57430000000000003</v>
      </c>
      <c r="L484">
        <v>0.57010000000000005</v>
      </c>
      <c r="M484">
        <v>0.56289999999999996</v>
      </c>
      <c r="N484">
        <v>299.10000000000002</v>
      </c>
      <c r="O484">
        <v>0.29330000000000001</v>
      </c>
      <c r="P484">
        <v>0.50800000000000001</v>
      </c>
      <c r="Q484">
        <v>0.37590000000000001</v>
      </c>
      <c r="R484">
        <v>0.37319999999999998</v>
      </c>
      <c r="S484">
        <v>0.38219999999999998</v>
      </c>
      <c r="T484">
        <v>140.69999999999999</v>
      </c>
      <c r="U484">
        <v>0.48299999999999998</v>
      </c>
      <c r="V484">
        <v>0.997</v>
      </c>
      <c r="W484">
        <v>0.88300000000000001</v>
      </c>
      <c r="X484">
        <v>0.89500000000000002</v>
      </c>
      <c r="Y484">
        <v>1.016</v>
      </c>
      <c r="Z484">
        <v>0.98</v>
      </c>
      <c r="AA484">
        <v>1.0169999999999999</v>
      </c>
      <c r="AB484">
        <v>26</v>
      </c>
      <c r="AC484">
        <v>2.7837011266642699</v>
      </c>
      <c r="AD484">
        <v>2.1852360313834498</v>
      </c>
    </row>
    <row r="485" spans="1:30" x14ac:dyDescent="0.2">
      <c r="A485">
        <v>484</v>
      </c>
      <c r="B485" t="s">
        <v>513</v>
      </c>
      <c r="C485">
        <v>8.3000000000000004E-2</v>
      </c>
      <c r="D485">
        <v>3.3000000000000002E-2</v>
      </c>
      <c r="E485">
        <v>8.6499999999999994E-2</v>
      </c>
      <c r="F485">
        <v>2.5179999999999998</v>
      </c>
      <c r="G485">
        <v>0.61860000000000004</v>
      </c>
      <c r="H485">
        <v>0.71509999999999996</v>
      </c>
      <c r="I485">
        <v>0.49469999999999997</v>
      </c>
      <c r="J485">
        <v>1.4450000000000001</v>
      </c>
      <c r="K485">
        <v>0.63100000000000001</v>
      </c>
      <c r="L485">
        <v>0.61990000000000001</v>
      </c>
      <c r="M485">
        <v>0.60719999999999996</v>
      </c>
      <c r="N485">
        <v>327</v>
      </c>
      <c r="O485">
        <v>0.2757</v>
      </c>
      <c r="P485">
        <v>0.46760000000000002</v>
      </c>
      <c r="Q485">
        <v>0.3498</v>
      </c>
      <c r="R485">
        <v>0.34910000000000002</v>
      </c>
      <c r="S485">
        <v>0.36020000000000002</v>
      </c>
      <c r="T485">
        <v>128.30000000000001</v>
      </c>
      <c r="U485">
        <v>0.48949999999999999</v>
      </c>
      <c r="V485">
        <v>0.98099999999999998</v>
      </c>
      <c r="W485">
        <v>0.94799999999999995</v>
      </c>
      <c r="X485">
        <v>0.90400000000000003</v>
      </c>
      <c r="Y485">
        <v>0.995</v>
      </c>
      <c r="Z485">
        <v>0.96199999999999997</v>
      </c>
      <c r="AA485">
        <v>1.03</v>
      </c>
      <c r="AB485">
        <v>10</v>
      </c>
      <c r="AC485">
        <v>-2.3548321906596499</v>
      </c>
      <c r="AD485">
        <v>0.86672370420242195</v>
      </c>
    </row>
    <row r="486" spans="1:30" x14ac:dyDescent="0.2">
      <c r="A486">
        <v>485</v>
      </c>
      <c r="B486" t="s">
        <v>514</v>
      </c>
      <c r="C486">
        <v>9.3299999999999994E-2</v>
      </c>
      <c r="D486">
        <v>3.4299999999999997E-2</v>
      </c>
      <c r="E486">
        <v>8.8499999999999995E-2</v>
      </c>
      <c r="F486">
        <v>2.72</v>
      </c>
      <c r="G486">
        <v>0.61209999999999998</v>
      </c>
      <c r="H486">
        <v>0.7409</v>
      </c>
      <c r="I486">
        <v>0.50719999999999998</v>
      </c>
      <c r="J486">
        <v>1.4610000000000001</v>
      </c>
      <c r="K486">
        <v>0.65029999999999999</v>
      </c>
      <c r="L486">
        <v>0.63839999999999997</v>
      </c>
      <c r="M486">
        <v>0.63229999999999997</v>
      </c>
      <c r="N486">
        <v>337</v>
      </c>
      <c r="O486">
        <v>0.26629999999999998</v>
      </c>
      <c r="P486">
        <v>0.48259999999999997</v>
      </c>
      <c r="Q486">
        <v>0.35320000000000001</v>
      </c>
      <c r="R486">
        <v>0.34379999999999999</v>
      </c>
      <c r="S486">
        <v>0.39269999999999999</v>
      </c>
      <c r="T486">
        <v>132.69999999999999</v>
      </c>
      <c r="U486">
        <v>0.5151</v>
      </c>
      <c r="V486">
        <v>0.97899999999999998</v>
      </c>
      <c r="W486">
        <v>1.01</v>
      </c>
      <c r="X486">
        <v>0.94799999999999995</v>
      </c>
      <c r="Y486">
        <v>1.0229999999999999</v>
      </c>
      <c r="Z486">
        <v>0.97199999999999998</v>
      </c>
      <c r="AA486">
        <v>1.1120000000000001</v>
      </c>
      <c r="AB486">
        <v>24</v>
      </c>
      <c r="AC486">
        <v>-3.1424898226952598</v>
      </c>
      <c r="AD486">
        <v>-0.21061854665264201</v>
      </c>
    </row>
    <row r="487" spans="1:30" x14ac:dyDescent="0.2">
      <c r="A487">
        <v>486</v>
      </c>
      <c r="B487" t="s">
        <v>515</v>
      </c>
      <c r="C487">
        <v>5.1299999999999998E-2</v>
      </c>
      <c r="D487">
        <v>4.3900000000000002E-2</v>
      </c>
      <c r="E487">
        <v>0.1008</v>
      </c>
      <c r="F487">
        <v>1.1679999999999999</v>
      </c>
      <c r="G487">
        <v>0.56479999999999997</v>
      </c>
      <c r="H487">
        <v>0.67800000000000005</v>
      </c>
      <c r="I487">
        <v>0.49690000000000001</v>
      </c>
      <c r="J487">
        <v>1.3640000000000001</v>
      </c>
      <c r="K487">
        <v>0.59919999999999995</v>
      </c>
      <c r="L487">
        <v>0.60550000000000004</v>
      </c>
      <c r="M487">
        <v>0.57799999999999996</v>
      </c>
      <c r="N487">
        <v>305.3</v>
      </c>
      <c r="O487">
        <v>0.2707</v>
      </c>
      <c r="P487">
        <v>0.48170000000000002</v>
      </c>
      <c r="Q487">
        <v>0.35299999999999998</v>
      </c>
      <c r="R487">
        <v>0.35589999999999999</v>
      </c>
      <c r="S487">
        <v>0.38379999999999997</v>
      </c>
      <c r="T487">
        <v>132.69999999999999</v>
      </c>
      <c r="U487">
        <v>0.49330000000000002</v>
      </c>
      <c r="V487">
        <v>0.96599999999999997</v>
      </c>
      <c r="W487">
        <v>0.88100000000000001</v>
      </c>
      <c r="X487">
        <v>0.96099999999999997</v>
      </c>
      <c r="Y487">
        <v>1.032</v>
      </c>
      <c r="Z487">
        <v>0.96499999999999997</v>
      </c>
      <c r="AA487">
        <v>1.087</v>
      </c>
      <c r="AB487">
        <v>14</v>
      </c>
      <c r="AC487">
        <v>0.34323674427234802</v>
      </c>
      <c r="AD487">
        <v>2.36760186975369</v>
      </c>
    </row>
    <row r="488" spans="1:30" x14ac:dyDescent="0.2">
      <c r="A488">
        <v>487</v>
      </c>
      <c r="B488" t="s">
        <v>516</v>
      </c>
      <c r="C488">
        <v>5.28E-2</v>
      </c>
      <c r="D488">
        <v>4.07E-2</v>
      </c>
      <c r="E488">
        <v>0.1021</v>
      </c>
      <c r="F488">
        <v>1.298</v>
      </c>
      <c r="G488">
        <v>0.60099999999999998</v>
      </c>
      <c r="H488">
        <v>0.70479999999999998</v>
      </c>
      <c r="I488">
        <v>0.48209999999999997</v>
      </c>
      <c r="J488">
        <v>1.462</v>
      </c>
      <c r="K488">
        <v>0.61599999999999999</v>
      </c>
      <c r="L488">
        <v>0.62119999999999997</v>
      </c>
      <c r="M488">
        <v>0.59570000000000001</v>
      </c>
      <c r="N488">
        <v>314.60000000000002</v>
      </c>
      <c r="O488">
        <v>0.27979999999999999</v>
      </c>
      <c r="P488">
        <v>0.48399999999999999</v>
      </c>
      <c r="Q488">
        <v>0.36459999999999998</v>
      </c>
      <c r="R488">
        <v>0.35349999999999998</v>
      </c>
      <c r="S488">
        <v>0.38129999999999997</v>
      </c>
      <c r="T488">
        <v>134.80000000000001</v>
      </c>
      <c r="U488">
        <v>0.49659999999999999</v>
      </c>
      <c r="V488">
        <v>0.98699999999999999</v>
      </c>
      <c r="W488">
        <v>0.94899999999999995</v>
      </c>
      <c r="X488">
        <v>0.92100000000000004</v>
      </c>
      <c r="Y488">
        <v>1.0109999999999999</v>
      </c>
      <c r="Z488">
        <v>0.96699999999999997</v>
      </c>
      <c r="AA488">
        <v>1.046</v>
      </c>
      <c r="AB488">
        <v>5</v>
      </c>
      <c r="AC488">
        <v>-0.37103727916396601</v>
      </c>
      <c r="AD488">
        <v>1.1226002007309399</v>
      </c>
    </row>
    <row r="489" spans="1:30" x14ac:dyDescent="0.2">
      <c r="A489">
        <v>488</v>
      </c>
      <c r="B489" t="s">
        <v>517</v>
      </c>
      <c r="C489">
        <v>5.3499999999999999E-2</v>
      </c>
      <c r="D489">
        <v>1.8599999999999998E-2</v>
      </c>
      <c r="E489">
        <v>5.5199999999999999E-2</v>
      </c>
      <c r="F489">
        <v>2.8839999999999999</v>
      </c>
      <c r="G489">
        <v>0.66359999999999997</v>
      </c>
      <c r="H489">
        <v>0.69079999999999997</v>
      </c>
      <c r="I489">
        <v>0.52929999999999999</v>
      </c>
      <c r="J489">
        <v>1.3049999999999999</v>
      </c>
      <c r="K489">
        <v>0.63649999999999995</v>
      </c>
      <c r="L489">
        <v>0.62829999999999997</v>
      </c>
      <c r="M489">
        <v>0.60299999999999998</v>
      </c>
      <c r="N489">
        <v>331.3</v>
      </c>
      <c r="O489">
        <v>0.25850000000000001</v>
      </c>
      <c r="P489">
        <v>0.46039999999999998</v>
      </c>
      <c r="Q489">
        <v>0.3367</v>
      </c>
      <c r="R489">
        <v>0.3488</v>
      </c>
      <c r="S489">
        <v>0.36880000000000002</v>
      </c>
      <c r="T489">
        <v>124.4</v>
      </c>
      <c r="U489">
        <v>0.49830000000000002</v>
      </c>
      <c r="V489">
        <v>0.98199999999999998</v>
      </c>
      <c r="W489">
        <v>0.92600000000000005</v>
      </c>
      <c r="X489">
        <v>0.93300000000000005</v>
      </c>
      <c r="Y489">
        <v>1.0209999999999999</v>
      </c>
      <c r="Z489">
        <v>0.94699999999999995</v>
      </c>
      <c r="AA489">
        <v>1.095</v>
      </c>
      <c r="AB489">
        <v>10</v>
      </c>
      <c r="AC489">
        <v>-2.5543985975124701</v>
      </c>
      <c r="AD489">
        <v>0.79525494268811203</v>
      </c>
    </row>
    <row r="490" spans="1:30" x14ac:dyDescent="0.2">
      <c r="A490">
        <v>489</v>
      </c>
      <c r="B490" t="s">
        <v>518</v>
      </c>
      <c r="C490">
        <v>4.82E-2</v>
      </c>
      <c r="D490">
        <v>4.3999999999999997E-2</v>
      </c>
      <c r="E490">
        <v>0.1168</v>
      </c>
      <c r="F490">
        <v>1.0960000000000001</v>
      </c>
      <c r="G490">
        <v>0.62329999999999997</v>
      </c>
      <c r="H490">
        <v>0.69220000000000004</v>
      </c>
      <c r="I490">
        <v>0.49919999999999998</v>
      </c>
      <c r="J490">
        <v>1.387</v>
      </c>
      <c r="K490">
        <v>0.61950000000000005</v>
      </c>
      <c r="L490">
        <v>0.62929999999999997</v>
      </c>
      <c r="M490">
        <v>0.59589999999999999</v>
      </c>
      <c r="N490">
        <v>317.89999999999998</v>
      </c>
      <c r="O490">
        <v>0.29480000000000001</v>
      </c>
      <c r="P490">
        <v>0.51239999999999997</v>
      </c>
      <c r="Q490">
        <v>0.3856</v>
      </c>
      <c r="R490">
        <v>0.38490000000000002</v>
      </c>
      <c r="S490">
        <v>0.41260000000000002</v>
      </c>
      <c r="T490">
        <v>147</v>
      </c>
      <c r="U490">
        <v>0.50219999999999998</v>
      </c>
      <c r="V490">
        <v>1.006</v>
      </c>
      <c r="W490">
        <v>1.0129999999999999</v>
      </c>
      <c r="X490">
        <v>1.0509999999999999</v>
      </c>
      <c r="Y490">
        <v>1</v>
      </c>
      <c r="Z490">
        <v>0.96199999999999997</v>
      </c>
      <c r="AA490">
        <v>1.07</v>
      </c>
      <c r="AB490">
        <v>2</v>
      </c>
      <c r="AC490">
        <v>1.33859000042223</v>
      </c>
      <c r="AD490">
        <v>-1.14915826923248</v>
      </c>
    </row>
    <row r="491" spans="1:30" x14ac:dyDescent="0.2">
      <c r="A491">
        <v>490</v>
      </c>
      <c r="B491" t="s">
        <v>519</v>
      </c>
      <c r="C491">
        <v>3.3099999999999997E-2</v>
      </c>
      <c r="D491">
        <v>3.39E-2</v>
      </c>
      <c r="E491">
        <v>9.6299999999999997E-2</v>
      </c>
      <c r="F491">
        <v>0.97699999999999998</v>
      </c>
      <c r="G491">
        <v>0.64839999999999998</v>
      </c>
      <c r="H491">
        <v>0.64439999999999997</v>
      </c>
      <c r="I491">
        <v>0.48799999999999999</v>
      </c>
      <c r="J491">
        <v>1.32</v>
      </c>
      <c r="K491">
        <v>0.58940000000000003</v>
      </c>
      <c r="L491">
        <v>0.59619999999999995</v>
      </c>
      <c r="M491">
        <v>0.56610000000000005</v>
      </c>
      <c r="N491">
        <v>304.89999999999998</v>
      </c>
      <c r="O491">
        <v>0.33700000000000002</v>
      </c>
      <c r="P491">
        <v>0.53900000000000003</v>
      </c>
      <c r="Q491">
        <v>0.41770000000000002</v>
      </c>
      <c r="R491">
        <v>0.4128</v>
      </c>
      <c r="S491">
        <v>0.42820000000000003</v>
      </c>
      <c r="T491">
        <v>161.19999999999999</v>
      </c>
      <c r="U491">
        <v>0.49540000000000001</v>
      </c>
      <c r="V491">
        <v>1.014</v>
      </c>
      <c r="W491">
        <v>1.0169999999999999</v>
      </c>
      <c r="X491">
        <v>1.052</v>
      </c>
      <c r="Y491">
        <v>0.98499999999999999</v>
      </c>
      <c r="Z491">
        <v>0.96099999999999997</v>
      </c>
      <c r="AA491">
        <v>1.0249999999999999</v>
      </c>
      <c r="AB491">
        <v>27</v>
      </c>
      <c r="AC491">
        <v>5.0871076501383703</v>
      </c>
      <c r="AD491">
        <v>-1.6680848146052401</v>
      </c>
    </row>
    <row r="492" spans="1:30" x14ac:dyDescent="0.2">
      <c r="A492">
        <v>491</v>
      </c>
      <c r="B492" t="s">
        <v>520</v>
      </c>
      <c r="C492">
        <v>4.9299999999999997E-2</v>
      </c>
      <c r="D492">
        <v>2.2700000000000001E-2</v>
      </c>
      <c r="E492">
        <v>5.7299999999999997E-2</v>
      </c>
      <c r="F492">
        <v>2.169</v>
      </c>
      <c r="G492">
        <v>0.60319999999999996</v>
      </c>
      <c r="H492">
        <v>0.66810000000000003</v>
      </c>
      <c r="I492">
        <v>0.49519999999999997</v>
      </c>
      <c r="J492">
        <v>1.349</v>
      </c>
      <c r="K492">
        <v>0.59950000000000003</v>
      </c>
      <c r="L492">
        <v>0.59289999999999998</v>
      </c>
      <c r="M492">
        <v>0.58620000000000005</v>
      </c>
      <c r="N492">
        <v>310.5</v>
      </c>
      <c r="O492">
        <v>0.28060000000000002</v>
      </c>
      <c r="P492">
        <v>0.49919999999999998</v>
      </c>
      <c r="Q492">
        <v>0.37419999999999998</v>
      </c>
      <c r="R492">
        <v>0.36990000000000001</v>
      </c>
      <c r="S492">
        <v>0.4</v>
      </c>
      <c r="T492">
        <v>140.6</v>
      </c>
      <c r="U492">
        <v>0.49969999999999998</v>
      </c>
      <c r="V492">
        <v>0.98499999999999999</v>
      </c>
      <c r="W492">
        <v>0.93400000000000005</v>
      </c>
      <c r="X492">
        <v>0.93400000000000005</v>
      </c>
      <c r="Y492">
        <v>1.0249999999999999</v>
      </c>
      <c r="Z492">
        <v>0.97799999999999998</v>
      </c>
      <c r="AA492">
        <v>1.069</v>
      </c>
      <c r="AB492">
        <v>28</v>
      </c>
      <c r="AC492">
        <v>1.20197365790891</v>
      </c>
      <c r="AD492">
        <v>1.02078431079065</v>
      </c>
    </row>
    <row r="493" spans="1:30" x14ac:dyDescent="0.2">
      <c r="A493">
        <v>492</v>
      </c>
      <c r="B493" t="s">
        <v>521</v>
      </c>
      <c r="C493">
        <v>8.6199999999999999E-2</v>
      </c>
      <c r="D493">
        <v>3.1199999999999999E-2</v>
      </c>
      <c r="E493">
        <v>7.4200000000000002E-2</v>
      </c>
      <c r="F493">
        <v>2.7639999999999998</v>
      </c>
      <c r="G493">
        <v>0.5796</v>
      </c>
      <c r="H493">
        <v>0.7369</v>
      </c>
      <c r="I493">
        <v>0.53790000000000004</v>
      </c>
      <c r="J493">
        <v>1.37</v>
      </c>
      <c r="K493">
        <v>0.6532</v>
      </c>
      <c r="L493">
        <v>0.64239999999999997</v>
      </c>
      <c r="M493">
        <v>0.64080000000000004</v>
      </c>
      <c r="N493">
        <v>337.8</v>
      </c>
      <c r="O493">
        <v>0.29959999999999998</v>
      </c>
      <c r="P493">
        <v>0.49419999999999997</v>
      </c>
      <c r="Q493">
        <v>0.37519999999999998</v>
      </c>
      <c r="R493">
        <v>0.37409999999999999</v>
      </c>
      <c r="S493">
        <v>0.39140000000000003</v>
      </c>
      <c r="T493">
        <v>141.19999999999999</v>
      </c>
      <c r="U493">
        <v>0.50529999999999997</v>
      </c>
      <c r="V493">
        <v>1.0069999999999999</v>
      </c>
      <c r="W493">
        <v>1.0820000000000001</v>
      </c>
      <c r="X493">
        <v>1.0669999999999999</v>
      </c>
      <c r="Y493">
        <v>0.98399999999999999</v>
      </c>
      <c r="Z493">
        <v>0.98099999999999998</v>
      </c>
      <c r="AA493">
        <v>1.0429999999999999</v>
      </c>
      <c r="AB493">
        <v>11</v>
      </c>
      <c r="AC493">
        <v>-1.9125154383933201</v>
      </c>
      <c r="AD493">
        <v>-2.8707331784822099</v>
      </c>
    </row>
    <row r="494" spans="1:30" x14ac:dyDescent="0.2">
      <c r="A494">
        <v>493</v>
      </c>
      <c r="B494" t="s">
        <v>522</v>
      </c>
      <c r="C494">
        <v>3.9899999999999998E-2</v>
      </c>
      <c r="D494">
        <v>4.6300000000000001E-2</v>
      </c>
      <c r="E494">
        <v>0.1205</v>
      </c>
      <c r="F494">
        <v>0.86199999999999999</v>
      </c>
      <c r="G494">
        <v>0.61550000000000005</v>
      </c>
      <c r="H494">
        <v>0.73050000000000004</v>
      </c>
      <c r="I494">
        <v>0.51790000000000003</v>
      </c>
      <c r="J494">
        <v>1.41</v>
      </c>
      <c r="K494">
        <v>0.64880000000000004</v>
      </c>
      <c r="L494">
        <v>0.6663</v>
      </c>
      <c r="M494">
        <v>0.63770000000000004</v>
      </c>
      <c r="N494">
        <v>332.1</v>
      </c>
      <c r="O494">
        <v>0.3306</v>
      </c>
      <c r="P494">
        <v>0.53380000000000005</v>
      </c>
      <c r="Q494">
        <v>0.41249999999999998</v>
      </c>
      <c r="R494">
        <v>0.4133</v>
      </c>
      <c r="S494">
        <v>0.43280000000000002</v>
      </c>
      <c r="T494">
        <v>159.9</v>
      </c>
      <c r="U494">
        <v>0.51639999999999997</v>
      </c>
      <c r="V494">
        <v>1.048</v>
      </c>
      <c r="W494">
        <v>1.1739999999999999</v>
      </c>
      <c r="X494">
        <v>1.18</v>
      </c>
      <c r="Y494">
        <v>0.97799999999999998</v>
      </c>
      <c r="Z494">
        <v>0.98299999999999998</v>
      </c>
      <c r="AA494">
        <v>1.0489999999999999</v>
      </c>
      <c r="AB494">
        <v>8</v>
      </c>
      <c r="AC494">
        <v>1.5545649263103301</v>
      </c>
      <c r="AD494">
        <v>-5.1985691848859101</v>
      </c>
    </row>
    <row r="495" spans="1:30" x14ac:dyDescent="0.2">
      <c r="A495">
        <v>494</v>
      </c>
      <c r="B495" t="s">
        <v>523</v>
      </c>
      <c r="C495">
        <v>4.5400000000000003E-2</v>
      </c>
      <c r="D495">
        <v>4.0099999999999997E-2</v>
      </c>
      <c r="E495">
        <v>9.9900000000000003E-2</v>
      </c>
      <c r="F495">
        <v>1.1319999999999999</v>
      </c>
      <c r="G495">
        <v>0.5988</v>
      </c>
      <c r="H495">
        <v>0.66069999999999995</v>
      </c>
      <c r="I495">
        <v>0.50849999999999995</v>
      </c>
      <c r="J495">
        <v>1.2989999999999999</v>
      </c>
      <c r="K495">
        <v>0.59960000000000002</v>
      </c>
      <c r="L495">
        <v>0.60609999999999997</v>
      </c>
      <c r="M495">
        <v>0.5756</v>
      </c>
      <c r="N495">
        <v>306.8</v>
      </c>
      <c r="O495">
        <v>0.30220000000000002</v>
      </c>
      <c r="P495">
        <v>0.49859999999999999</v>
      </c>
      <c r="Q495">
        <v>0.38400000000000001</v>
      </c>
      <c r="R495">
        <v>0.37830000000000003</v>
      </c>
      <c r="S495">
        <v>0.41070000000000001</v>
      </c>
      <c r="T495">
        <v>145.1</v>
      </c>
      <c r="U495">
        <v>0.49909999999999999</v>
      </c>
      <c r="V495">
        <v>0.98299999999999998</v>
      </c>
      <c r="W495">
        <v>0.95899999999999996</v>
      </c>
      <c r="X495">
        <v>1.014</v>
      </c>
      <c r="Y495">
        <v>1.0129999999999999</v>
      </c>
      <c r="Z495">
        <v>0.96</v>
      </c>
      <c r="AA495">
        <v>1.07</v>
      </c>
      <c r="AB495">
        <v>22</v>
      </c>
      <c r="AC495">
        <v>2.2619173235374301</v>
      </c>
      <c r="AD495">
        <v>0.276016056601806</v>
      </c>
    </row>
    <row r="496" spans="1:30" x14ac:dyDescent="0.2">
      <c r="A496">
        <v>495</v>
      </c>
      <c r="B496" t="s">
        <v>524</v>
      </c>
      <c r="C496">
        <v>5.3800000000000001E-2</v>
      </c>
      <c r="D496">
        <v>5.3999999999999999E-2</v>
      </c>
      <c r="E496">
        <v>0.11269999999999999</v>
      </c>
      <c r="F496">
        <v>0.996</v>
      </c>
      <c r="G496">
        <v>0.52100000000000002</v>
      </c>
      <c r="H496">
        <v>0.7097</v>
      </c>
      <c r="I496">
        <v>0.47460000000000002</v>
      </c>
      <c r="J496">
        <v>1.4950000000000001</v>
      </c>
      <c r="K496">
        <v>0.59709999999999996</v>
      </c>
      <c r="L496">
        <v>0.6089</v>
      </c>
      <c r="M496">
        <v>0.56020000000000003</v>
      </c>
      <c r="N496">
        <v>298.89999999999998</v>
      </c>
      <c r="O496">
        <v>0.2949</v>
      </c>
      <c r="P496">
        <v>0.49370000000000003</v>
      </c>
      <c r="Q496">
        <v>0.37469999999999998</v>
      </c>
      <c r="R496">
        <v>0.37459999999999999</v>
      </c>
      <c r="S496">
        <v>0.39610000000000001</v>
      </c>
      <c r="T496">
        <v>141.9</v>
      </c>
      <c r="U496">
        <v>0.48110000000000003</v>
      </c>
      <c r="V496">
        <v>0.96899999999999997</v>
      </c>
      <c r="W496">
        <v>0.93</v>
      </c>
      <c r="X496">
        <v>0.94099999999999995</v>
      </c>
      <c r="Y496">
        <v>0.98599999999999999</v>
      </c>
      <c r="Z496">
        <v>0.93799999999999994</v>
      </c>
      <c r="AA496">
        <v>1.0569999999999999</v>
      </c>
      <c r="AB496">
        <v>28</v>
      </c>
      <c r="AC496">
        <v>1.4309741701768199</v>
      </c>
      <c r="AD496">
        <v>1.31298692925366</v>
      </c>
    </row>
    <row r="497" spans="1:30" x14ac:dyDescent="0.2">
      <c r="A497">
        <v>496</v>
      </c>
      <c r="B497" t="s">
        <v>525</v>
      </c>
      <c r="C497">
        <v>8.6699999999999999E-2</v>
      </c>
      <c r="D497">
        <v>2.9399999999999999E-2</v>
      </c>
      <c r="E497">
        <v>7.5600000000000001E-2</v>
      </c>
      <c r="F497">
        <v>2.9529999999999998</v>
      </c>
      <c r="G497">
        <v>0.61170000000000002</v>
      </c>
      <c r="H497">
        <v>0.76029999999999998</v>
      </c>
      <c r="I497">
        <v>0.53659999999999997</v>
      </c>
      <c r="J497">
        <v>1.417</v>
      </c>
      <c r="K497">
        <v>0.67349999999999999</v>
      </c>
      <c r="L497">
        <v>0.66379999999999995</v>
      </c>
      <c r="M497">
        <v>0.63719999999999999</v>
      </c>
      <c r="N497">
        <v>345.6</v>
      </c>
      <c r="O497">
        <v>0.28179999999999999</v>
      </c>
      <c r="P497">
        <v>0.48049999999999998</v>
      </c>
      <c r="Q497">
        <v>0.35520000000000002</v>
      </c>
      <c r="R497">
        <v>0.35659999999999997</v>
      </c>
      <c r="S497">
        <v>0.38250000000000001</v>
      </c>
      <c r="T497">
        <v>133.9</v>
      </c>
      <c r="U497">
        <v>0.49659999999999999</v>
      </c>
      <c r="V497">
        <v>1.004</v>
      </c>
      <c r="W497">
        <v>1.0880000000000001</v>
      </c>
      <c r="X497">
        <v>1.02</v>
      </c>
      <c r="Y497">
        <v>0.96599999999999997</v>
      </c>
      <c r="Z497">
        <v>0.94599999999999995</v>
      </c>
      <c r="AA497">
        <v>1.077</v>
      </c>
      <c r="AB497">
        <v>11</v>
      </c>
      <c r="AC497">
        <v>-3.7880045017165802</v>
      </c>
      <c r="AD497">
        <v>-2.74059225077447</v>
      </c>
    </row>
    <row r="498" spans="1:30" x14ac:dyDescent="0.2">
      <c r="A498">
        <v>497</v>
      </c>
      <c r="B498" t="s">
        <v>526</v>
      </c>
      <c r="C498">
        <v>4.8399999999999999E-2</v>
      </c>
      <c r="D498">
        <v>5.3600000000000002E-2</v>
      </c>
      <c r="E498">
        <v>0.1143</v>
      </c>
      <c r="F498">
        <v>0.90300000000000002</v>
      </c>
      <c r="G498">
        <v>0.53129999999999999</v>
      </c>
      <c r="H498">
        <v>0.6905</v>
      </c>
      <c r="I498">
        <v>0.46539999999999998</v>
      </c>
      <c r="J498">
        <v>1.4830000000000001</v>
      </c>
      <c r="K498">
        <v>0.58499999999999996</v>
      </c>
      <c r="L498">
        <v>0.59750000000000003</v>
      </c>
      <c r="M498">
        <v>0.55840000000000001</v>
      </c>
      <c r="N498">
        <v>293.3</v>
      </c>
      <c r="O498">
        <v>0.28449999999999998</v>
      </c>
      <c r="P498">
        <v>0.51039999999999996</v>
      </c>
      <c r="Q498">
        <v>0.37430000000000002</v>
      </c>
      <c r="R498">
        <v>0.38229999999999997</v>
      </c>
      <c r="S498">
        <v>0.3987</v>
      </c>
      <c r="T498">
        <v>140.9</v>
      </c>
      <c r="U498">
        <v>0.48809999999999998</v>
      </c>
      <c r="V498">
        <v>1</v>
      </c>
      <c r="W498">
        <v>0.90200000000000002</v>
      </c>
      <c r="X498">
        <v>0.96299999999999997</v>
      </c>
      <c r="Y498">
        <v>1.018</v>
      </c>
      <c r="Z498">
        <v>0.95499999999999996</v>
      </c>
      <c r="AA498">
        <v>1.0649999999999999</v>
      </c>
      <c r="AB498">
        <v>4</v>
      </c>
      <c r="AC498">
        <v>2.2740614797632999</v>
      </c>
      <c r="AD498">
        <v>1.57827926993711</v>
      </c>
    </row>
    <row r="499" spans="1:30" x14ac:dyDescent="0.2">
      <c r="A499">
        <v>498</v>
      </c>
      <c r="B499" t="s">
        <v>527</v>
      </c>
      <c r="C499">
        <v>6.0100000000000001E-2</v>
      </c>
      <c r="D499">
        <v>5.1799999999999999E-2</v>
      </c>
      <c r="E499">
        <v>0.1381</v>
      </c>
      <c r="F499">
        <v>1.161</v>
      </c>
      <c r="G499">
        <v>0.625</v>
      </c>
      <c r="H499">
        <v>0.7107</v>
      </c>
      <c r="I499">
        <v>0.46879999999999999</v>
      </c>
      <c r="J499">
        <v>1.516</v>
      </c>
      <c r="K499">
        <v>0.62</v>
      </c>
      <c r="L499">
        <v>0.63039999999999996</v>
      </c>
      <c r="M499">
        <v>0.59889999999999999</v>
      </c>
      <c r="N499">
        <v>318</v>
      </c>
      <c r="O499">
        <v>0.2596</v>
      </c>
      <c r="P499">
        <v>0.47</v>
      </c>
      <c r="Q499">
        <v>0.34229999999999999</v>
      </c>
      <c r="R499">
        <v>0.33100000000000002</v>
      </c>
      <c r="S499">
        <v>0.34239999999999998</v>
      </c>
      <c r="T499">
        <v>123.3</v>
      </c>
      <c r="U499">
        <v>0.4839</v>
      </c>
      <c r="V499">
        <v>0.96699999999999997</v>
      </c>
      <c r="W499">
        <v>0.90100000000000002</v>
      </c>
      <c r="X499">
        <v>0.88300000000000001</v>
      </c>
      <c r="Y499">
        <v>1.0009999999999999</v>
      </c>
      <c r="Z499">
        <v>0.96599999999999997</v>
      </c>
      <c r="AA499">
        <v>1</v>
      </c>
      <c r="AB499">
        <v>12</v>
      </c>
      <c r="AC499">
        <v>-2.2273637352598001</v>
      </c>
      <c r="AD499">
        <v>2.6349911603951099</v>
      </c>
    </row>
    <row r="500" spans="1:30" x14ac:dyDescent="0.2">
      <c r="A500">
        <v>499</v>
      </c>
      <c r="B500" t="s">
        <v>528</v>
      </c>
      <c r="C500">
        <v>2.3400000000000001E-2</v>
      </c>
      <c r="D500">
        <v>4.0800000000000003E-2</v>
      </c>
      <c r="E500">
        <v>0.10780000000000001</v>
      </c>
      <c r="F500">
        <v>0.57499999999999996</v>
      </c>
      <c r="G500">
        <v>0.62170000000000003</v>
      </c>
      <c r="H500">
        <v>0.64359999999999995</v>
      </c>
      <c r="I500">
        <v>0.46279999999999999</v>
      </c>
      <c r="J500">
        <v>1.39</v>
      </c>
      <c r="K500">
        <v>0.57520000000000004</v>
      </c>
      <c r="L500">
        <v>0.58960000000000001</v>
      </c>
      <c r="M500">
        <v>0.5383</v>
      </c>
      <c r="N500">
        <v>293.2</v>
      </c>
      <c r="O500">
        <v>0.2747</v>
      </c>
      <c r="P500">
        <v>0.54620000000000002</v>
      </c>
      <c r="Q500">
        <v>0.3871</v>
      </c>
      <c r="R500">
        <v>0.40789999999999998</v>
      </c>
      <c r="S500">
        <v>0.37990000000000002</v>
      </c>
      <c r="T500">
        <v>145.4</v>
      </c>
      <c r="U500">
        <v>0.46029999999999999</v>
      </c>
      <c r="V500">
        <v>1.0409999999999999</v>
      </c>
      <c r="W500">
        <v>0.91100000000000003</v>
      </c>
      <c r="X500">
        <v>1.014</v>
      </c>
      <c r="Y500">
        <v>0.96</v>
      </c>
      <c r="Z500">
        <v>0.93600000000000005</v>
      </c>
      <c r="AA500">
        <v>0.98099999999999998</v>
      </c>
      <c r="AB500">
        <v>19</v>
      </c>
      <c r="AC500">
        <v>4.1761695910517798</v>
      </c>
      <c r="AD500">
        <v>0.235433886636012</v>
      </c>
    </row>
    <row r="501" spans="1:30" x14ac:dyDescent="0.2">
      <c r="A501">
        <v>500</v>
      </c>
      <c r="B501" t="s">
        <v>529</v>
      </c>
      <c r="C501">
        <v>3.95E-2</v>
      </c>
      <c r="D501">
        <v>3.8899999999999997E-2</v>
      </c>
      <c r="E501">
        <v>9.4299999999999995E-2</v>
      </c>
      <c r="F501">
        <v>1.016</v>
      </c>
      <c r="G501">
        <v>0.58720000000000006</v>
      </c>
      <c r="H501">
        <v>0.65229999999999999</v>
      </c>
      <c r="I501">
        <v>0.46410000000000001</v>
      </c>
      <c r="J501">
        <v>1.405</v>
      </c>
      <c r="K501">
        <v>0.5746</v>
      </c>
      <c r="L501">
        <v>0.5806</v>
      </c>
      <c r="M501">
        <v>0.54469999999999996</v>
      </c>
      <c r="N501">
        <v>291.89999999999998</v>
      </c>
      <c r="O501">
        <v>0.27029999999999998</v>
      </c>
      <c r="P501">
        <v>0.49959999999999999</v>
      </c>
      <c r="Q501">
        <v>0.36530000000000001</v>
      </c>
      <c r="R501">
        <v>0.36909999999999998</v>
      </c>
      <c r="S501">
        <v>0.42830000000000001</v>
      </c>
      <c r="T501">
        <v>142.30000000000001</v>
      </c>
      <c r="U501">
        <v>0.49559999999999998</v>
      </c>
      <c r="V501">
        <v>0.95099999999999996</v>
      </c>
      <c r="W501">
        <v>0.85899999999999999</v>
      </c>
      <c r="X501">
        <v>0.89900000000000002</v>
      </c>
      <c r="Y501">
        <v>1.0489999999999999</v>
      </c>
      <c r="Z501">
        <v>0.94799999999999995</v>
      </c>
      <c r="AA501">
        <v>1.173</v>
      </c>
      <c r="AB501">
        <v>26</v>
      </c>
      <c r="AC501">
        <v>2.8891704965884801</v>
      </c>
      <c r="AD501">
        <v>3.4970626265993499</v>
      </c>
    </row>
    <row r="502" spans="1:30" x14ac:dyDescent="0.2">
      <c r="A502">
        <v>501</v>
      </c>
      <c r="B502" t="s">
        <v>530</v>
      </c>
      <c r="C502">
        <v>5.1799999999999999E-2</v>
      </c>
      <c r="D502">
        <v>2.5600000000000001E-2</v>
      </c>
      <c r="E502">
        <v>6.5500000000000003E-2</v>
      </c>
      <c r="F502">
        <v>2.02</v>
      </c>
      <c r="G502">
        <v>0.60870000000000002</v>
      </c>
      <c r="H502">
        <v>0.6915</v>
      </c>
      <c r="I502">
        <v>0.50629999999999997</v>
      </c>
      <c r="J502">
        <v>1.3660000000000001</v>
      </c>
      <c r="K502">
        <v>0.61899999999999999</v>
      </c>
      <c r="L502">
        <v>0.61480000000000001</v>
      </c>
      <c r="M502">
        <v>0.58989999999999998</v>
      </c>
      <c r="N502">
        <v>318.10000000000002</v>
      </c>
      <c r="O502">
        <v>0.27650000000000002</v>
      </c>
      <c r="P502">
        <v>0.49359999999999998</v>
      </c>
      <c r="Q502">
        <v>0.36109999999999998</v>
      </c>
      <c r="R502">
        <v>0.37290000000000001</v>
      </c>
      <c r="S502">
        <v>0.40260000000000001</v>
      </c>
      <c r="T502">
        <v>137.6</v>
      </c>
      <c r="U502">
        <v>0.50329999999999997</v>
      </c>
      <c r="V502">
        <v>0.97899999999999998</v>
      </c>
      <c r="W502">
        <v>0.94799999999999995</v>
      </c>
      <c r="X502">
        <v>0.96399999999999997</v>
      </c>
      <c r="Y502">
        <v>1.024</v>
      </c>
      <c r="Z502">
        <v>0.95299999999999996</v>
      </c>
      <c r="AA502">
        <v>1.115</v>
      </c>
      <c r="AB502">
        <v>23</v>
      </c>
      <c r="AC502">
        <v>8.4672667068399002E-2</v>
      </c>
      <c r="AD502">
        <v>0.51974412364524103</v>
      </c>
    </row>
    <row r="503" spans="1:30" x14ac:dyDescent="0.2">
      <c r="A503">
        <v>502</v>
      </c>
      <c r="B503" t="s">
        <v>531</v>
      </c>
      <c r="C503">
        <v>0.10150000000000001</v>
      </c>
      <c r="D503">
        <v>3.6900000000000002E-2</v>
      </c>
      <c r="E503">
        <v>9.0899999999999995E-2</v>
      </c>
      <c r="F503">
        <v>2.7509999999999999</v>
      </c>
      <c r="G503">
        <v>0.59399999999999997</v>
      </c>
      <c r="H503">
        <v>0.75090000000000001</v>
      </c>
      <c r="I503">
        <v>0.52149999999999996</v>
      </c>
      <c r="J503">
        <v>1.44</v>
      </c>
      <c r="K503">
        <v>0.65780000000000005</v>
      </c>
      <c r="L503">
        <v>0.64559999999999995</v>
      </c>
      <c r="M503">
        <v>0.64790000000000003</v>
      </c>
      <c r="N503">
        <v>342</v>
      </c>
      <c r="O503">
        <v>0.25580000000000003</v>
      </c>
      <c r="P503">
        <v>0.45729999999999998</v>
      </c>
      <c r="Q503">
        <v>0.33350000000000002</v>
      </c>
      <c r="R503">
        <v>0.34300000000000003</v>
      </c>
      <c r="S503">
        <v>0.36730000000000002</v>
      </c>
      <c r="T503">
        <v>124.3</v>
      </c>
      <c r="U503">
        <v>0.50980000000000003</v>
      </c>
      <c r="V503">
        <v>0.97199999999999998</v>
      </c>
      <c r="W503">
        <v>0.97399999999999998</v>
      </c>
      <c r="X503">
        <v>0.93300000000000005</v>
      </c>
      <c r="Y503">
        <v>1.024</v>
      </c>
      <c r="Z503">
        <v>0.98499999999999999</v>
      </c>
      <c r="AA503">
        <v>1.101</v>
      </c>
      <c r="AB503">
        <v>20</v>
      </c>
      <c r="AC503">
        <v>-4.75847626467141</v>
      </c>
      <c r="AD503">
        <v>0.191874513540743</v>
      </c>
    </row>
    <row r="504" spans="1:30" x14ac:dyDescent="0.2">
      <c r="A504">
        <v>503</v>
      </c>
      <c r="B504" t="s">
        <v>532</v>
      </c>
      <c r="C504">
        <v>4.2999999999999997E-2</v>
      </c>
      <c r="D504">
        <v>3.7900000000000003E-2</v>
      </c>
      <c r="E504">
        <v>0.1024</v>
      </c>
      <c r="F504">
        <v>1.135</v>
      </c>
      <c r="G504">
        <v>0.63</v>
      </c>
      <c r="H504">
        <v>0.65680000000000005</v>
      </c>
      <c r="I504">
        <v>0.48909999999999998</v>
      </c>
      <c r="J504">
        <v>1.343</v>
      </c>
      <c r="K504">
        <v>0.5948</v>
      </c>
      <c r="L504">
        <v>0.60029999999999994</v>
      </c>
      <c r="M504">
        <v>0.58140000000000003</v>
      </c>
      <c r="N504">
        <v>307.10000000000002</v>
      </c>
      <c r="O504">
        <v>0.2717</v>
      </c>
      <c r="P504">
        <v>0.50129999999999997</v>
      </c>
      <c r="Q504">
        <v>0.3619</v>
      </c>
      <c r="R504">
        <v>0.37219999999999998</v>
      </c>
      <c r="S504">
        <v>0.38900000000000001</v>
      </c>
      <c r="T504">
        <v>137.1</v>
      </c>
      <c r="U504">
        <v>0.49709999999999999</v>
      </c>
      <c r="V504">
        <v>0.96899999999999997</v>
      </c>
      <c r="W504">
        <v>0.89300000000000002</v>
      </c>
      <c r="X504">
        <v>0.99199999999999999</v>
      </c>
      <c r="Y504">
        <v>1.0349999999999999</v>
      </c>
      <c r="Z504">
        <v>0.97699999999999998</v>
      </c>
      <c r="AA504">
        <v>1.075</v>
      </c>
      <c r="AB504">
        <v>28</v>
      </c>
      <c r="AC504">
        <v>1.3584609568410699</v>
      </c>
      <c r="AD504">
        <v>2.0282753626389498</v>
      </c>
    </row>
    <row r="505" spans="1:30" x14ac:dyDescent="0.2">
      <c r="A505">
        <v>504</v>
      </c>
      <c r="B505" t="s">
        <v>533</v>
      </c>
      <c r="C505">
        <v>5.2400000000000002E-2</v>
      </c>
      <c r="D505">
        <v>4.1799999999999997E-2</v>
      </c>
      <c r="E505">
        <v>0.1004</v>
      </c>
      <c r="F505">
        <v>1.252</v>
      </c>
      <c r="G505">
        <v>0.58340000000000003</v>
      </c>
      <c r="H505">
        <v>0.67579999999999996</v>
      </c>
      <c r="I505">
        <v>0.49440000000000001</v>
      </c>
      <c r="J505">
        <v>1.367</v>
      </c>
      <c r="K505">
        <v>0.60019999999999996</v>
      </c>
      <c r="L505">
        <v>0.6048</v>
      </c>
      <c r="M505">
        <v>0.53859999999999997</v>
      </c>
      <c r="N505">
        <v>302.10000000000002</v>
      </c>
      <c r="O505">
        <v>0.26169999999999999</v>
      </c>
      <c r="P505">
        <v>0.48430000000000001</v>
      </c>
      <c r="Q505">
        <v>0.34989999999999999</v>
      </c>
      <c r="R505">
        <v>0.36130000000000001</v>
      </c>
      <c r="S505">
        <v>0.3649</v>
      </c>
      <c r="T505">
        <v>128.6</v>
      </c>
      <c r="U505">
        <v>0.46139999999999998</v>
      </c>
      <c r="V505">
        <v>0.998</v>
      </c>
      <c r="W505">
        <v>0.875</v>
      </c>
      <c r="X505">
        <v>0.94199999999999995</v>
      </c>
      <c r="Y505">
        <v>0.97099999999999997</v>
      </c>
      <c r="Z505">
        <v>0.89700000000000002</v>
      </c>
      <c r="AA505">
        <v>1.0429999999999999</v>
      </c>
      <c r="AB505">
        <v>28</v>
      </c>
      <c r="AC505">
        <v>0.44674392018088599</v>
      </c>
      <c r="AD505">
        <v>1.7702170882697801</v>
      </c>
    </row>
    <row r="506" spans="1:30" x14ac:dyDescent="0.2">
      <c r="A506">
        <v>505</v>
      </c>
      <c r="B506" t="s">
        <v>534</v>
      </c>
      <c r="C506">
        <v>9.7000000000000003E-2</v>
      </c>
      <c r="D506">
        <v>7.4800000000000005E-2</v>
      </c>
      <c r="E506">
        <v>0.1744</v>
      </c>
      <c r="F506">
        <v>1.296</v>
      </c>
      <c r="G506">
        <v>0.57089999999999996</v>
      </c>
      <c r="H506">
        <v>0.75190000000000001</v>
      </c>
      <c r="I506">
        <v>0.48970000000000002</v>
      </c>
      <c r="J506">
        <v>1.5349999999999999</v>
      </c>
      <c r="K506">
        <v>0.63939999999999997</v>
      </c>
      <c r="L506">
        <v>0.65490000000000004</v>
      </c>
      <c r="M506">
        <v>0.6038</v>
      </c>
      <c r="N506">
        <v>323.39999999999998</v>
      </c>
      <c r="O506">
        <v>0.29189999999999999</v>
      </c>
      <c r="P506">
        <v>0.48530000000000001</v>
      </c>
      <c r="Q506">
        <v>0.36720000000000003</v>
      </c>
      <c r="R506">
        <v>0.36270000000000002</v>
      </c>
      <c r="S506">
        <v>0.40579999999999999</v>
      </c>
      <c r="T506">
        <v>140</v>
      </c>
      <c r="U506">
        <v>0.50360000000000005</v>
      </c>
      <c r="V506">
        <v>0.99299999999999999</v>
      </c>
      <c r="W506">
        <v>1.018</v>
      </c>
      <c r="X506">
        <v>1.042</v>
      </c>
      <c r="Y506">
        <v>1</v>
      </c>
      <c r="Z506">
        <v>0.94399999999999995</v>
      </c>
      <c r="AA506">
        <v>1.105</v>
      </c>
      <c r="AB506">
        <v>15</v>
      </c>
      <c r="AC506">
        <v>-1.4824539998569399</v>
      </c>
      <c r="AD506">
        <v>-0.79365491960771295</v>
      </c>
    </row>
    <row r="507" spans="1:30" x14ac:dyDescent="0.2">
      <c r="A507">
        <v>506</v>
      </c>
      <c r="B507" t="s">
        <v>535</v>
      </c>
      <c r="C507">
        <v>0.11269999999999999</v>
      </c>
      <c r="D507">
        <v>3.1899999999999998E-2</v>
      </c>
      <c r="E507">
        <v>7.6700000000000004E-2</v>
      </c>
      <c r="F507">
        <v>3.5369999999999999</v>
      </c>
      <c r="G507">
        <v>0.58460000000000001</v>
      </c>
      <c r="H507">
        <v>0.747</v>
      </c>
      <c r="I507">
        <v>0.50660000000000005</v>
      </c>
      <c r="J507">
        <v>1.474</v>
      </c>
      <c r="K507">
        <v>0.6472</v>
      </c>
      <c r="L507">
        <v>0.62480000000000002</v>
      </c>
      <c r="M507">
        <v>0.61280000000000001</v>
      </c>
      <c r="N507">
        <v>334.8</v>
      </c>
      <c r="O507">
        <v>0.25440000000000002</v>
      </c>
      <c r="P507">
        <v>0.49170000000000003</v>
      </c>
      <c r="Q507">
        <v>0.34699999999999998</v>
      </c>
      <c r="R507">
        <v>0.3503</v>
      </c>
      <c r="S507">
        <v>0.35959999999999998</v>
      </c>
      <c r="T507">
        <v>128.5</v>
      </c>
      <c r="U507">
        <v>0.48359999999999997</v>
      </c>
      <c r="V507">
        <v>0.98399999999999999</v>
      </c>
      <c r="W507">
        <v>0.98299999999999998</v>
      </c>
      <c r="X507">
        <v>0.94</v>
      </c>
      <c r="Y507">
        <v>0.97099999999999997</v>
      </c>
      <c r="Z507">
        <v>0.94699999999999995</v>
      </c>
      <c r="AA507">
        <v>1.036</v>
      </c>
      <c r="AB507">
        <v>24</v>
      </c>
      <c r="AC507">
        <v>-3.6759489811300199</v>
      </c>
      <c r="AD507">
        <v>-0.30811606933478902</v>
      </c>
    </row>
    <row r="508" spans="1:30" x14ac:dyDescent="0.2">
      <c r="A508">
        <v>507</v>
      </c>
      <c r="B508" t="s">
        <v>536</v>
      </c>
      <c r="C508">
        <v>0.1022</v>
      </c>
      <c r="D508">
        <v>2.9899999999999999E-2</v>
      </c>
      <c r="E508">
        <v>7.7700000000000005E-2</v>
      </c>
      <c r="F508">
        <v>3.415</v>
      </c>
      <c r="G508">
        <v>0.61499999999999999</v>
      </c>
      <c r="H508">
        <v>0.73850000000000005</v>
      </c>
      <c r="I508">
        <v>0.49249999999999999</v>
      </c>
      <c r="J508">
        <v>1.4990000000000001</v>
      </c>
      <c r="K508">
        <v>0.64380000000000004</v>
      </c>
      <c r="L508">
        <v>0.624</v>
      </c>
      <c r="M508">
        <v>0.63070000000000004</v>
      </c>
      <c r="N508">
        <v>335.8</v>
      </c>
      <c r="O508">
        <v>0.26129999999999998</v>
      </c>
      <c r="P508">
        <v>0.46989999999999998</v>
      </c>
      <c r="Q508">
        <v>0.3387</v>
      </c>
      <c r="R508">
        <v>0.34139999999999998</v>
      </c>
      <c r="S508">
        <v>0.37340000000000001</v>
      </c>
      <c r="T508">
        <v>127.1</v>
      </c>
      <c r="U508">
        <v>0.51190000000000002</v>
      </c>
      <c r="V508">
        <v>0.98</v>
      </c>
      <c r="W508">
        <v>0.95099999999999996</v>
      </c>
      <c r="X508">
        <v>0.90600000000000003</v>
      </c>
      <c r="Y508">
        <v>1.0389999999999999</v>
      </c>
      <c r="Z508">
        <v>0.98</v>
      </c>
      <c r="AA508">
        <v>1.1020000000000001</v>
      </c>
      <c r="AB508">
        <v>9</v>
      </c>
      <c r="AC508">
        <v>-3.8282210356667501</v>
      </c>
      <c r="AD508">
        <v>0.94718538766411597</v>
      </c>
    </row>
    <row r="509" spans="1:30" x14ac:dyDescent="0.2">
      <c r="A509">
        <v>508</v>
      </c>
      <c r="B509" t="s">
        <v>537</v>
      </c>
      <c r="C509">
        <v>5.6800000000000003E-2</v>
      </c>
      <c r="D509">
        <v>4.9700000000000001E-2</v>
      </c>
      <c r="E509">
        <v>0.1162</v>
      </c>
      <c r="F509">
        <v>1.1439999999999999</v>
      </c>
      <c r="G509">
        <v>0.57230000000000003</v>
      </c>
      <c r="H509">
        <v>0.70079999999999998</v>
      </c>
      <c r="I509">
        <v>0.48359999999999997</v>
      </c>
      <c r="J509">
        <v>1.4490000000000001</v>
      </c>
      <c r="K509">
        <v>0.6079</v>
      </c>
      <c r="L509">
        <v>0.61680000000000001</v>
      </c>
      <c r="M509">
        <v>0.59930000000000005</v>
      </c>
      <c r="N509">
        <v>310.5</v>
      </c>
      <c r="O509">
        <v>0.27739999999999998</v>
      </c>
      <c r="P509">
        <v>0.4899</v>
      </c>
      <c r="Q509">
        <v>0.35959999999999998</v>
      </c>
      <c r="R509">
        <v>0.37019999999999997</v>
      </c>
      <c r="S509">
        <v>0.38119999999999998</v>
      </c>
      <c r="T509">
        <v>134.80000000000001</v>
      </c>
      <c r="U509">
        <v>0.50070000000000003</v>
      </c>
      <c r="V509">
        <v>0.98699999999999999</v>
      </c>
      <c r="W509">
        <v>0.91700000000000004</v>
      </c>
      <c r="X509">
        <v>0.96799999999999997</v>
      </c>
      <c r="Y509">
        <v>1.0329999999999999</v>
      </c>
      <c r="Z509">
        <v>0.98599999999999999</v>
      </c>
      <c r="AA509">
        <v>1.06</v>
      </c>
      <c r="AB509">
        <v>5</v>
      </c>
      <c r="AC509">
        <v>2.0259776130665302E-2</v>
      </c>
      <c r="AD509">
        <v>1.36776466879532</v>
      </c>
    </row>
    <row r="510" spans="1:30" x14ac:dyDescent="0.2">
      <c r="A510">
        <v>509</v>
      </c>
      <c r="B510" t="s">
        <v>538</v>
      </c>
      <c r="C510">
        <v>0.10489999999999999</v>
      </c>
      <c r="D510">
        <v>4.6399999999999997E-2</v>
      </c>
      <c r="E510">
        <v>0.1128</v>
      </c>
      <c r="F510">
        <v>2.262</v>
      </c>
      <c r="G510">
        <v>0.58919999999999995</v>
      </c>
      <c r="H510">
        <v>0.74570000000000003</v>
      </c>
      <c r="I510">
        <v>0.48480000000000001</v>
      </c>
      <c r="J510">
        <v>1.538</v>
      </c>
      <c r="K510">
        <v>0.63849999999999996</v>
      </c>
      <c r="L510">
        <v>0.62870000000000004</v>
      </c>
      <c r="M510">
        <v>0.64670000000000005</v>
      </c>
      <c r="N510">
        <v>333</v>
      </c>
      <c r="O510">
        <v>0.23980000000000001</v>
      </c>
      <c r="P510">
        <v>0.48270000000000002</v>
      </c>
      <c r="Q510">
        <v>0.3322</v>
      </c>
      <c r="R510">
        <v>0.33889999999999998</v>
      </c>
      <c r="S510">
        <v>0.37569999999999998</v>
      </c>
      <c r="T510">
        <v>124.5</v>
      </c>
      <c r="U510">
        <v>0.53369999999999995</v>
      </c>
      <c r="V510">
        <v>0.97599999999999998</v>
      </c>
      <c r="W510">
        <v>0.91900000000000004</v>
      </c>
      <c r="X510">
        <v>0.92600000000000005</v>
      </c>
      <c r="Y510">
        <v>1.095</v>
      </c>
      <c r="Z510">
        <v>1.0129999999999999</v>
      </c>
      <c r="AA510">
        <v>1.131</v>
      </c>
      <c r="AB510">
        <v>9</v>
      </c>
      <c r="AC510">
        <v>-3.9238496836794701</v>
      </c>
      <c r="AD510">
        <v>2.0216352626132599</v>
      </c>
    </row>
    <row r="511" spans="1:30" x14ac:dyDescent="0.2">
      <c r="A511">
        <v>510</v>
      </c>
      <c r="B511" t="s">
        <v>539</v>
      </c>
      <c r="C511">
        <v>5.8700000000000002E-2</v>
      </c>
      <c r="D511">
        <v>3.0200000000000001E-2</v>
      </c>
      <c r="E511">
        <v>8.5599999999999996E-2</v>
      </c>
      <c r="F511">
        <v>1.9419999999999999</v>
      </c>
      <c r="G511">
        <v>0.64680000000000004</v>
      </c>
      <c r="H511">
        <v>0.70530000000000004</v>
      </c>
      <c r="I511">
        <v>0.50580000000000003</v>
      </c>
      <c r="J511">
        <v>1.3939999999999999</v>
      </c>
      <c r="K511">
        <v>0.63480000000000003</v>
      </c>
      <c r="L511">
        <v>0.63229999999999997</v>
      </c>
      <c r="M511">
        <v>0.59770000000000001</v>
      </c>
      <c r="N511">
        <v>326.39999999999998</v>
      </c>
      <c r="O511">
        <v>0.25090000000000001</v>
      </c>
      <c r="P511">
        <v>0.47420000000000001</v>
      </c>
      <c r="Q511">
        <v>0.3402</v>
      </c>
      <c r="R511">
        <v>0.34429999999999999</v>
      </c>
      <c r="S511">
        <v>0.39360000000000001</v>
      </c>
      <c r="T511">
        <v>129.4</v>
      </c>
      <c r="U511">
        <v>0.50600000000000001</v>
      </c>
      <c r="V511">
        <v>0.97099999999999997</v>
      </c>
      <c r="W511">
        <v>0.93200000000000005</v>
      </c>
      <c r="X511">
        <v>0.93300000000000005</v>
      </c>
      <c r="Y511">
        <v>1.0329999999999999</v>
      </c>
      <c r="Z511">
        <v>0.94199999999999995</v>
      </c>
      <c r="AA511">
        <v>1.157</v>
      </c>
      <c r="AB511">
        <v>6</v>
      </c>
      <c r="AC511">
        <v>-1.98863005174048</v>
      </c>
      <c r="AD511">
        <v>1.33934998281385</v>
      </c>
    </row>
    <row r="512" spans="1:30" x14ac:dyDescent="0.2">
      <c r="A512">
        <v>511</v>
      </c>
      <c r="B512" t="s">
        <v>540</v>
      </c>
      <c r="C512">
        <v>0.10150000000000001</v>
      </c>
      <c r="D512">
        <v>2.3E-2</v>
      </c>
      <c r="E512">
        <v>5.7500000000000002E-2</v>
      </c>
      <c r="F512">
        <v>4.4020000000000001</v>
      </c>
      <c r="G512">
        <v>0.59940000000000004</v>
      </c>
      <c r="H512">
        <v>0.72509999999999997</v>
      </c>
      <c r="I512">
        <v>0.49349999999999999</v>
      </c>
      <c r="J512">
        <v>1.4690000000000001</v>
      </c>
      <c r="K512">
        <v>0.63229999999999997</v>
      </c>
      <c r="L512">
        <v>0.60640000000000005</v>
      </c>
      <c r="M512">
        <v>0.62</v>
      </c>
      <c r="N512">
        <v>330.4</v>
      </c>
      <c r="O512">
        <v>0.26450000000000001</v>
      </c>
      <c r="P512">
        <v>0.45540000000000003</v>
      </c>
      <c r="Q512">
        <v>0.33789999999999998</v>
      </c>
      <c r="R512">
        <v>0.34089999999999998</v>
      </c>
      <c r="S512">
        <v>0.37709999999999999</v>
      </c>
      <c r="T512">
        <v>126</v>
      </c>
      <c r="U512">
        <v>0.51319999999999999</v>
      </c>
      <c r="V512">
        <v>0.98299999999999998</v>
      </c>
      <c r="W512">
        <v>0.91900000000000004</v>
      </c>
      <c r="X512">
        <v>0.84599999999999997</v>
      </c>
      <c r="Y512">
        <v>1.0549999999999999</v>
      </c>
      <c r="Z512">
        <v>0.98099999999999998</v>
      </c>
      <c r="AA512">
        <v>1.1160000000000001</v>
      </c>
      <c r="AB512">
        <v>9</v>
      </c>
      <c r="AC512">
        <v>-3.5869952304714601</v>
      </c>
      <c r="AD512">
        <v>1.54438857918726</v>
      </c>
    </row>
    <row r="513" spans="1:30" x14ac:dyDescent="0.2">
      <c r="A513">
        <v>512</v>
      </c>
      <c r="B513" t="s">
        <v>541</v>
      </c>
      <c r="C513">
        <v>4.8099999999999997E-2</v>
      </c>
      <c r="D513">
        <v>3.6400000000000002E-2</v>
      </c>
      <c r="E513">
        <v>0.10349999999999999</v>
      </c>
      <c r="F513">
        <v>1.32</v>
      </c>
      <c r="G513">
        <v>0.64790000000000003</v>
      </c>
      <c r="H513">
        <v>0.66310000000000002</v>
      </c>
      <c r="I513">
        <v>0.49020000000000002</v>
      </c>
      <c r="J513">
        <v>1.353</v>
      </c>
      <c r="K513">
        <v>0.60219999999999996</v>
      </c>
      <c r="L513">
        <v>0.60529999999999995</v>
      </c>
      <c r="M513">
        <v>0.56779999999999997</v>
      </c>
      <c r="N513">
        <v>310.5</v>
      </c>
      <c r="O513">
        <v>0.26100000000000001</v>
      </c>
      <c r="P513">
        <v>0.46710000000000002</v>
      </c>
      <c r="Q513">
        <v>0.34360000000000002</v>
      </c>
      <c r="R513">
        <v>0.35589999999999999</v>
      </c>
      <c r="S513">
        <v>0.38519999999999999</v>
      </c>
      <c r="T513">
        <v>129.5</v>
      </c>
      <c r="U513">
        <v>0.49059999999999998</v>
      </c>
      <c r="V513">
        <v>0.93899999999999995</v>
      </c>
      <c r="W513">
        <v>0.86399999999999999</v>
      </c>
      <c r="X513">
        <v>0.91100000000000003</v>
      </c>
      <c r="Y513">
        <v>1.028</v>
      </c>
      <c r="Z513">
        <v>0.94299999999999995</v>
      </c>
      <c r="AA513">
        <v>1.121</v>
      </c>
      <c r="AB513">
        <v>14</v>
      </c>
      <c r="AC513">
        <v>-1.32957821017464E-2</v>
      </c>
      <c r="AD513">
        <v>3.2603870355836002</v>
      </c>
    </row>
    <row r="514" spans="1:30" x14ac:dyDescent="0.2">
      <c r="A514">
        <v>513</v>
      </c>
      <c r="B514" t="s">
        <v>542</v>
      </c>
      <c r="C514">
        <v>2.1000000000000001E-2</v>
      </c>
      <c r="D514">
        <v>1.5100000000000001E-2</v>
      </c>
      <c r="E514">
        <v>5.3999999999999999E-2</v>
      </c>
      <c r="F514">
        <v>1.3879999999999999</v>
      </c>
      <c r="G514">
        <v>0.72030000000000005</v>
      </c>
      <c r="H514">
        <v>0.61260000000000003</v>
      </c>
      <c r="I514">
        <v>0.49819999999999998</v>
      </c>
      <c r="J514">
        <v>1.23</v>
      </c>
      <c r="K514">
        <v>0.5806</v>
      </c>
      <c r="L514">
        <v>0.5806</v>
      </c>
      <c r="M514">
        <v>0.53010000000000002</v>
      </c>
      <c r="N514">
        <v>304.5</v>
      </c>
      <c r="O514">
        <v>0.31630000000000003</v>
      </c>
      <c r="P514">
        <v>0.51070000000000004</v>
      </c>
      <c r="Q514">
        <v>0.39450000000000002</v>
      </c>
      <c r="R514">
        <v>0.3967</v>
      </c>
      <c r="S514">
        <v>0.42149999999999999</v>
      </c>
      <c r="T514">
        <v>151.19999999999999</v>
      </c>
      <c r="U514">
        <v>0.47799999999999998</v>
      </c>
      <c r="V514">
        <v>1.0149999999999999</v>
      </c>
      <c r="W514">
        <v>0.94099999999999995</v>
      </c>
      <c r="X514">
        <v>0.98799999999999999</v>
      </c>
      <c r="Y514">
        <v>0.98199999999999998</v>
      </c>
      <c r="Z514">
        <v>0.91300000000000003</v>
      </c>
      <c r="AA514">
        <v>1.069</v>
      </c>
      <c r="AB514">
        <v>27</v>
      </c>
      <c r="AC514">
        <v>4.7280428963632399</v>
      </c>
      <c r="AD514">
        <v>-0.20068646930532499</v>
      </c>
    </row>
    <row r="515" spans="1:30" x14ac:dyDescent="0.2">
      <c r="A515">
        <v>514</v>
      </c>
      <c r="B515" t="s">
        <v>543</v>
      </c>
      <c r="C515">
        <v>9.7799999999999998E-2</v>
      </c>
      <c r="D515">
        <v>5.8700000000000002E-2</v>
      </c>
      <c r="E515">
        <v>0.13</v>
      </c>
      <c r="F515">
        <v>1.665</v>
      </c>
      <c r="G515">
        <v>0.5484</v>
      </c>
      <c r="H515">
        <v>0.75700000000000001</v>
      </c>
      <c r="I515">
        <v>0.49609999999999999</v>
      </c>
      <c r="J515">
        <v>1.526</v>
      </c>
      <c r="K515">
        <v>0.63919999999999999</v>
      </c>
      <c r="L515">
        <v>0.64180000000000004</v>
      </c>
      <c r="M515">
        <v>0.59570000000000001</v>
      </c>
      <c r="N515">
        <v>323.39999999999998</v>
      </c>
      <c r="O515">
        <v>0.28639999999999999</v>
      </c>
      <c r="P515">
        <v>0.53210000000000002</v>
      </c>
      <c r="Q515">
        <v>0.39050000000000001</v>
      </c>
      <c r="R515">
        <v>0.40710000000000002</v>
      </c>
      <c r="S515">
        <v>0.4108</v>
      </c>
      <c r="T515">
        <v>149.19999999999999</v>
      </c>
      <c r="U515">
        <v>0.4929</v>
      </c>
      <c r="V515">
        <v>1.006</v>
      </c>
      <c r="W515">
        <v>1.0820000000000001</v>
      </c>
      <c r="X515">
        <v>1.113</v>
      </c>
      <c r="Y515">
        <v>0.95799999999999996</v>
      </c>
      <c r="Z515">
        <v>0.93200000000000005</v>
      </c>
      <c r="AA515">
        <v>1.052</v>
      </c>
      <c r="AB515">
        <v>8</v>
      </c>
      <c r="AC515">
        <v>2.2945691218849099E-2</v>
      </c>
      <c r="AD515">
        <v>-2.7250015697816998</v>
      </c>
    </row>
    <row r="516" spans="1:30" x14ac:dyDescent="0.2">
      <c r="A516">
        <v>515</v>
      </c>
      <c r="B516" t="s">
        <v>544</v>
      </c>
      <c r="C516">
        <v>2.3300000000000001E-2</v>
      </c>
      <c r="D516">
        <v>3.7100000000000001E-2</v>
      </c>
      <c r="E516">
        <v>0.10680000000000001</v>
      </c>
      <c r="F516">
        <v>0.629</v>
      </c>
      <c r="G516">
        <v>0.65229999999999999</v>
      </c>
      <c r="H516">
        <v>0.65010000000000001</v>
      </c>
      <c r="I516">
        <v>0.49109999999999998</v>
      </c>
      <c r="J516">
        <v>1.3240000000000001</v>
      </c>
      <c r="K516">
        <v>0.5948</v>
      </c>
      <c r="L516">
        <v>0.60819999999999996</v>
      </c>
      <c r="M516">
        <v>0.56989999999999996</v>
      </c>
      <c r="N516">
        <v>306.7</v>
      </c>
      <c r="O516">
        <v>0.2732</v>
      </c>
      <c r="P516">
        <v>0.51070000000000004</v>
      </c>
      <c r="Q516">
        <v>0.36430000000000001</v>
      </c>
      <c r="R516">
        <v>0.3805</v>
      </c>
      <c r="S516">
        <v>0.3664</v>
      </c>
      <c r="T516">
        <v>135.4</v>
      </c>
      <c r="U516">
        <v>0.47610000000000002</v>
      </c>
      <c r="V516">
        <v>1.0069999999999999</v>
      </c>
      <c r="W516">
        <v>0.89900000000000002</v>
      </c>
      <c r="X516">
        <v>0.99199999999999999</v>
      </c>
      <c r="Y516">
        <v>0.99399999999999999</v>
      </c>
      <c r="Z516">
        <v>0.95799999999999996</v>
      </c>
      <c r="AA516">
        <v>1.006</v>
      </c>
      <c r="AB516">
        <v>4</v>
      </c>
      <c r="AC516">
        <v>1.82295520842675</v>
      </c>
      <c r="AD516">
        <v>1.00422998061792</v>
      </c>
    </row>
    <row r="517" spans="1:30" x14ac:dyDescent="0.2">
      <c r="A517">
        <v>516</v>
      </c>
      <c r="B517" t="s">
        <v>545</v>
      </c>
      <c r="C517">
        <v>0.1042</v>
      </c>
      <c r="D517">
        <v>3.61E-2</v>
      </c>
      <c r="E517">
        <v>7.7399999999999997E-2</v>
      </c>
      <c r="F517">
        <v>2.8839999999999999</v>
      </c>
      <c r="G517">
        <v>0.53320000000000001</v>
      </c>
      <c r="H517">
        <v>0.76200000000000001</v>
      </c>
      <c r="I517">
        <v>0.50739999999999996</v>
      </c>
      <c r="J517">
        <v>1.502</v>
      </c>
      <c r="K517">
        <v>0.6431</v>
      </c>
      <c r="L517">
        <v>0.62690000000000001</v>
      </c>
      <c r="M517">
        <v>0.61950000000000005</v>
      </c>
      <c r="N517">
        <v>329.7</v>
      </c>
      <c r="O517">
        <v>0.27189999999999998</v>
      </c>
      <c r="P517">
        <v>0.50429999999999997</v>
      </c>
      <c r="Q517">
        <v>0.36959999999999998</v>
      </c>
      <c r="R517">
        <v>0.3785</v>
      </c>
      <c r="S517">
        <v>0.41010000000000002</v>
      </c>
      <c r="T517">
        <v>140.80000000000001</v>
      </c>
      <c r="U517">
        <v>0.5111</v>
      </c>
      <c r="V517">
        <v>1.0109999999999999</v>
      </c>
      <c r="W517">
        <v>1.036</v>
      </c>
      <c r="X517">
        <v>0.995</v>
      </c>
      <c r="Y517">
        <v>1.0109999999999999</v>
      </c>
      <c r="Z517">
        <v>0.96299999999999997</v>
      </c>
      <c r="AA517">
        <v>1.1100000000000001</v>
      </c>
      <c r="AB517">
        <v>15</v>
      </c>
      <c r="AC517">
        <v>-1.8271880455609399</v>
      </c>
      <c r="AD517">
        <v>-1.6387186229850801</v>
      </c>
    </row>
    <row r="518" spans="1:30" x14ac:dyDescent="0.2">
      <c r="A518">
        <v>517</v>
      </c>
      <c r="B518" t="s">
        <v>546</v>
      </c>
      <c r="C518">
        <v>3.9899999999999998E-2</v>
      </c>
      <c r="D518">
        <v>3.1199999999999999E-2</v>
      </c>
      <c r="E518">
        <v>8.1299999999999997E-2</v>
      </c>
      <c r="F518">
        <v>1.28</v>
      </c>
      <c r="G518">
        <v>0.61670000000000003</v>
      </c>
      <c r="H518">
        <v>0.69120000000000004</v>
      </c>
      <c r="I518">
        <v>0.53710000000000002</v>
      </c>
      <c r="J518">
        <v>1.2869999999999999</v>
      </c>
      <c r="K518">
        <v>0.63219999999999998</v>
      </c>
      <c r="L518">
        <v>0.63759999999999994</v>
      </c>
      <c r="M518">
        <v>0.62960000000000005</v>
      </c>
      <c r="N518">
        <v>327.9</v>
      </c>
      <c r="O518">
        <v>0.32050000000000001</v>
      </c>
      <c r="P518">
        <v>0.55279999999999996</v>
      </c>
      <c r="Q518">
        <v>0.41839999999999999</v>
      </c>
      <c r="R518">
        <v>0.42109999999999997</v>
      </c>
      <c r="S518">
        <v>0.44740000000000002</v>
      </c>
      <c r="T518">
        <v>163.69999999999999</v>
      </c>
      <c r="U518">
        <v>0.52710000000000001</v>
      </c>
      <c r="V518">
        <v>1.038</v>
      </c>
      <c r="W518">
        <v>1.137</v>
      </c>
      <c r="X518">
        <v>1.2090000000000001</v>
      </c>
      <c r="Y518">
        <v>1.0069999999999999</v>
      </c>
      <c r="Z518">
        <v>0.996</v>
      </c>
      <c r="AA518">
        <v>1.07</v>
      </c>
      <c r="AB518">
        <v>18</v>
      </c>
      <c r="AC518">
        <v>2.9139990836637399</v>
      </c>
      <c r="AD518">
        <v>-4.77476295512189</v>
      </c>
    </row>
    <row r="519" spans="1:30" x14ac:dyDescent="0.2">
      <c r="A519">
        <v>518</v>
      </c>
      <c r="B519" t="s">
        <v>547</v>
      </c>
      <c r="C519">
        <v>7.4499999999999997E-2</v>
      </c>
      <c r="D519">
        <v>3.9699999999999999E-2</v>
      </c>
      <c r="E519">
        <v>9.4799999999999995E-2</v>
      </c>
      <c r="F519">
        <v>1.8740000000000001</v>
      </c>
      <c r="G519">
        <v>0.5806</v>
      </c>
      <c r="H519">
        <v>0.70550000000000002</v>
      </c>
      <c r="I519">
        <v>0.51200000000000001</v>
      </c>
      <c r="J519">
        <v>1.3779999999999999</v>
      </c>
      <c r="K519">
        <v>0.62439999999999996</v>
      </c>
      <c r="L519">
        <v>0.62080000000000002</v>
      </c>
      <c r="M519">
        <v>0.59160000000000001</v>
      </c>
      <c r="N519">
        <v>319.3</v>
      </c>
      <c r="O519">
        <v>0.29260000000000003</v>
      </c>
      <c r="P519">
        <v>0.4995</v>
      </c>
      <c r="Q519">
        <v>0.37219999999999998</v>
      </c>
      <c r="R519">
        <v>0.37080000000000002</v>
      </c>
      <c r="S519">
        <v>0.38940000000000002</v>
      </c>
      <c r="T519">
        <v>139.6</v>
      </c>
      <c r="U519">
        <v>0.49149999999999999</v>
      </c>
      <c r="V519">
        <v>1.016</v>
      </c>
      <c r="W519">
        <v>0.99099999999999999</v>
      </c>
      <c r="X519">
        <v>1.0309999999999999</v>
      </c>
      <c r="Y519">
        <v>0.98799999999999999</v>
      </c>
      <c r="Z519">
        <v>0.94799999999999995</v>
      </c>
      <c r="AA519">
        <v>1.046</v>
      </c>
      <c r="AB519">
        <v>2</v>
      </c>
      <c r="AC519">
        <v>-6.1955429020996801E-2</v>
      </c>
      <c r="AD519">
        <v>-1.04665465860097</v>
      </c>
    </row>
    <row r="520" spans="1:30" x14ac:dyDescent="0.2">
      <c r="A520">
        <v>519</v>
      </c>
      <c r="B520" t="s">
        <v>548</v>
      </c>
      <c r="C520">
        <v>7.3099999999999998E-2</v>
      </c>
      <c r="D520">
        <v>4.41E-2</v>
      </c>
      <c r="E520">
        <v>0.1042</v>
      </c>
      <c r="F520">
        <v>1.657</v>
      </c>
      <c r="G520">
        <v>0.57669999999999999</v>
      </c>
      <c r="H520">
        <v>0.74490000000000001</v>
      </c>
      <c r="I520">
        <v>0.50800000000000001</v>
      </c>
      <c r="J520">
        <v>1.466</v>
      </c>
      <c r="K520">
        <v>0.64459999999999995</v>
      </c>
      <c r="L520">
        <v>0.64739999999999998</v>
      </c>
      <c r="M520">
        <v>0.62829999999999997</v>
      </c>
      <c r="N520">
        <v>329.9</v>
      </c>
      <c r="O520">
        <v>0.316</v>
      </c>
      <c r="P520">
        <v>0.4995</v>
      </c>
      <c r="Q520">
        <v>0.39179999999999998</v>
      </c>
      <c r="R520">
        <v>0.38579999999999998</v>
      </c>
      <c r="S520">
        <v>0.40739999999999998</v>
      </c>
      <c r="T520">
        <v>148.1</v>
      </c>
      <c r="U520">
        <v>0.50609999999999999</v>
      </c>
      <c r="V520">
        <v>1.0149999999999999</v>
      </c>
      <c r="W520">
        <v>1.1020000000000001</v>
      </c>
      <c r="X520">
        <v>1.022</v>
      </c>
      <c r="Y520">
        <v>0.97799999999999998</v>
      </c>
      <c r="Z520">
        <v>0.97499999999999998</v>
      </c>
      <c r="AA520">
        <v>1.04</v>
      </c>
      <c r="AB520">
        <v>8</v>
      </c>
      <c r="AC520">
        <v>-0.39315152989313801</v>
      </c>
      <c r="AD520">
        <v>-2.9294429882181801</v>
      </c>
    </row>
    <row r="521" spans="1:30" x14ac:dyDescent="0.2">
      <c r="A521">
        <v>520</v>
      </c>
      <c r="B521" t="s">
        <v>549</v>
      </c>
      <c r="C521">
        <v>5.4300000000000001E-2</v>
      </c>
      <c r="D521">
        <v>3.2500000000000001E-2</v>
      </c>
      <c r="E521">
        <v>8.4500000000000006E-2</v>
      </c>
      <c r="F521">
        <v>1.67</v>
      </c>
      <c r="G521">
        <v>0.61470000000000002</v>
      </c>
      <c r="H521">
        <v>0.66420000000000001</v>
      </c>
      <c r="I521">
        <v>0.50309999999999999</v>
      </c>
      <c r="J521">
        <v>1.32</v>
      </c>
      <c r="K521">
        <v>0.60209999999999997</v>
      </c>
      <c r="L521">
        <v>0.59989999999999999</v>
      </c>
      <c r="M521">
        <v>0.59179999999999999</v>
      </c>
      <c r="N521">
        <v>312</v>
      </c>
      <c r="O521">
        <v>0.2767</v>
      </c>
      <c r="P521">
        <v>0.48570000000000002</v>
      </c>
      <c r="Q521">
        <v>0.36299999999999999</v>
      </c>
      <c r="R521">
        <v>0.35959999999999998</v>
      </c>
      <c r="S521">
        <v>0.37980000000000003</v>
      </c>
      <c r="T521">
        <v>134.1</v>
      </c>
      <c r="U521">
        <v>0.49869999999999998</v>
      </c>
      <c r="V521">
        <v>0.97499999999999998</v>
      </c>
      <c r="W521">
        <v>0.91200000000000003</v>
      </c>
      <c r="X521">
        <v>0.93899999999999995</v>
      </c>
      <c r="Y521">
        <v>1.03</v>
      </c>
      <c r="Z521">
        <v>0.98299999999999998</v>
      </c>
      <c r="AA521">
        <v>1.046</v>
      </c>
      <c r="AB521">
        <v>28</v>
      </c>
      <c r="AC521">
        <v>0.39105126967328302</v>
      </c>
      <c r="AD521">
        <v>1.66596678312751</v>
      </c>
    </row>
    <row r="522" spans="1:30" x14ac:dyDescent="0.2">
      <c r="A522">
        <v>521</v>
      </c>
      <c r="B522" t="s">
        <v>550</v>
      </c>
      <c r="C522">
        <v>2.58E-2</v>
      </c>
      <c r="D522">
        <v>4.3799999999999999E-2</v>
      </c>
      <c r="E522">
        <v>0.1067</v>
      </c>
      <c r="F522">
        <v>0.58899999999999997</v>
      </c>
      <c r="G522">
        <v>0.58909999999999996</v>
      </c>
      <c r="H522">
        <v>0.6552</v>
      </c>
      <c r="I522">
        <v>0.49409999999999998</v>
      </c>
      <c r="J522">
        <v>1.3260000000000001</v>
      </c>
      <c r="K522">
        <v>0.58899999999999997</v>
      </c>
      <c r="L522">
        <v>0.60540000000000005</v>
      </c>
      <c r="M522">
        <v>0.56630000000000003</v>
      </c>
      <c r="N522">
        <v>299.7</v>
      </c>
      <c r="O522">
        <v>0.2913</v>
      </c>
      <c r="P522">
        <v>0.51919999999999999</v>
      </c>
      <c r="Q522">
        <v>0.38350000000000001</v>
      </c>
      <c r="R522">
        <v>0.38519999999999999</v>
      </c>
      <c r="S522">
        <v>0.39750000000000002</v>
      </c>
      <c r="T522">
        <v>145</v>
      </c>
      <c r="U522">
        <v>0.4854</v>
      </c>
      <c r="V522">
        <v>0.98199999999999998</v>
      </c>
      <c r="W522">
        <v>0.93300000000000005</v>
      </c>
      <c r="X522">
        <v>1.0429999999999999</v>
      </c>
      <c r="Y522">
        <v>0.996</v>
      </c>
      <c r="Z522">
        <v>0.96199999999999997</v>
      </c>
      <c r="AA522">
        <v>1.036</v>
      </c>
      <c r="AB522">
        <v>19</v>
      </c>
      <c r="AC522">
        <v>3.02122487929419</v>
      </c>
      <c r="AD522">
        <v>0.69099376368332899</v>
      </c>
    </row>
    <row r="523" spans="1:30" x14ac:dyDescent="0.2">
      <c r="A523">
        <v>522</v>
      </c>
      <c r="B523" t="s">
        <v>551</v>
      </c>
      <c r="C523">
        <v>0.1101</v>
      </c>
      <c r="D523">
        <v>3.7999999999999999E-2</v>
      </c>
      <c r="E523">
        <v>9.9199999999999997E-2</v>
      </c>
      <c r="F523">
        <v>2.895</v>
      </c>
      <c r="G523">
        <v>0.61670000000000003</v>
      </c>
      <c r="H523">
        <v>0.75549999999999995</v>
      </c>
      <c r="I523">
        <v>0.51080000000000003</v>
      </c>
      <c r="J523">
        <v>1.4790000000000001</v>
      </c>
      <c r="K523">
        <v>0.66169999999999995</v>
      </c>
      <c r="L523">
        <v>0.64749999999999996</v>
      </c>
      <c r="M523">
        <v>0.64400000000000002</v>
      </c>
      <c r="N523">
        <v>343.5</v>
      </c>
      <c r="O523">
        <v>0.2787</v>
      </c>
      <c r="P523">
        <v>0.51980000000000004</v>
      </c>
      <c r="Q523">
        <v>0.37830000000000003</v>
      </c>
      <c r="R523">
        <v>0.37690000000000001</v>
      </c>
      <c r="S523">
        <v>0.40129999999999999</v>
      </c>
      <c r="T523">
        <v>142.4</v>
      </c>
      <c r="U523">
        <v>0.51139999999999997</v>
      </c>
      <c r="V523">
        <v>1.018</v>
      </c>
      <c r="W523">
        <v>1.1180000000000001</v>
      </c>
      <c r="X523">
        <v>1.0620000000000001</v>
      </c>
      <c r="Y523">
        <v>0.98599999999999999</v>
      </c>
      <c r="Z523">
        <v>0.97299999999999998</v>
      </c>
      <c r="AA523">
        <v>1.0609999999999999</v>
      </c>
      <c r="AB523">
        <v>11</v>
      </c>
      <c r="AC523">
        <v>-2.3873522429571601</v>
      </c>
      <c r="AD523">
        <v>-3.1429982004425301</v>
      </c>
    </row>
    <row r="524" spans="1:30" x14ac:dyDescent="0.2">
      <c r="A524">
        <v>523</v>
      </c>
      <c r="B524" t="s">
        <v>552</v>
      </c>
      <c r="C524">
        <v>3.1199999999999999E-2</v>
      </c>
      <c r="D524">
        <v>4.2999999999999997E-2</v>
      </c>
      <c r="E524">
        <v>0.1079</v>
      </c>
      <c r="F524">
        <v>0.72599999999999998</v>
      </c>
      <c r="G524">
        <v>0.60119999999999996</v>
      </c>
      <c r="H524">
        <v>0.65749999999999997</v>
      </c>
      <c r="I524">
        <v>0.47589999999999999</v>
      </c>
      <c r="J524">
        <v>1.3819999999999999</v>
      </c>
      <c r="K524">
        <v>0.58509999999999995</v>
      </c>
      <c r="L524">
        <v>0.59830000000000005</v>
      </c>
      <c r="M524">
        <v>0.51619999999999999</v>
      </c>
      <c r="N524">
        <v>293.39999999999998</v>
      </c>
      <c r="O524">
        <v>0.30020000000000002</v>
      </c>
      <c r="P524">
        <v>0.50780000000000003</v>
      </c>
      <c r="Q524">
        <v>0.38950000000000001</v>
      </c>
      <c r="R524">
        <v>0.37409999999999999</v>
      </c>
      <c r="S524">
        <v>0.41720000000000002</v>
      </c>
      <c r="T524">
        <v>146.9</v>
      </c>
      <c r="U524">
        <v>0.46870000000000001</v>
      </c>
      <c r="V524">
        <v>1.002</v>
      </c>
      <c r="W524">
        <v>0.93899999999999995</v>
      </c>
      <c r="X524">
        <v>0.96199999999999997</v>
      </c>
      <c r="Y524">
        <v>0.96199999999999997</v>
      </c>
      <c r="Z524">
        <v>0.88200000000000001</v>
      </c>
      <c r="AA524">
        <v>1.071</v>
      </c>
      <c r="AB524">
        <v>19</v>
      </c>
      <c r="AC524">
        <v>3.7321608131585999</v>
      </c>
      <c r="AD524">
        <v>0.71897955008520498</v>
      </c>
    </row>
    <row r="525" spans="1:30" x14ac:dyDescent="0.2">
      <c r="A525">
        <v>524</v>
      </c>
      <c r="B525" t="s">
        <v>553</v>
      </c>
      <c r="C525">
        <v>3.61E-2</v>
      </c>
      <c r="D525">
        <v>5.3800000000000001E-2</v>
      </c>
      <c r="E525">
        <v>0.13150000000000001</v>
      </c>
      <c r="F525">
        <v>0.67100000000000004</v>
      </c>
      <c r="G525">
        <v>0.59109999999999996</v>
      </c>
      <c r="H525">
        <v>0.68759999999999999</v>
      </c>
      <c r="I525">
        <v>0.47370000000000001</v>
      </c>
      <c r="J525">
        <v>1.452</v>
      </c>
      <c r="K525">
        <v>0.60009999999999997</v>
      </c>
      <c r="L525">
        <v>0.61970000000000003</v>
      </c>
      <c r="M525">
        <v>0.58199999999999996</v>
      </c>
      <c r="N525">
        <v>305.39999999999998</v>
      </c>
      <c r="O525">
        <v>0.30120000000000002</v>
      </c>
      <c r="P525">
        <v>0.5282</v>
      </c>
      <c r="Q525">
        <v>0.39629999999999999</v>
      </c>
      <c r="R525">
        <v>0.3901</v>
      </c>
      <c r="S525">
        <v>0.41670000000000001</v>
      </c>
      <c r="T525">
        <v>150.6</v>
      </c>
      <c r="U525">
        <v>0.50019999999999998</v>
      </c>
      <c r="V525">
        <v>0.98599999999999999</v>
      </c>
      <c r="W525">
        <v>0.99099999999999999</v>
      </c>
      <c r="X525">
        <v>1.0369999999999999</v>
      </c>
      <c r="Y525">
        <v>1.0029999999999999</v>
      </c>
      <c r="Z525">
        <v>0.97</v>
      </c>
      <c r="AA525">
        <v>1.0509999999999999</v>
      </c>
      <c r="AB525">
        <v>17</v>
      </c>
      <c r="AC525">
        <v>2.7582753505528701</v>
      </c>
      <c r="AD525">
        <v>-0.145209239385692</v>
      </c>
    </row>
    <row r="526" spans="1:30" x14ac:dyDescent="0.2">
      <c r="A526">
        <v>525</v>
      </c>
      <c r="B526" t="s">
        <v>554</v>
      </c>
      <c r="C526">
        <v>5.1299999999999998E-2</v>
      </c>
      <c r="D526">
        <v>5.1499999999999997E-2</v>
      </c>
      <c r="E526">
        <v>0.12889999999999999</v>
      </c>
      <c r="F526">
        <v>0.998</v>
      </c>
      <c r="G526">
        <v>0.60070000000000001</v>
      </c>
      <c r="H526">
        <v>0.67369999999999997</v>
      </c>
      <c r="I526">
        <v>0.46110000000000001</v>
      </c>
      <c r="J526">
        <v>1.4610000000000001</v>
      </c>
      <c r="K526">
        <v>0.58879999999999999</v>
      </c>
      <c r="L526">
        <v>0.59909999999999997</v>
      </c>
      <c r="M526">
        <v>0.56569999999999998</v>
      </c>
      <c r="N526">
        <v>299.60000000000002</v>
      </c>
      <c r="O526">
        <v>0.28370000000000001</v>
      </c>
      <c r="P526">
        <v>0.4955</v>
      </c>
      <c r="Q526">
        <v>0.37040000000000001</v>
      </c>
      <c r="R526">
        <v>0.37219999999999998</v>
      </c>
      <c r="S526">
        <v>0.39950000000000002</v>
      </c>
      <c r="T526">
        <v>140.1</v>
      </c>
      <c r="U526">
        <v>0.49209999999999998</v>
      </c>
      <c r="V526">
        <v>0.98199999999999998</v>
      </c>
      <c r="W526">
        <v>0.90100000000000002</v>
      </c>
      <c r="X526">
        <v>0.93300000000000005</v>
      </c>
      <c r="Y526">
        <v>1.024</v>
      </c>
      <c r="Z526">
        <v>0.96099999999999997</v>
      </c>
      <c r="AA526">
        <v>1.0780000000000001</v>
      </c>
      <c r="AB526">
        <v>4</v>
      </c>
      <c r="AC526">
        <v>1.82038916615783</v>
      </c>
      <c r="AD526">
        <v>2.1447138020283201</v>
      </c>
    </row>
    <row r="527" spans="1:30" x14ac:dyDescent="0.2">
      <c r="A527">
        <v>526</v>
      </c>
      <c r="B527" t="s">
        <v>555</v>
      </c>
      <c r="C527">
        <v>0.1011</v>
      </c>
      <c r="D527">
        <v>3.2199999999999999E-2</v>
      </c>
      <c r="E527">
        <v>7.6600000000000001E-2</v>
      </c>
      <c r="F527">
        <v>3.1419999999999999</v>
      </c>
      <c r="G527">
        <v>0.57999999999999996</v>
      </c>
      <c r="H527">
        <v>0.76949999999999996</v>
      </c>
      <c r="I527">
        <v>0.52429999999999999</v>
      </c>
      <c r="J527">
        <v>1.468</v>
      </c>
      <c r="K527">
        <v>0.66649999999999998</v>
      </c>
      <c r="L527">
        <v>0.65229999999999999</v>
      </c>
      <c r="M527">
        <v>0.63570000000000004</v>
      </c>
      <c r="N527">
        <v>342.2</v>
      </c>
      <c r="O527">
        <v>0.29189999999999999</v>
      </c>
      <c r="P527">
        <v>0.5202</v>
      </c>
      <c r="Q527">
        <v>0.38090000000000002</v>
      </c>
      <c r="R527">
        <v>0.39140000000000003</v>
      </c>
      <c r="S527">
        <v>0.41510000000000002</v>
      </c>
      <c r="T527">
        <v>146.69999999999999</v>
      </c>
      <c r="U527">
        <v>0.5101</v>
      </c>
      <c r="V527">
        <v>1.0269999999999999</v>
      </c>
      <c r="W527">
        <v>1.1419999999999999</v>
      </c>
      <c r="X527">
        <v>1.0880000000000001</v>
      </c>
      <c r="Y527">
        <v>0.97799999999999998</v>
      </c>
      <c r="Z527">
        <v>0.95399999999999996</v>
      </c>
      <c r="AA527">
        <v>1.0900000000000001</v>
      </c>
      <c r="AB527">
        <v>11</v>
      </c>
      <c r="AC527">
        <v>-1.9612926069457799</v>
      </c>
      <c r="AD527">
        <v>-4.1831068308012798</v>
      </c>
    </row>
    <row r="528" spans="1:30" x14ac:dyDescent="0.2">
      <c r="A528">
        <v>527</v>
      </c>
      <c r="B528" t="s">
        <v>556</v>
      </c>
      <c r="C528">
        <v>3.44E-2</v>
      </c>
      <c r="D528">
        <v>5.0299999999999997E-2</v>
      </c>
      <c r="E528">
        <v>0.1532</v>
      </c>
      <c r="F528">
        <v>0.68400000000000005</v>
      </c>
      <c r="G528">
        <v>0.67159999999999997</v>
      </c>
      <c r="H528">
        <v>0.64510000000000001</v>
      </c>
      <c r="I528">
        <v>0.44</v>
      </c>
      <c r="J528">
        <v>1.466</v>
      </c>
      <c r="K528">
        <v>0.57769999999999999</v>
      </c>
      <c r="L528">
        <v>0.59360000000000002</v>
      </c>
      <c r="M528">
        <v>0.5585</v>
      </c>
      <c r="N528">
        <v>297.60000000000002</v>
      </c>
      <c r="O528">
        <v>0.33589999999999998</v>
      </c>
      <c r="P528">
        <v>0.52700000000000002</v>
      </c>
      <c r="Q528">
        <v>0.41310000000000002</v>
      </c>
      <c r="R528">
        <v>0.41089999999999999</v>
      </c>
      <c r="S528">
        <v>0.43930000000000002</v>
      </c>
      <c r="T528">
        <v>160.30000000000001</v>
      </c>
      <c r="U528">
        <v>0.50080000000000002</v>
      </c>
      <c r="V528">
        <v>1.0089999999999999</v>
      </c>
      <c r="W528">
        <v>0.97799999999999998</v>
      </c>
      <c r="X528">
        <v>0.995</v>
      </c>
      <c r="Y528">
        <v>1.012</v>
      </c>
      <c r="Z528">
        <v>0.96699999999999997</v>
      </c>
      <c r="AA528">
        <v>1.0629999999999999</v>
      </c>
      <c r="AB528">
        <v>27</v>
      </c>
      <c r="AC528">
        <v>5.3417814698664303</v>
      </c>
      <c r="AD528" s="1">
        <v>4.3436481351700302E-4</v>
      </c>
    </row>
    <row r="529" spans="1:30" x14ac:dyDescent="0.2">
      <c r="A529">
        <v>528</v>
      </c>
      <c r="B529" t="s">
        <v>557</v>
      </c>
      <c r="C529">
        <v>4.36E-2</v>
      </c>
      <c r="D529">
        <v>5.2299999999999999E-2</v>
      </c>
      <c r="E529">
        <v>0.15240000000000001</v>
      </c>
      <c r="F529">
        <v>0.83399999999999996</v>
      </c>
      <c r="G529">
        <v>0.65649999999999997</v>
      </c>
      <c r="H529">
        <v>0.67269999999999996</v>
      </c>
      <c r="I529">
        <v>0.45179999999999998</v>
      </c>
      <c r="J529">
        <v>1.4890000000000001</v>
      </c>
      <c r="K529">
        <v>0.5968</v>
      </c>
      <c r="L529">
        <v>0.6119</v>
      </c>
      <c r="M529">
        <v>0.55710000000000004</v>
      </c>
      <c r="N529">
        <v>304.5</v>
      </c>
      <c r="O529">
        <v>0.27200000000000002</v>
      </c>
      <c r="P529">
        <v>0.52239999999999998</v>
      </c>
      <c r="Q529">
        <v>0.37630000000000002</v>
      </c>
      <c r="R529">
        <v>0.39090000000000003</v>
      </c>
      <c r="S529">
        <v>0.3836</v>
      </c>
      <c r="T529">
        <v>141</v>
      </c>
      <c r="U529">
        <v>0.47249999999999998</v>
      </c>
      <c r="V529">
        <v>1.0049999999999999</v>
      </c>
      <c r="W529">
        <v>0.93300000000000005</v>
      </c>
      <c r="X529">
        <v>1.006</v>
      </c>
      <c r="Y529">
        <v>0.97199999999999998</v>
      </c>
      <c r="Z529">
        <v>0.93300000000000005</v>
      </c>
      <c r="AA529">
        <v>1.0189999999999999</v>
      </c>
      <c r="AB529">
        <v>4</v>
      </c>
      <c r="AC529">
        <v>2.0440422913276501</v>
      </c>
      <c r="AD529">
        <v>0.84042908771196401</v>
      </c>
    </row>
    <row r="530" spans="1:30" x14ac:dyDescent="0.2">
      <c r="A530">
        <v>529</v>
      </c>
      <c r="B530" t="s">
        <v>558</v>
      </c>
      <c r="C530">
        <v>4.8000000000000001E-2</v>
      </c>
      <c r="D530">
        <v>2.6499999999999999E-2</v>
      </c>
      <c r="E530">
        <v>6.4899999999999999E-2</v>
      </c>
      <c r="F530">
        <v>1.8140000000000001</v>
      </c>
      <c r="G530">
        <v>0.59230000000000005</v>
      </c>
      <c r="H530">
        <v>0.66979999999999995</v>
      </c>
      <c r="I530">
        <v>0.49149999999999999</v>
      </c>
      <c r="J530">
        <v>1.363</v>
      </c>
      <c r="K530">
        <v>0.59709999999999996</v>
      </c>
      <c r="L530">
        <v>0.59330000000000005</v>
      </c>
      <c r="M530">
        <v>0.57050000000000001</v>
      </c>
      <c r="N530">
        <v>305.7</v>
      </c>
      <c r="O530">
        <v>0.2555</v>
      </c>
      <c r="P530">
        <v>0.49280000000000002</v>
      </c>
      <c r="Q530">
        <v>0.35189999999999999</v>
      </c>
      <c r="R530">
        <v>0.37919999999999998</v>
      </c>
      <c r="S530">
        <v>0.3992</v>
      </c>
      <c r="T530">
        <v>133.9</v>
      </c>
      <c r="U530">
        <v>0.49909999999999999</v>
      </c>
      <c r="V530">
        <v>0.96699999999999997</v>
      </c>
      <c r="W530">
        <v>0.873</v>
      </c>
      <c r="X530">
        <v>0.91800000000000004</v>
      </c>
      <c r="Y530">
        <v>1.0469999999999999</v>
      </c>
      <c r="Z530">
        <v>0.95499999999999996</v>
      </c>
      <c r="AA530">
        <v>1.1339999999999999</v>
      </c>
      <c r="AB530">
        <v>14</v>
      </c>
      <c r="AC530">
        <v>0.85037860949323596</v>
      </c>
      <c r="AD530">
        <v>2.4332618806945199</v>
      </c>
    </row>
    <row r="531" spans="1:30" x14ac:dyDescent="0.2">
      <c r="A531">
        <v>530</v>
      </c>
      <c r="B531" t="s">
        <v>559</v>
      </c>
      <c r="C531">
        <v>8.7900000000000006E-2</v>
      </c>
      <c r="D531">
        <v>4.9200000000000001E-2</v>
      </c>
      <c r="E531">
        <v>0.11849999999999999</v>
      </c>
      <c r="F531">
        <v>1.786</v>
      </c>
      <c r="G531">
        <v>0.58450000000000002</v>
      </c>
      <c r="H531">
        <v>0.7429</v>
      </c>
      <c r="I531">
        <v>0.52039999999999997</v>
      </c>
      <c r="J531">
        <v>1.4279999999999999</v>
      </c>
      <c r="K531">
        <v>0.65049999999999997</v>
      </c>
      <c r="L531">
        <v>0.65200000000000002</v>
      </c>
      <c r="M531">
        <v>0.621</v>
      </c>
      <c r="N531">
        <v>332.4</v>
      </c>
      <c r="O531">
        <v>0.29010000000000002</v>
      </c>
      <c r="P531">
        <v>0.49890000000000001</v>
      </c>
      <c r="Q531">
        <v>0.37519999999999998</v>
      </c>
      <c r="R531">
        <v>0.38540000000000002</v>
      </c>
      <c r="S531">
        <v>0.40010000000000001</v>
      </c>
      <c r="T531">
        <v>142.30000000000001</v>
      </c>
      <c r="U531">
        <v>0.50109999999999999</v>
      </c>
      <c r="V531">
        <v>1.002</v>
      </c>
      <c r="W531">
        <v>1.073</v>
      </c>
      <c r="X531">
        <v>1.0880000000000001</v>
      </c>
      <c r="Y531">
        <v>0.97699999999999998</v>
      </c>
      <c r="Z531">
        <v>0.95499999999999996</v>
      </c>
      <c r="AA531">
        <v>1.0660000000000001</v>
      </c>
      <c r="AB531">
        <v>15</v>
      </c>
      <c r="AC531">
        <v>-1.3457024814941501</v>
      </c>
      <c r="AD531">
        <v>-2.4894327062097301</v>
      </c>
    </row>
    <row r="532" spans="1:30" x14ac:dyDescent="0.2">
      <c r="A532">
        <v>531</v>
      </c>
      <c r="B532" t="s">
        <v>560</v>
      </c>
      <c r="C532">
        <v>5.1700000000000003E-2</v>
      </c>
      <c r="D532">
        <v>3.61E-2</v>
      </c>
      <c r="E532">
        <v>9.0200000000000002E-2</v>
      </c>
      <c r="F532">
        <v>1.431</v>
      </c>
      <c r="G532">
        <v>0.59930000000000005</v>
      </c>
      <c r="H532">
        <v>0.69179999999999997</v>
      </c>
      <c r="I532">
        <v>0.50160000000000005</v>
      </c>
      <c r="J532">
        <v>1.379</v>
      </c>
      <c r="K532">
        <v>0.61560000000000004</v>
      </c>
      <c r="L532">
        <v>0.61819999999999997</v>
      </c>
      <c r="M532">
        <v>0.60029999999999994</v>
      </c>
      <c r="N532">
        <v>317</v>
      </c>
      <c r="O532">
        <v>0.26900000000000002</v>
      </c>
      <c r="P532">
        <v>0.50460000000000005</v>
      </c>
      <c r="Q532">
        <v>0.3664</v>
      </c>
      <c r="R532">
        <v>0.372</v>
      </c>
      <c r="S532">
        <v>0.40689999999999998</v>
      </c>
      <c r="T532">
        <v>138.9</v>
      </c>
      <c r="U532">
        <v>0.50970000000000004</v>
      </c>
      <c r="V532">
        <v>1.0149999999999999</v>
      </c>
      <c r="W532">
        <v>0.95299999999999996</v>
      </c>
      <c r="X532">
        <v>1.014</v>
      </c>
      <c r="Y532">
        <v>1.04</v>
      </c>
      <c r="Z532">
        <v>0.97499999999999998</v>
      </c>
      <c r="AA532">
        <v>1.1100000000000001</v>
      </c>
      <c r="AB532">
        <v>23</v>
      </c>
      <c r="AC532">
        <v>0.40322112411333899</v>
      </c>
      <c r="AD532">
        <v>4.8672258153070802E-2</v>
      </c>
    </row>
    <row r="533" spans="1:30" x14ac:dyDescent="0.2">
      <c r="A533">
        <v>532</v>
      </c>
      <c r="B533" t="s">
        <v>561</v>
      </c>
      <c r="C533">
        <v>4.7699999999999999E-2</v>
      </c>
      <c r="D533">
        <v>3.0099999999999998E-2</v>
      </c>
      <c r="E533">
        <v>8.5500000000000007E-2</v>
      </c>
      <c r="F533">
        <v>1.5860000000000001</v>
      </c>
      <c r="G533">
        <v>0.64800000000000002</v>
      </c>
      <c r="H533">
        <v>0.69450000000000001</v>
      </c>
      <c r="I533">
        <v>0.51880000000000004</v>
      </c>
      <c r="J533">
        <v>1.339</v>
      </c>
      <c r="K533">
        <v>0.63260000000000005</v>
      </c>
      <c r="L533">
        <v>0.63419999999999999</v>
      </c>
      <c r="M533">
        <v>0.60729999999999995</v>
      </c>
      <c r="N533">
        <v>327</v>
      </c>
      <c r="O533">
        <v>0.30740000000000001</v>
      </c>
      <c r="P533">
        <v>0.51049999999999995</v>
      </c>
      <c r="Q533">
        <v>0.38719999999999999</v>
      </c>
      <c r="R533">
        <v>0.38200000000000001</v>
      </c>
      <c r="S533">
        <v>0.41270000000000001</v>
      </c>
      <c r="T533">
        <v>148.5</v>
      </c>
      <c r="U533">
        <v>0.50409999999999999</v>
      </c>
      <c r="V533">
        <v>1.0229999999999999</v>
      </c>
      <c r="W533">
        <v>1.054</v>
      </c>
      <c r="X533">
        <v>1.0569999999999999</v>
      </c>
      <c r="Y533">
        <v>0.99099999999999999</v>
      </c>
      <c r="Z533">
        <v>0.96</v>
      </c>
      <c r="AA533">
        <v>1.0660000000000001</v>
      </c>
      <c r="AB533">
        <v>13</v>
      </c>
      <c r="AC533">
        <v>0.89249866561241398</v>
      </c>
      <c r="AD533">
        <v>-2.4502561709222999</v>
      </c>
    </row>
    <row r="534" spans="1:30" x14ac:dyDescent="0.2">
      <c r="A534">
        <v>533</v>
      </c>
      <c r="B534" t="s">
        <v>562</v>
      </c>
      <c r="C534">
        <v>8.8800000000000004E-2</v>
      </c>
      <c r="D534">
        <v>3.8199999999999998E-2</v>
      </c>
      <c r="E534">
        <v>9.74E-2</v>
      </c>
      <c r="F534">
        <v>2.3239999999999998</v>
      </c>
      <c r="G534">
        <v>0.60799999999999998</v>
      </c>
      <c r="H534">
        <v>0.74</v>
      </c>
      <c r="I534">
        <v>0.51649999999999996</v>
      </c>
      <c r="J534">
        <v>1.4330000000000001</v>
      </c>
      <c r="K534">
        <v>0.65239999999999998</v>
      </c>
      <c r="L534">
        <v>0.64559999999999995</v>
      </c>
      <c r="M534">
        <v>0.63160000000000005</v>
      </c>
      <c r="N534">
        <v>336.2</v>
      </c>
      <c r="O534">
        <v>0.2737</v>
      </c>
      <c r="P534">
        <v>0.48270000000000002</v>
      </c>
      <c r="Q534">
        <v>0.3523</v>
      </c>
      <c r="R534">
        <v>0.35489999999999999</v>
      </c>
      <c r="S534">
        <v>0.38600000000000001</v>
      </c>
      <c r="T534">
        <v>134.1</v>
      </c>
      <c r="U534">
        <v>0.50800000000000001</v>
      </c>
      <c r="V534">
        <v>0.99399999999999999</v>
      </c>
      <c r="W534">
        <v>1.0129999999999999</v>
      </c>
      <c r="X534">
        <v>0.996</v>
      </c>
      <c r="Y534">
        <v>1.01</v>
      </c>
      <c r="Z534">
        <v>0.96799999999999997</v>
      </c>
      <c r="AA534">
        <v>1.0960000000000001</v>
      </c>
      <c r="AB534">
        <v>24</v>
      </c>
      <c r="AC534">
        <v>-2.8641359929887802</v>
      </c>
      <c r="AD534">
        <v>-0.94703656962552096</v>
      </c>
    </row>
    <row r="535" spans="1:30" x14ac:dyDescent="0.2">
      <c r="A535">
        <v>534</v>
      </c>
      <c r="B535" t="s">
        <v>563</v>
      </c>
      <c r="C535">
        <v>0.11600000000000001</v>
      </c>
      <c r="D535">
        <v>4.3099999999999999E-2</v>
      </c>
      <c r="E535">
        <v>0.10290000000000001</v>
      </c>
      <c r="F535">
        <v>2.69</v>
      </c>
      <c r="G535">
        <v>0.58099999999999996</v>
      </c>
      <c r="H535">
        <v>0.75960000000000005</v>
      </c>
      <c r="I535">
        <v>0.505</v>
      </c>
      <c r="J535">
        <v>1.504</v>
      </c>
      <c r="K535">
        <v>0.65290000000000004</v>
      </c>
      <c r="L535">
        <v>0.63849999999999996</v>
      </c>
      <c r="M535">
        <v>0.62429999999999997</v>
      </c>
      <c r="N535">
        <v>337</v>
      </c>
      <c r="O535">
        <v>0.25280000000000002</v>
      </c>
      <c r="P535">
        <v>0.45040000000000002</v>
      </c>
      <c r="Q535">
        <v>0.32990000000000003</v>
      </c>
      <c r="R535">
        <v>0.32469999999999999</v>
      </c>
      <c r="S535">
        <v>0.36180000000000001</v>
      </c>
      <c r="T535">
        <v>121.3</v>
      </c>
      <c r="U535">
        <v>0.50180000000000002</v>
      </c>
      <c r="V535">
        <v>0.96799999999999997</v>
      </c>
      <c r="W535">
        <v>0.95</v>
      </c>
      <c r="X535">
        <v>0.88700000000000001</v>
      </c>
      <c r="Y535">
        <v>1.016</v>
      </c>
      <c r="Z535">
        <v>0.95599999999999996</v>
      </c>
      <c r="AA535">
        <v>1.097</v>
      </c>
      <c r="AB535">
        <v>20</v>
      </c>
      <c r="AC535">
        <v>-5.0314729397624403</v>
      </c>
      <c r="AD535">
        <v>1.1988019492702999</v>
      </c>
    </row>
    <row r="536" spans="1:30" x14ac:dyDescent="0.2">
      <c r="A536">
        <v>535</v>
      </c>
      <c r="B536" t="s">
        <v>564</v>
      </c>
      <c r="C536">
        <v>4.5999999999999999E-2</v>
      </c>
      <c r="D536">
        <v>3.2199999999999999E-2</v>
      </c>
      <c r="E536">
        <v>9.1600000000000001E-2</v>
      </c>
      <c r="F536">
        <v>1.429</v>
      </c>
      <c r="G536">
        <v>0.64810000000000001</v>
      </c>
      <c r="H536">
        <v>0.66879999999999995</v>
      </c>
      <c r="I536">
        <v>0.49819999999999998</v>
      </c>
      <c r="J536">
        <v>1.343</v>
      </c>
      <c r="K536">
        <v>0.60870000000000002</v>
      </c>
      <c r="L536">
        <v>0.61050000000000004</v>
      </c>
      <c r="M536">
        <v>0.58009999999999995</v>
      </c>
      <c r="N536">
        <v>314.89999999999998</v>
      </c>
      <c r="O536">
        <v>0.24640000000000001</v>
      </c>
      <c r="P536">
        <v>0.47010000000000002</v>
      </c>
      <c r="Q536">
        <v>0.3342</v>
      </c>
      <c r="R536">
        <v>0.33600000000000002</v>
      </c>
      <c r="S536">
        <v>0.40110000000000001</v>
      </c>
      <c r="T536">
        <v>128.9</v>
      </c>
      <c r="U536">
        <v>0.50660000000000005</v>
      </c>
      <c r="V536">
        <v>0.95099999999999996</v>
      </c>
      <c r="W536">
        <v>0.85399999999999998</v>
      </c>
      <c r="X536">
        <v>0.88400000000000001</v>
      </c>
      <c r="Y536">
        <v>1.0669999999999999</v>
      </c>
      <c r="Z536">
        <v>0.95299999999999996</v>
      </c>
      <c r="AA536">
        <v>1.2</v>
      </c>
      <c r="AB536">
        <v>1</v>
      </c>
      <c r="AC536">
        <v>-0.69701106683549297</v>
      </c>
      <c r="AD536">
        <v>3.34931525549099</v>
      </c>
    </row>
    <row r="537" spans="1:30" x14ac:dyDescent="0.2">
      <c r="A537">
        <v>536</v>
      </c>
      <c r="B537" t="s">
        <v>565</v>
      </c>
      <c r="C537">
        <v>6.08E-2</v>
      </c>
      <c r="D537">
        <v>2.07E-2</v>
      </c>
      <c r="E537">
        <v>6.6900000000000001E-2</v>
      </c>
      <c r="F537">
        <v>2.9369999999999998</v>
      </c>
      <c r="G537">
        <v>0.69040000000000001</v>
      </c>
      <c r="H537">
        <v>0.69179999999999997</v>
      </c>
      <c r="I537">
        <v>0.50690000000000002</v>
      </c>
      <c r="J537">
        <v>1.365</v>
      </c>
      <c r="K537">
        <v>0.63460000000000005</v>
      </c>
      <c r="L537">
        <v>0.62470000000000003</v>
      </c>
      <c r="M537">
        <v>0.61960000000000004</v>
      </c>
      <c r="N537">
        <v>334</v>
      </c>
      <c r="O537">
        <v>0.27939999999999998</v>
      </c>
      <c r="P537">
        <v>0.47920000000000001</v>
      </c>
      <c r="Q537">
        <v>0.35630000000000001</v>
      </c>
      <c r="R537">
        <v>0.35770000000000002</v>
      </c>
      <c r="S537">
        <v>0.37790000000000001</v>
      </c>
      <c r="T537">
        <v>132.80000000000001</v>
      </c>
      <c r="U537">
        <v>0.50360000000000005</v>
      </c>
      <c r="V537">
        <v>0.98099999999999998</v>
      </c>
      <c r="W537">
        <v>0.97499999999999998</v>
      </c>
      <c r="X537">
        <v>0.93200000000000005</v>
      </c>
      <c r="Y537">
        <v>1.014</v>
      </c>
      <c r="Z537">
        <v>0.97599999999999998</v>
      </c>
      <c r="AA537">
        <v>1.0609999999999999</v>
      </c>
      <c r="AB537">
        <v>10</v>
      </c>
      <c r="AC537">
        <v>-1.7389046236041901</v>
      </c>
      <c r="AD537">
        <v>0.101309489161304</v>
      </c>
    </row>
    <row r="538" spans="1:30" x14ac:dyDescent="0.2">
      <c r="A538">
        <v>537</v>
      </c>
      <c r="B538" t="s">
        <v>566</v>
      </c>
      <c r="C538">
        <v>0.1016</v>
      </c>
      <c r="D538">
        <v>3.2599999999999997E-2</v>
      </c>
      <c r="E538">
        <v>8.3099999999999993E-2</v>
      </c>
      <c r="F538">
        <v>3.117</v>
      </c>
      <c r="G538">
        <v>0.6079</v>
      </c>
      <c r="H538">
        <v>0.72419999999999995</v>
      </c>
      <c r="I538">
        <v>0.47310000000000002</v>
      </c>
      <c r="J538">
        <v>1.5309999999999999</v>
      </c>
      <c r="K538">
        <v>0.62570000000000003</v>
      </c>
      <c r="L538">
        <v>0.60540000000000005</v>
      </c>
      <c r="M538">
        <v>0.59740000000000004</v>
      </c>
      <c r="N538">
        <v>324</v>
      </c>
      <c r="O538">
        <v>0.3039</v>
      </c>
      <c r="P538">
        <v>0.49249999999999999</v>
      </c>
      <c r="Q538">
        <v>0.37809999999999999</v>
      </c>
      <c r="R538">
        <v>0.37669999999999998</v>
      </c>
      <c r="S538">
        <v>0.40450000000000003</v>
      </c>
      <c r="T538">
        <v>143.30000000000001</v>
      </c>
      <c r="U538">
        <v>0.50080000000000002</v>
      </c>
      <c r="V538">
        <v>1.012</v>
      </c>
      <c r="W538">
        <v>1.01</v>
      </c>
      <c r="X538">
        <v>0.91300000000000003</v>
      </c>
      <c r="Y538">
        <v>0.999</v>
      </c>
      <c r="Z538">
        <v>0.95499999999999996</v>
      </c>
      <c r="AA538">
        <v>1.07</v>
      </c>
      <c r="AB538">
        <v>23</v>
      </c>
      <c r="AC538">
        <v>-0.46181655245122599</v>
      </c>
      <c r="AD538">
        <v>-0.73171090203377898</v>
      </c>
    </row>
    <row r="539" spans="1:30" x14ac:dyDescent="0.2">
      <c r="A539">
        <v>538</v>
      </c>
      <c r="B539" t="s">
        <v>567</v>
      </c>
      <c r="C539">
        <v>4.5199999999999997E-2</v>
      </c>
      <c r="D539">
        <v>3.44E-2</v>
      </c>
      <c r="E539">
        <v>8.1500000000000003E-2</v>
      </c>
      <c r="F539">
        <v>1.3140000000000001</v>
      </c>
      <c r="G539">
        <v>0.57779999999999998</v>
      </c>
      <c r="H539">
        <v>0.67900000000000005</v>
      </c>
      <c r="I539">
        <v>0.5121</v>
      </c>
      <c r="J539">
        <v>1.3260000000000001</v>
      </c>
      <c r="K539">
        <v>0.60850000000000004</v>
      </c>
      <c r="L539">
        <v>0.61199999999999999</v>
      </c>
      <c r="M539">
        <v>0.59789999999999999</v>
      </c>
      <c r="N539">
        <v>311.60000000000002</v>
      </c>
      <c r="O539">
        <v>0.29370000000000002</v>
      </c>
      <c r="P539">
        <v>0.52029999999999998</v>
      </c>
      <c r="Q539">
        <v>0.3871</v>
      </c>
      <c r="R539">
        <v>0.38350000000000001</v>
      </c>
      <c r="S539">
        <v>0.4214</v>
      </c>
      <c r="T539">
        <v>148.9</v>
      </c>
      <c r="U539">
        <v>0.51370000000000005</v>
      </c>
      <c r="V539">
        <v>0.98699999999999999</v>
      </c>
      <c r="W539">
        <v>0.98899999999999999</v>
      </c>
      <c r="X539">
        <v>1.038</v>
      </c>
      <c r="Y539">
        <v>1.03</v>
      </c>
      <c r="Z539">
        <v>0.98299999999999998</v>
      </c>
      <c r="AA539">
        <v>1.089</v>
      </c>
      <c r="AB539">
        <v>22</v>
      </c>
      <c r="AC539">
        <v>2.0019435200529001</v>
      </c>
      <c r="AD539">
        <v>-0.48260063282054699</v>
      </c>
    </row>
    <row r="540" spans="1:30" x14ac:dyDescent="0.2">
      <c r="A540">
        <v>539</v>
      </c>
      <c r="B540" t="s">
        <v>568</v>
      </c>
      <c r="C540">
        <v>7.6300000000000007E-2</v>
      </c>
      <c r="D540">
        <v>5.4100000000000002E-2</v>
      </c>
      <c r="E540">
        <v>0.12920000000000001</v>
      </c>
      <c r="F540">
        <v>1.4119999999999999</v>
      </c>
      <c r="G540">
        <v>0.58160000000000001</v>
      </c>
      <c r="H540">
        <v>0.70599999999999996</v>
      </c>
      <c r="I540">
        <v>0.48130000000000001</v>
      </c>
      <c r="J540">
        <v>1.4670000000000001</v>
      </c>
      <c r="K540">
        <v>0.61199999999999999</v>
      </c>
      <c r="L540">
        <v>0.61599999999999999</v>
      </c>
      <c r="M540">
        <v>0.57750000000000001</v>
      </c>
      <c r="N540">
        <v>311.39999999999998</v>
      </c>
      <c r="O540">
        <v>0.26150000000000001</v>
      </c>
      <c r="P540">
        <v>0.50380000000000003</v>
      </c>
      <c r="Q540">
        <v>0.3599</v>
      </c>
      <c r="R540">
        <v>0.3664</v>
      </c>
      <c r="S540">
        <v>0.36009999999999998</v>
      </c>
      <c r="T540">
        <v>131.9</v>
      </c>
      <c r="U540">
        <v>0.47449999999999998</v>
      </c>
      <c r="V540">
        <v>0.99399999999999999</v>
      </c>
      <c r="W540">
        <v>0.92700000000000005</v>
      </c>
      <c r="X540">
        <v>0.98599999999999999</v>
      </c>
      <c r="Y540">
        <v>0.97599999999999998</v>
      </c>
      <c r="Z540">
        <v>0.94399999999999995</v>
      </c>
      <c r="AA540">
        <v>1.0009999999999999</v>
      </c>
      <c r="AB540">
        <v>5</v>
      </c>
      <c r="AC540">
        <v>-0.48427876351000698</v>
      </c>
      <c r="AD540">
        <v>0.95206470737459203</v>
      </c>
    </row>
    <row r="541" spans="1:30" x14ac:dyDescent="0.2">
      <c r="A541">
        <v>540</v>
      </c>
      <c r="B541" t="s">
        <v>569</v>
      </c>
      <c r="C541">
        <v>5.8299999999999998E-2</v>
      </c>
      <c r="D541">
        <v>2.6599999999999999E-2</v>
      </c>
      <c r="E541">
        <v>7.8799999999999995E-2</v>
      </c>
      <c r="F541">
        <v>2.1920000000000002</v>
      </c>
      <c r="G541">
        <v>0.66239999999999999</v>
      </c>
      <c r="H541">
        <v>0.70240000000000002</v>
      </c>
      <c r="I541">
        <v>0.52800000000000002</v>
      </c>
      <c r="J541">
        <v>1.33</v>
      </c>
      <c r="K541">
        <v>0.64359999999999995</v>
      </c>
      <c r="L541">
        <v>0.63959999999999995</v>
      </c>
      <c r="M541">
        <v>0.61209999999999998</v>
      </c>
      <c r="N541">
        <v>334.3</v>
      </c>
      <c r="O541">
        <v>0.28460000000000002</v>
      </c>
      <c r="P541">
        <v>0.49099999999999999</v>
      </c>
      <c r="Q541">
        <v>0.36940000000000001</v>
      </c>
      <c r="R541">
        <v>0.36909999999999998</v>
      </c>
      <c r="S541">
        <v>0.39329999999999998</v>
      </c>
      <c r="T541">
        <v>138.19999999999999</v>
      </c>
      <c r="U541">
        <v>0.49869999999999998</v>
      </c>
      <c r="V541">
        <v>1.0089999999999999</v>
      </c>
      <c r="W541">
        <v>1.036</v>
      </c>
      <c r="X541">
        <v>1.014</v>
      </c>
      <c r="Y541">
        <v>0.98599999999999999</v>
      </c>
      <c r="Z541">
        <v>0.95099999999999996</v>
      </c>
      <c r="AA541">
        <v>1.0649999999999999</v>
      </c>
      <c r="AB541">
        <v>15</v>
      </c>
      <c r="AC541">
        <v>-1.05094409687983</v>
      </c>
      <c r="AD541">
        <v>-1.7987233434147101</v>
      </c>
    </row>
    <row r="542" spans="1:30" x14ac:dyDescent="0.2">
      <c r="A542">
        <v>541</v>
      </c>
      <c r="B542" t="s">
        <v>570</v>
      </c>
      <c r="C542">
        <v>0.185</v>
      </c>
      <c r="D542">
        <v>6.0600000000000001E-2</v>
      </c>
      <c r="E542">
        <v>0.1368</v>
      </c>
      <c r="F542">
        <v>3.0510000000000002</v>
      </c>
      <c r="G542">
        <v>0.55689999999999995</v>
      </c>
      <c r="H542">
        <v>0.81220000000000003</v>
      </c>
      <c r="I542">
        <v>0.54630000000000001</v>
      </c>
      <c r="J542">
        <v>1.4870000000000001</v>
      </c>
      <c r="K542">
        <v>0.69440000000000002</v>
      </c>
      <c r="L542">
        <v>0.67530000000000001</v>
      </c>
      <c r="M542">
        <v>0.67469999999999997</v>
      </c>
      <c r="N542">
        <v>359.7</v>
      </c>
      <c r="O542">
        <v>0.23139999999999999</v>
      </c>
      <c r="P542">
        <v>0.40339999999999998</v>
      </c>
      <c r="Q542">
        <v>0.2964</v>
      </c>
      <c r="R542">
        <v>0.29320000000000002</v>
      </c>
      <c r="S542">
        <v>0.30080000000000001</v>
      </c>
      <c r="T542">
        <v>103.5</v>
      </c>
      <c r="U542">
        <v>0.49730000000000002</v>
      </c>
      <c r="V542">
        <v>0.98799999999999999</v>
      </c>
      <c r="W542">
        <v>0.97</v>
      </c>
      <c r="X542">
        <v>0.92700000000000005</v>
      </c>
      <c r="Y542">
        <v>1.0009999999999999</v>
      </c>
      <c r="Z542">
        <v>0.97199999999999998</v>
      </c>
      <c r="AA542">
        <v>1.0149999999999999</v>
      </c>
      <c r="AB542">
        <v>25</v>
      </c>
      <c r="AC542">
        <v>-10.3633366066977</v>
      </c>
      <c r="AD542">
        <v>0.25799178250547999</v>
      </c>
    </row>
    <row r="543" spans="1:30" x14ac:dyDescent="0.2">
      <c r="A543">
        <v>542</v>
      </c>
      <c r="B543" t="s">
        <v>571</v>
      </c>
      <c r="C543">
        <v>3.5700000000000003E-2</v>
      </c>
      <c r="D543">
        <v>3.1099999999999999E-2</v>
      </c>
      <c r="E543">
        <v>7.3700000000000002E-2</v>
      </c>
      <c r="F543">
        <v>1.151</v>
      </c>
      <c r="G543">
        <v>0.5786</v>
      </c>
      <c r="H543">
        <v>0.64470000000000005</v>
      </c>
      <c r="I543">
        <v>0.50880000000000003</v>
      </c>
      <c r="J543">
        <v>1.2669999999999999</v>
      </c>
      <c r="K543">
        <v>0.58740000000000003</v>
      </c>
      <c r="L543">
        <v>0.59109999999999996</v>
      </c>
      <c r="M543">
        <v>0.56810000000000005</v>
      </c>
      <c r="N543">
        <v>300.2</v>
      </c>
      <c r="O543">
        <v>0.2752</v>
      </c>
      <c r="P543">
        <v>0.53059999999999996</v>
      </c>
      <c r="Q543">
        <v>0.38669999999999999</v>
      </c>
      <c r="R543">
        <v>0.3876</v>
      </c>
      <c r="S543">
        <v>0.41789999999999999</v>
      </c>
      <c r="T543">
        <v>146.80000000000001</v>
      </c>
      <c r="U543">
        <v>0.4995</v>
      </c>
      <c r="V543">
        <v>0.99299999999999999</v>
      </c>
      <c r="W543">
        <v>0.93700000000000006</v>
      </c>
      <c r="X543">
        <v>1.0409999999999999</v>
      </c>
      <c r="Y543">
        <v>1.0249999999999999</v>
      </c>
      <c r="Z543">
        <v>0.96699999999999997</v>
      </c>
      <c r="AA543">
        <v>1.081</v>
      </c>
      <c r="AB543">
        <v>19</v>
      </c>
      <c r="AC543">
        <v>3.2772691259279698</v>
      </c>
      <c r="AD543">
        <v>0.479128171750412</v>
      </c>
    </row>
    <row r="544" spans="1:30" x14ac:dyDescent="0.2">
      <c r="A544">
        <v>543</v>
      </c>
      <c r="B544" t="s">
        <v>572</v>
      </c>
      <c r="C544">
        <v>8.6599999999999996E-2</v>
      </c>
      <c r="D544">
        <v>3.5799999999999998E-2</v>
      </c>
      <c r="E544">
        <v>8.0100000000000005E-2</v>
      </c>
      <c r="F544">
        <v>2.4220000000000002</v>
      </c>
      <c r="G544">
        <v>0.55369999999999997</v>
      </c>
      <c r="H544">
        <v>0.74519999999999997</v>
      </c>
      <c r="I544">
        <v>0.50380000000000003</v>
      </c>
      <c r="J544">
        <v>1.4790000000000001</v>
      </c>
      <c r="K544">
        <v>0.63739999999999997</v>
      </c>
      <c r="L544">
        <v>0.62760000000000005</v>
      </c>
      <c r="M544">
        <v>0.60899999999999999</v>
      </c>
      <c r="N544">
        <v>325.89999999999998</v>
      </c>
      <c r="O544">
        <v>0.2999</v>
      </c>
      <c r="P544">
        <v>0.50480000000000003</v>
      </c>
      <c r="Q544">
        <v>0.3856</v>
      </c>
      <c r="R544">
        <v>0.38040000000000002</v>
      </c>
      <c r="S544">
        <v>0.40289999999999998</v>
      </c>
      <c r="T544">
        <v>145.19999999999999</v>
      </c>
      <c r="U544">
        <v>0.49780000000000002</v>
      </c>
      <c r="V544">
        <v>1.014</v>
      </c>
      <c r="W544">
        <v>1.0629999999999999</v>
      </c>
      <c r="X544">
        <v>0.996</v>
      </c>
      <c r="Y544">
        <v>0.97499999999999998</v>
      </c>
      <c r="Z544">
        <v>0.95499999999999996</v>
      </c>
      <c r="AA544">
        <v>1.0449999999999999</v>
      </c>
      <c r="AB544">
        <v>15</v>
      </c>
      <c r="AC544">
        <v>-0.58908760395957804</v>
      </c>
      <c r="AD544">
        <v>-2.1913395195594201</v>
      </c>
    </row>
    <row r="545" spans="1:30" x14ac:dyDescent="0.2">
      <c r="A545">
        <v>544</v>
      </c>
      <c r="B545" t="s">
        <v>573</v>
      </c>
      <c r="C545">
        <v>6.2199999999999998E-2</v>
      </c>
      <c r="D545">
        <v>3.3000000000000002E-2</v>
      </c>
      <c r="E545">
        <v>8.6699999999999999E-2</v>
      </c>
      <c r="F545">
        <v>1.8839999999999999</v>
      </c>
      <c r="G545">
        <v>0.61890000000000001</v>
      </c>
      <c r="H545">
        <v>0.66749999999999998</v>
      </c>
      <c r="I545">
        <v>0.503</v>
      </c>
      <c r="J545">
        <v>1.327</v>
      </c>
      <c r="K545">
        <v>0.6048</v>
      </c>
      <c r="L545">
        <v>0.59970000000000001</v>
      </c>
      <c r="M545">
        <v>0.5988</v>
      </c>
      <c r="N545">
        <v>314.7</v>
      </c>
      <c r="O545">
        <v>0.26929999999999998</v>
      </c>
      <c r="P545">
        <v>0.51500000000000001</v>
      </c>
      <c r="Q545">
        <v>0.36919999999999997</v>
      </c>
      <c r="R545">
        <v>0.37890000000000001</v>
      </c>
      <c r="S545">
        <v>0.3866</v>
      </c>
      <c r="T545">
        <v>138.69999999999999</v>
      </c>
      <c r="U545">
        <v>0.50280000000000002</v>
      </c>
      <c r="V545">
        <v>0.97599999999999998</v>
      </c>
      <c r="W545">
        <v>0.93400000000000005</v>
      </c>
      <c r="X545">
        <v>1.0169999999999999</v>
      </c>
      <c r="Y545">
        <v>1.0289999999999999</v>
      </c>
      <c r="Z545">
        <v>0.99</v>
      </c>
      <c r="AA545">
        <v>1.0469999999999999</v>
      </c>
      <c r="AB545">
        <v>28</v>
      </c>
      <c r="AC545">
        <v>0.76862075084814596</v>
      </c>
      <c r="AD545">
        <v>0.85969607860768404</v>
      </c>
    </row>
    <row r="546" spans="1:30" x14ac:dyDescent="0.2">
      <c r="A546">
        <v>545</v>
      </c>
      <c r="B546" t="s">
        <v>574</v>
      </c>
      <c r="C546">
        <v>0.13539999999999999</v>
      </c>
      <c r="D546">
        <v>3.8300000000000001E-2</v>
      </c>
      <c r="E546">
        <v>0.1234</v>
      </c>
      <c r="F546">
        <v>3.532</v>
      </c>
      <c r="G546">
        <v>0.68940000000000001</v>
      </c>
      <c r="H546">
        <v>0.73540000000000005</v>
      </c>
      <c r="I546">
        <v>0.51329999999999998</v>
      </c>
      <c r="J546">
        <v>1.4330000000000001</v>
      </c>
      <c r="K546">
        <v>0.66639999999999999</v>
      </c>
      <c r="L546">
        <v>0.64270000000000005</v>
      </c>
      <c r="M546">
        <v>0.63229999999999997</v>
      </c>
      <c r="N546">
        <v>350.6</v>
      </c>
      <c r="O546">
        <v>0.24030000000000001</v>
      </c>
      <c r="P546">
        <v>0.436</v>
      </c>
      <c r="Q546">
        <v>0.3145</v>
      </c>
      <c r="R546">
        <v>0.31140000000000001</v>
      </c>
      <c r="S546">
        <v>0.3296</v>
      </c>
      <c r="T546">
        <v>113.1</v>
      </c>
      <c r="U546">
        <v>0.49180000000000001</v>
      </c>
      <c r="V546">
        <v>0.99</v>
      </c>
      <c r="W546">
        <v>0.94299999999999995</v>
      </c>
      <c r="X546">
        <v>0.89500000000000002</v>
      </c>
      <c r="Y546">
        <v>1.0009999999999999</v>
      </c>
      <c r="Z546">
        <v>0.94899999999999995</v>
      </c>
      <c r="AA546">
        <v>1.048</v>
      </c>
      <c r="AB546">
        <v>20</v>
      </c>
      <c r="AC546">
        <v>-6.7350738288021796</v>
      </c>
      <c r="AD546">
        <v>0.92931875273826503</v>
      </c>
    </row>
    <row r="547" spans="1:30" x14ac:dyDescent="0.2">
      <c r="A547">
        <v>546</v>
      </c>
      <c r="B547" t="s">
        <v>575</v>
      </c>
      <c r="C547">
        <v>8.9399999999999993E-2</v>
      </c>
      <c r="D547">
        <v>2.93E-2</v>
      </c>
      <c r="E547">
        <v>6.7799999999999999E-2</v>
      </c>
      <c r="F547">
        <v>3.0529999999999999</v>
      </c>
      <c r="G547">
        <v>0.56799999999999995</v>
      </c>
      <c r="H547">
        <v>0.73089999999999999</v>
      </c>
      <c r="I547">
        <v>0.50900000000000001</v>
      </c>
      <c r="J547">
        <v>1.4359999999999999</v>
      </c>
      <c r="K547">
        <v>0.6351</v>
      </c>
      <c r="L547">
        <v>0.61919999999999997</v>
      </c>
      <c r="M547">
        <v>0.59640000000000004</v>
      </c>
      <c r="N547">
        <v>324.60000000000002</v>
      </c>
      <c r="O547">
        <v>0.30320000000000003</v>
      </c>
      <c r="P547">
        <v>0.49730000000000002</v>
      </c>
      <c r="Q547">
        <v>0.3826</v>
      </c>
      <c r="R547">
        <v>0.38469999999999999</v>
      </c>
      <c r="S547">
        <v>0.41170000000000001</v>
      </c>
      <c r="T547">
        <v>145.30000000000001</v>
      </c>
      <c r="U547">
        <v>0.5</v>
      </c>
      <c r="V547">
        <v>1.028</v>
      </c>
      <c r="W547">
        <v>1.048</v>
      </c>
      <c r="X547">
        <v>0.98099999999999998</v>
      </c>
      <c r="Y547">
        <v>0.98599999999999999</v>
      </c>
      <c r="Z547">
        <v>0.93899999999999995</v>
      </c>
      <c r="AA547">
        <v>1.0760000000000001</v>
      </c>
      <c r="AB547">
        <v>15</v>
      </c>
      <c r="AC547">
        <v>-0.32077671788220202</v>
      </c>
      <c r="AD547">
        <v>-2.2670918721764002</v>
      </c>
    </row>
    <row r="548" spans="1:30" x14ac:dyDescent="0.2">
      <c r="A548">
        <v>547</v>
      </c>
      <c r="B548" t="s">
        <v>576</v>
      </c>
      <c r="C548">
        <v>5.6800000000000003E-2</v>
      </c>
      <c r="D548">
        <v>4.5199999999999997E-2</v>
      </c>
      <c r="E548">
        <v>0.11459999999999999</v>
      </c>
      <c r="F548">
        <v>1.256</v>
      </c>
      <c r="G548">
        <v>0.60519999999999996</v>
      </c>
      <c r="H548">
        <v>0.70420000000000005</v>
      </c>
      <c r="I548">
        <v>0.50329999999999997</v>
      </c>
      <c r="J548">
        <v>1.399</v>
      </c>
      <c r="K548">
        <v>0.62490000000000001</v>
      </c>
      <c r="L548">
        <v>0.63260000000000005</v>
      </c>
      <c r="M548">
        <v>0.59199999999999997</v>
      </c>
      <c r="N548">
        <v>317.8</v>
      </c>
      <c r="O548">
        <v>0.26550000000000001</v>
      </c>
      <c r="P548">
        <v>0.50049999999999994</v>
      </c>
      <c r="Q548">
        <v>0.35949999999999999</v>
      </c>
      <c r="R548">
        <v>0.3705</v>
      </c>
      <c r="S548">
        <v>0.37559999999999999</v>
      </c>
      <c r="T548">
        <v>133.4</v>
      </c>
      <c r="U548">
        <v>0.49020000000000002</v>
      </c>
      <c r="V548">
        <v>1.018</v>
      </c>
      <c r="W548">
        <v>0.95799999999999996</v>
      </c>
      <c r="X548">
        <v>1.026</v>
      </c>
      <c r="Y548">
        <v>0.998</v>
      </c>
      <c r="Z548">
        <v>0.94699999999999995</v>
      </c>
      <c r="AA548">
        <v>1.0449999999999999</v>
      </c>
      <c r="AB548">
        <v>23</v>
      </c>
      <c r="AC548">
        <v>-0.51297592552594296</v>
      </c>
      <c r="AD548">
        <v>-0.23591493396490701</v>
      </c>
    </row>
    <row r="549" spans="1:30" x14ac:dyDescent="0.2">
      <c r="A549">
        <v>548</v>
      </c>
      <c r="B549" t="s">
        <v>577</v>
      </c>
      <c r="C549">
        <v>6.9699999999999998E-2</v>
      </c>
      <c r="D549">
        <v>5.0500000000000003E-2</v>
      </c>
      <c r="E549">
        <v>0.1135</v>
      </c>
      <c r="F549">
        <v>1.38</v>
      </c>
      <c r="G549">
        <v>0.55559999999999998</v>
      </c>
      <c r="H549">
        <v>0.73319999999999996</v>
      </c>
      <c r="I549">
        <v>0.50580000000000003</v>
      </c>
      <c r="J549">
        <v>1.4490000000000001</v>
      </c>
      <c r="K549">
        <v>0.6321</v>
      </c>
      <c r="L549">
        <v>0.63929999999999998</v>
      </c>
      <c r="M549">
        <v>0.61070000000000002</v>
      </c>
      <c r="N549">
        <v>321.5</v>
      </c>
      <c r="O549">
        <v>0.29959999999999998</v>
      </c>
      <c r="P549">
        <v>0.52669999999999995</v>
      </c>
      <c r="Q549">
        <v>0.39729999999999999</v>
      </c>
      <c r="R549">
        <v>0.4113</v>
      </c>
      <c r="S549">
        <v>0.42499999999999999</v>
      </c>
      <c r="T549">
        <v>152.69999999999999</v>
      </c>
      <c r="U549">
        <v>0.5101</v>
      </c>
      <c r="V549">
        <v>1</v>
      </c>
      <c r="W549">
        <v>1.08</v>
      </c>
      <c r="X549">
        <v>1.095</v>
      </c>
      <c r="Y549">
        <v>0.99099999999999999</v>
      </c>
      <c r="Z549">
        <v>0.96599999999999997</v>
      </c>
      <c r="AA549">
        <v>1.07</v>
      </c>
      <c r="AB549">
        <v>13</v>
      </c>
      <c r="AC549">
        <v>1.0518585193876899</v>
      </c>
      <c r="AD549">
        <v>-2.6115751513285299</v>
      </c>
    </row>
    <row r="550" spans="1:30" x14ac:dyDescent="0.2">
      <c r="A550">
        <v>549</v>
      </c>
      <c r="B550" t="s">
        <v>578</v>
      </c>
      <c r="C550">
        <v>2.29E-2</v>
      </c>
      <c r="D550">
        <v>2.29E-2</v>
      </c>
      <c r="E550">
        <v>6.5000000000000002E-2</v>
      </c>
      <c r="F550">
        <v>1</v>
      </c>
      <c r="G550">
        <v>0.64800000000000002</v>
      </c>
      <c r="H550">
        <v>0.6371</v>
      </c>
      <c r="I550">
        <v>0.53549999999999998</v>
      </c>
      <c r="J550">
        <v>1.19</v>
      </c>
      <c r="K550">
        <v>0.60129999999999995</v>
      </c>
      <c r="L550">
        <v>0.60619999999999996</v>
      </c>
      <c r="M550">
        <v>0.5867</v>
      </c>
      <c r="N550">
        <v>312.89999999999998</v>
      </c>
      <c r="O550">
        <v>0.27850000000000003</v>
      </c>
      <c r="P550">
        <v>0.53779999999999994</v>
      </c>
      <c r="Q550">
        <v>0.38300000000000001</v>
      </c>
      <c r="R550">
        <v>0.40079999999999999</v>
      </c>
      <c r="S550">
        <v>0.40479999999999999</v>
      </c>
      <c r="T550">
        <v>146.9</v>
      </c>
      <c r="U550">
        <v>0.49919999999999998</v>
      </c>
      <c r="V550">
        <v>0.997</v>
      </c>
      <c r="W550">
        <v>0.96</v>
      </c>
      <c r="X550">
        <v>1.1359999999999999</v>
      </c>
      <c r="Y550">
        <v>1.014</v>
      </c>
      <c r="Z550">
        <v>0.97599999999999998</v>
      </c>
      <c r="AA550">
        <v>1.0569999999999999</v>
      </c>
      <c r="AB550">
        <v>17</v>
      </c>
      <c r="AC550">
        <v>2.9115743135384302</v>
      </c>
      <c r="AD550">
        <v>-0.82835583149173098</v>
      </c>
    </row>
    <row r="551" spans="1:30" x14ac:dyDescent="0.2">
      <c r="A551">
        <v>550</v>
      </c>
      <c r="B551" t="s">
        <v>579</v>
      </c>
      <c r="C551">
        <v>8.6199999999999999E-2</v>
      </c>
      <c r="D551">
        <v>3.8600000000000002E-2</v>
      </c>
      <c r="E551">
        <v>0.1013</v>
      </c>
      <c r="F551">
        <v>2.2360000000000002</v>
      </c>
      <c r="G551">
        <v>0.61939999999999995</v>
      </c>
      <c r="H551">
        <v>0.72929999999999995</v>
      </c>
      <c r="I551">
        <v>0.50549999999999995</v>
      </c>
      <c r="J551">
        <v>1.4430000000000001</v>
      </c>
      <c r="K551">
        <v>0.64419999999999999</v>
      </c>
      <c r="L551">
        <v>0.63749999999999996</v>
      </c>
      <c r="M551">
        <v>0.63170000000000004</v>
      </c>
      <c r="N551">
        <v>334.2</v>
      </c>
      <c r="O551">
        <v>0.2848</v>
      </c>
      <c r="P551">
        <v>0.47689999999999999</v>
      </c>
      <c r="Q551">
        <v>0.3579</v>
      </c>
      <c r="R551">
        <v>0.35210000000000002</v>
      </c>
      <c r="S551">
        <v>0.37330000000000002</v>
      </c>
      <c r="T551">
        <v>133.4</v>
      </c>
      <c r="U551">
        <v>0.501</v>
      </c>
      <c r="V551">
        <v>0.996</v>
      </c>
      <c r="W551">
        <v>1.006</v>
      </c>
      <c r="X551">
        <v>0.95299999999999996</v>
      </c>
      <c r="Y551">
        <v>0.999</v>
      </c>
      <c r="Z551">
        <v>0.98099999999999998</v>
      </c>
      <c r="AA551">
        <v>1.0429999999999999</v>
      </c>
      <c r="AB551">
        <v>24</v>
      </c>
      <c r="AC551">
        <v>-2.5276399522572501</v>
      </c>
      <c r="AD551">
        <v>-0.62872642947606705</v>
      </c>
    </row>
    <row r="552" spans="1:30" x14ac:dyDescent="0.2">
      <c r="A552">
        <v>551</v>
      </c>
      <c r="B552" t="s">
        <v>580</v>
      </c>
      <c r="C552">
        <v>4.7600000000000003E-2</v>
      </c>
      <c r="D552">
        <v>3.3099999999999997E-2</v>
      </c>
      <c r="E552">
        <v>8.3900000000000002E-2</v>
      </c>
      <c r="F552">
        <v>1.4379999999999999</v>
      </c>
      <c r="G552">
        <v>0.60560000000000003</v>
      </c>
      <c r="H552">
        <v>0.68140000000000001</v>
      </c>
      <c r="I552">
        <v>0.49509999999999998</v>
      </c>
      <c r="J552">
        <v>1.3759999999999999</v>
      </c>
      <c r="K552">
        <v>0.6079</v>
      </c>
      <c r="L552">
        <v>0.60950000000000004</v>
      </c>
      <c r="M552">
        <v>0.59350000000000003</v>
      </c>
      <c r="N552">
        <v>313.7</v>
      </c>
      <c r="O552">
        <v>0.26519999999999999</v>
      </c>
      <c r="P552">
        <v>0.49690000000000001</v>
      </c>
      <c r="Q552">
        <v>0.35870000000000002</v>
      </c>
      <c r="R552">
        <v>0.37280000000000002</v>
      </c>
      <c r="S552">
        <v>0.38569999999999999</v>
      </c>
      <c r="T552">
        <v>134.19999999999999</v>
      </c>
      <c r="U552">
        <v>0.50029999999999997</v>
      </c>
      <c r="V552">
        <v>0.97299999999999998</v>
      </c>
      <c r="W552">
        <v>0.91500000000000004</v>
      </c>
      <c r="X552">
        <v>0.95799999999999996</v>
      </c>
      <c r="Y552">
        <v>1.032</v>
      </c>
      <c r="Z552">
        <v>0.97599999999999998</v>
      </c>
      <c r="AA552">
        <v>1.075</v>
      </c>
      <c r="AB552">
        <v>5</v>
      </c>
      <c r="AC552">
        <v>0.26599342740012299</v>
      </c>
      <c r="AD552">
        <v>1.51389293117778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DFFF-4B70-5942-BABF-2DF381F6753F}">
  <dimension ref="A1:AU997"/>
  <sheetViews>
    <sheetView tabSelected="1" zoomScale="88" workbookViewId="0">
      <selection activeCell="H997" sqref="H997"/>
    </sheetView>
  </sheetViews>
  <sheetFormatPr baseColWidth="10" defaultRowHeight="16" x14ac:dyDescent="0.2"/>
  <sheetData>
    <row r="1" spans="1:47" x14ac:dyDescent="0.2">
      <c r="A1" t="s">
        <v>581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1435</v>
      </c>
      <c r="AL1" t="s">
        <v>1436</v>
      </c>
      <c r="AM1" t="s">
        <v>1440</v>
      </c>
      <c r="AN1" t="s">
        <v>1441</v>
      </c>
      <c r="AO1" t="s">
        <v>1438</v>
      </c>
      <c r="AP1" t="s">
        <v>1439</v>
      </c>
      <c r="AQ1" t="s">
        <v>1443</v>
      </c>
      <c r="AR1" t="s">
        <v>1437</v>
      </c>
    </row>
    <row r="2" spans="1:47" x14ac:dyDescent="0.2">
      <c r="A2" s="2" t="d">
        <v>1995-06-26</v>
      </c>
      <c r="B2" t="s">
        <v>658</v>
      </c>
      <c r="C2" t="s">
        <v>608</v>
      </c>
      <c r="D2">
        <v>5</v>
      </c>
      <c r="E2" t="s">
        <v>608</v>
      </c>
      <c r="F2" t="b">
        <v>0</v>
      </c>
      <c r="G2">
        <v>50</v>
      </c>
      <c r="H2" t="s">
        <v>610</v>
      </c>
      <c r="I2" t="s">
        <v>462</v>
      </c>
      <c r="J2">
        <v>2</v>
      </c>
      <c r="K2" t="s">
        <v>611</v>
      </c>
      <c r="L2" t="s">
        <v>612</v>
      </c>
      <c r="M2">
        <v>2</v>
      </c>
      <c r="N2">
        <v>12</v>
      </c>
      <c r="O2">
        <v>2310</v>
      </c>
      <c r="P2" t="s">
        <v>94</v>
      </c>
      <c r="Q2">
        <v>3</v>
      </c>
      <c r="R2" t="s">
        <v>621</v>
      </c>
      <c r="S2" t="s">
        <v>622</v>
      </c>
      <c r="T2">
        <v>4</v>
      </c>
      <c r="U2">
        <v>-12</v>
      </c>
      <c r="V2">
        <v>2219</v>
      </c>
      <c r="W2" t="s">
        <v>1079</v>
      </c>
      <c r="AA2" t="str">
        <f>"pete sampras"</f>
        <v>pete sampras</v>
      </c>
      <c r="AB2">
        <f>IF(I2=$AA$2, _xlfn.XLOOKUP(P2,tennis_clusters!B:B,tennis_clusters!AB:AB),"NA")</f>
        <v>11</v>
      </c>
      <c r="AC2" t="str">
        <f>IF(OR(ISNUMBER(AB2),ISNA(AB2)),"NA",_xlfn.XLOOKUP(I2,tennis_clusters!B:B,tennis_clusters!AB:AB))</f>
        <v>NA</v>
      </c>
      <c r="AD2" t="str">
        <f>IF(OR(ISNUMBER(AB2),ISNA(AB2)),"W","L")</f>
        <v>W</v>
      </c>
      <c r="AE2" t="str">
        <f>IF(OR(ISNA(AB2),ISNA(AC2)),"",IF(ISNUMBER(AB2),"W","L"))</f>
        <v>W</v>
      </c>
      <c r="AF2">
        <f>IF(ISNUMBER(AB2),AB2,IF(ISNUMBER(AC2),AC2,""))</f>
        <v>11</v>
      </c>
      <c r="AG2">
        <f t="shared" ref="AG2:AG65" si="0">IF(NOT(AE2=""),IF(AE2="W",1,0),"")</f>
        <v>1</v>
      </c>
      <c r="AH2">
        <f>_xlfn.XLOOKUP(AF2,AL:AL,AM:AM)</f>
        <v>0.66279069767441856</v>
      </c>
      <c r="AI2">
        <f>(AH2-AG2)^2</f>
        <v>0.11371011357490539</v>
      </c>
      <c r="AJ2">
        <v>0.76137624861265263</v>
      </c>
      <c r="AK2">
        <f>(AJ2-AG2)^2</f>
        <v>5.6941294726170565E-2</v>
      </c>
      <c r="AL2" s="3">
        <v>1</v>
      </c>
      <c r="AM2">
        <f t="shared" ref="AM2:AM29" si="1">IF(AO2=0,"",AN2/COUNTIF(AF:AF,AL2))</f>
        <v>0.5</v>
      </c>
      <c r="AN2">
        <f t="shared" ref="AN2:AN29" si="2">COUNTIF(AB:AB,AL2)</f>
        <v>2</v>
      </c>
      <c r="AO2">
        <f t="shared" ref="AO2:AO29" si="3">COUNTIF(AF:AF,AL2)</f>
        <v>4</v>
      </c>
      <c r="AP2">
        <v>1</v>
      </c>
      <c r="AQ2">
        <v>1</v>
      </c>
      <c r="AR2">
        <v>1</v>
      </c>
      <c r="AT2">
        <f>COUNTIF(AE:AE,"W")</f>
        <v>686</v>
      </c>
      <c r="AU2">
        <f>SUM(COUNTIF(AK:AK,0))-AT6</f>
        <v>-95</v>
      </c>
    </row>
    <row r="3" spans="1:47" x14ac:dyDescent="0.2">
      <c r="A3" s="2" t="d">
        <v>1995-06-26</v>
      </c>
      <c r="B3" t="s">
        <v>658</v>
      </c>
      <c r="C3" t="s">
        <v>608</v>
      </c>
      <c r="D3">
        <v>5</v>
      </c>
      <c r="E3" t="s">
        <v>608</v>
      </c>
      <c r="F3" t="b">
        <v>0</v>
      </c>
      <c r="G3">
        <v>50</v>
      </c>
      <c r="H3" t="s">
        <v>628</v>
      </c>
      <c r="I3" t="s">
        <v>462</v>
      </c>
      <c r="J3">
        <v>2</v>
      </c>
      <c r="K3" t="s">
        <v>611</v>
      </c>
      <c r="L3" t="s">
        <v>612</v>
      </c>
      <c r="M3">
        <v>2</v>
      </c>
      <c r="N3">
        <v>2</v>
      </c>
      <c r="O3">
        <v>2289</v>
      </c>
      <c r="P3" t="s">
        <v>548</v>
      </c>
      <c r="R3" t="s">
        <v>625</v>
      </c>
      <c r="S3" t="s">
        <v>626</v>
      </c>
      <c r="T3">
        <v>174</v>
      </c>
      <c r="U3">
        <v>-2</v>
      </c>
      <c r="V3">
        <v>1773</v>
      </c>
      <c r="W3" t="s">
        <v>1086</v>
      </c>
      <c r="Y3" t="s">
        <v>728</v>
      </c>
      <c r="AB3">
        <f>IF(I3=$AA$2, _xlfn.XLOOKUP(P3,tennis_clusters!B:B,tennis_clusters!AB:AB),"NA")</f>
        <v>8</v>
      </c>
      <c r="AC3" t="str">
        <f>IF(OR(ISNUMBER(AB3),ISNA(AB3)),"NA",_xlfn.XLOOKUP(I3,tennis_clusters!B:B,tennis_clusters!AB:AB))</f>
        <v>NA</v>
      </c>
      <c r="AD3" t="str">
        <f t="shared" ref="AD3:AD66" si="4">IF(OR(ISNUMBER(AB3),ISNA(AB3)),"W","L")</f>
        <v>W</v>
      </c>
      <c r="AE3" t="str">
        <f t="shared" ref="AE3:AE66" si="5">IF(OR(ISNA(AB3),ISNA(AC3)),"",IF(ISNUMBER(AB3),"W","L"))</f>
        <v>W</v>
      </c>
      <c r="AF3">
        <f>IF(ISNUMBER(AB3),AB3,IF(ISNUMBER(AC3),AC3,""))</f>
        <v>8</v>
      </c>
      <c r="AG3">
        <f t="shared" si="0"/>
        <v>1</v>
      </c>
      <c r="AH3">
        <f t="shared" ref="AH3:AH66" si="6">_xlfn.XLOOKUP(AF3,AL:AL,AM:AM)</f>
        <v>0.7415730337078652</v>
      </c>
      <c r="AI3">
        <f t="shared" ref="AI3:AI66" si="7">(AH3-AG3)^2</f>
        <v>6.6784496906956176E-2</v>
      </c>
      <c r="AJ3">
        <v>0.76137624861265263</v>
      </c>
      <c r="AK3">
        <f t="shared" ref="AK3:AK66" si="8">(AJ3-AG3)^2</f>
        <v>5.6941294726170565E-2</v>
      </c>
      <c r="AL3" s="3">
        <v>2</v>
      </c>
      <c r="AM3">
        <f t="shared" si="1"/>
        <v>0.78749999999999998</v>
      </c>
      <c r="AN3">
        <f t="shared" si="2"/>
        <v>63</v>
      </c>
      <c r="AO3">
        <f t="shared" si="3"/>
        <v>80</v>
      </c>
      <c r="AP3">
        <v>0.78125</v>
      </c>
      <c r="AQ3">
        <v>25</v>
      </c>
      <c r="AR3">
        <v>32</v>
      </c>
      <c r="AT3">
        <f>COUNTIF(AE:AE,"W")+COUNTIF(AE:AE,"L")</f>
        <v>901</v>
      </c>
      <c r="AU3">
        <f>AU2/AT3</f>
        <v>-0.10543840177580466</v>
      </c>
    </row>
    <row r="4" spans="1:47" x14ac:dyDescent="0.2">
      <c r="A4" s="2" t="d">
        <v>1994-01-17</v>
      </c>
      <c r="B4" t="s">
        <v>719</v>
      </c>
      <c r="C4" t="s">
        <v>608</v>
      </c>
      <c r="D4">
        <v>5</v>
      </c>
      <c r="E4" t="s">
        <v>609</v>
      </c>
      <c r="F4" t="b">
        <v>0</v>
      </c>
      <c r="G4">
        <v>34</v>
      </c>
      <c r="H4" t="s">
        <v>620</v>
      </c>
      <c r="I4" t="s">
        <v>462</v>
      </c>
      <c r="J4">
        <v>1</v>
      </c>
      <c r="K4" t="s">
        <v>611</v>
      </c>
      <c r="L4" t="s">
        <v>612</v>
      </c>
      <c r="M4">
        <v>1</v>
      </c>
      <c r="N4">
        <v>6</v>
      </c>
      <c r="O4">
        <v>2316</v>
      </c>
      <c r="P4" t="s">
        <v>247</v>
      </c>
      <c r="Q4">
        <v>15</v>
      </c>
      <c r="R4" t="s">
        <v>611</v>
      </c>
      <c r="S4" t="s">
        <v>612</v>
      </c>
      <c r="T4">
        <v>17</v>
      </c>
      <c r="U4">
        <v>-6</v>
      </c>
      <c r="V4">
        <v>2088</v>
      </c>
      <c r="W4" t="s">
        <v>1158</v>
      </c>
      <c r="AB4">
        <f>IF(I4=$AA$2, _xlfn.XLOOKUP(P4,tennis_clusters!B:B,tennis_clusters!AB:AB),"NA")</f>
        <v>8</v>
      </c>
      <c r="AC4" t="str">
        <f>IF(OR(ISNUMBER(AB4),ISNA(AB4)),"NA",_xlfn.XLOOKUP(I4,tennis_clusters!B:B,tennis_clusters!AB:AB))</f>
        <v>NA</v>
      </c>
      <c r="AD4" t="str">
        <f t="shared" si="4"/>
        <v>W</v>
      </c>
      <c r="AE4" t="str">
        <f t="shared" si="5"/>
        <v>W</v>
      </c>
      <c r="AF4">
        <f t="shared" ref="AF4:AF66" si="9">IF(ISNUMBER(AB4),AB4,IF(ISNUMBER(AC4),AC4,""))</f>
        <v>8</v>
      </c>
      <c r="AG4">
        <f t="shared" si="0"/>
        <v>1</v>
      </c>
      <c r="AH4">
        <f t="shared" si="6"/>
        <v>0.7415730337078652</v>
      </c>
      <c r="AI4">
        <f t="shared" si="7"/>
        <v>6.6784496906956176E-2</v>
      </c>
      <c r="AJ4">
        <v>0.76137624861265263</v>
      </c>
      <c r="AK4">
        <f t="shared" si="8"/>
        <v>5.6941294726170565E-2</v>
      </c>
      <c r="AL4" s="3">
        <v>3</v>
      </c>
      <c r="AM4" t="str">
        <f t="shared" si="1"/>
        <v/>
      </c>
      <c r="AN4">
        <f t="shared" si="2"/>
        <v>0</v>
      </c>
      <c r="AO4">
        <f t="shared" si="3"/>
        <v>0</v>
      </c>
      <c r="AP4" t="s">
        <v>1442</v>
      </c>
      <c r="AQ4">
        <v>0</v>
      </c>
      <c r="AR4">
        <v>0</v>
      </c>
      <c r="AT4">
        <f>AT2/AT3</f>
        <v>0.76137624861265263</v>
      </c>
    </row>
    <row r="5" spans="1:47" x14ac:dyDescent="0.2">
      <c r="A5" s="2" t="d">
        <v>1992-11-16</v>
      </c>
      <c r="B5" t="s">
        <v>839</v>
      </c>
      <c r="C5" t="s">
        <v>610</v>
      </c>
      <c r="D5">
        <v>3</v>
      </c>
      <c r="E5" t="s">
        <v>819</v>
      </c>
      <c r="F5" t="b">
        <v>1</v>
      </c>
      <c r="G5">
        <v>79</v>
      </c>
      <c r="H5" t="s">
        <v>677</v>
      </c>
      <c r="I5" t="s">
        <v>462</v>
      </c>
      <c r="K5" t="s">
        <v>611</v>
      </c>
      <c r="L5" t="s">
        <v>612</v>
      </c>
      <c r="M5">
        <v>3</v>
      </c>
      <c r="N5">
        <v>7</v>
      </c>
      <c r="O5">
        <v>2284</v>
      </c>
      <c r="P5" t="s">
        <v>466</v>
      </c>
      <c r="R5" t="s">
        <v>693</v>
      </c>
      <c r="S5" t="s">
        <v>694</v>
      </c>
      <c r="T5">
        <v>6</v>
      </c>
      <c r="U5">
        <v>-7</v>
      </c>
      <c r="V5">
        <v>2145</v>
      </c>
      <c r="W5" t="s">
        <v>1216</v>
      </c>
      <c r="AB5">
        <f>IF(I5=$AA$2, _xlfn.XLOOKUP(P5,tennis_clusters!B:B,tennis_clusters!AB:AB),"NA")</f>
        <v>13</v>
      </c>
      <c r="AC5" t="str">
        <f>IF(OR(ISNUMBER(AB5),ISNA(AB5)),"NA",_xlfn.XLOOKUP(I5,tennis_clusters!B:B,tennis_clusters!AB:AB))</f>
        <v>NA</v>
      </c>
      <c r="AD5" t="str">
        <f t="shared" si="4"/>
        <v>W</v>
      </c>
      <c r="AE5" t="str">
        <f t="shared" si="5"/>
        <v>W</v>
      </c>
      <c r="AF5">
        <f t="shared" si="9"/>
        <v>13</v>
      </c>
      <c r="AG5">
        <f t="shared" si="0"/>
        <v>1</v>
      </c>
      <c r="AH5">
        <f t="shared" si="6"/>
        <v>0.80909090909090908</v>
      </c>
      <c r="AI5">
        <f t="shared" si="7"/>
        <v>3.6446280991735538E-2</v>
      </c>
      <c r="AJ5">
        <v>0.76137624861265263</v>
      </c>
      <c r="AK5">
        <f t="shared" si="8"/>
        <v>5.6941294726170565E-2</v>
      </c>
      <c r="AL5" s="3">
        <v>4</v>
      </c>
      <c r="AM5">
        <f t="shared" si="1"/>
        <v>1</v>
      </c>
      <c r="AN5">
        <f t="shared" si="2"/>
        <v>7</v>
      </c>
      <c r="AO5">
        <f t="shared" si="3"/>
        <v>7</v>
      </c>
      <c r="AP5">
        <v>1</v>
      </c>
      <c r="AQ5">
        <v>2</v>
      </c>
      <c r="AR5">
        <v>2</v>
      </c>
    </row>
    <row r="6" spans="1:47" x14ac:dyDescent="0.2">
      <c r="A6" s="2" t="d">
        <v>1988-09-19</v>
      </c>
      <c r="B6" t="s">
        <v>750</v>
      </c>
      <c r="C6" t="s">
        <v>637</v>
      </c>
      <c r="D6">
        <v>3</v>
      </c>
      <c r="E6" t="s">
        <v>609</v>
      </c>
      <c r="F6" t="b">
        <v>0</v>
      </c>
      <c r="H6" t="s">
        <v>624</v>
      </c>
      <c r="I6" t="s">
        <v>462</v>
      </c>
      <c r="K6" t="s">
        <v>611</v>
      </c>
      <c r="L6" t="s">
        <v>612</v>
      </c>
      <c r="M6">
        <v>190</v>
      </c>
      <c r="N6">
        <v>15</v>
      </c>
      <c r="O6">
        <v>1758</v>
      </c>
      <c r="P6" t="s">
        <v>1418</v>
      </c>
      <c r="R6" t="s">
        <v>643</v>
      </c>
      <c r="S6" t="s">
        <v>644</v>
      </c>
      <c r="T6">
        <v>184</v>
      </c>
      <c r="U6">
        <v>-17</v>
      </c>
      <c r="V6">
        <v>1737</v>
      </c>
      <c r="W6" t="s">
        <v>1216</v>
      </c>
      <c r="X6" t="s">
        <v>728</v>
      </c>
      <c r="Y6" t="s">
        <v>646</v>
      </c>
      <c r="AB6" t="e">
        <f>IF(I6=$AA$2, _xlfn.XLOOKUP(P6,tennis_clusters!B:B,tennis_clusters!AB:AB),"NA")</f>
        <v>#N/A</v>
      </c>
      <c r="AC6" t="str">
        <f>IF(OR(ISNUMBER(AB6),ISNA(AB6)),"NA",_xlfn.XLOOKUP(I6,tennis_clusters!B:B,tennis_clusters!AB:AB))</f>
        <v>NA</v>
      </c>
      <c r="AD6" t="str">
        <f t="shared" si="4"/>
        <v>W</v>
      </c>
      <c r="AE6" t="str">
        <f t="shared" si="5"/>
        <v/>
      </c>
      <c r="AF6" t="str">
        <f t="shared" si="9"/>
        <v/>
      </c>
      <c r="AG6" t="str">
        <f>IF(NOT(AE6=""),IF(AE6="W",1,0),"")</f>
        <v/>
      </c>
      <c r="AH6" t="str">
        <f>IF(AF6="","",_xlfn.XLOOKUP(AF6,AL:AL,AM:AM))</f>
        <v/>
      </c>
      <c r="AI6" t="str">
        <f>IF(AF6="","",(AH6-AG6)^2)</f>
        <v/>
      </c>
      <c r="AJ6">
        <v>0.76137624861265263</v>
      </c>
      <c r="AK6" t="str">
        <f>IF(AG6="","",(AJ6-AG6)^2)</f>
        <v/>
      </c>
      <c r="AL6" s="3">
        <v>5</v>
      </c>
      <c r="AM6">
        <f t="shared" si="1"/>
        <v>0.8666666666666667</v>
      </c>
      <c r="AN6">
        <f t="shared" si="2"/>
        <v>26</v>
      </c>
      <c r="AO6">
        <f t="shared" si="3"/>
        <v>30</v>
      </c>
      <c r="AP6">
        <v>0.81818181818181823</v>
      </c>
      <c r="AQ6">
        <v>9</v>
      </c>
      <c r="AR6">
        <v>11</v>
      </c>
      <c r="AT6">
        <f>COUNTIF(AF2:AF997,"")</f>
        <v>95</v>
      </c>
    </row>
    <row r="7" spans="1:47" x14ac:dyDescent="0.2">
      <c r="A7" s="2" t="d">
        <v>2000-05-21</v>
      </c>
      <c r="B7" t="s">
        <v>675</v>
      </c>
      <c r="C7" t="s">
        <v>676</v>
      </c>
      <c r="D7">
        <v>3</v>
      </c>
      <c r="E7" t="s">
        <v>671</v>
      </c>
      <c r="F7" t="b">
        <v>0</v>
      </c>
      <c r="G7">
        <v>12</v>
      </c>
      <c r="H7" t="s">
        <v>677</v>
      </c>
      <c r="I7" t="s">
        <v>158</v>
      </c>
      <c r="K7" t="s">
        <v>716</v>
      </c>
      <c r="L7" t="s">
        <v>717</v>
      </c>
      <c r="M7">
        <v>14</v>
      </c>
      <c r="N7">
        <v>15</v>
      </c>
      <c r="O7">
        <v>2018</v>
      </c>
      <c r="P7" t="s">
        <v>462</v>
      </c>
      <c r="R7" t="s">
        <v>611</v>
      </c>
      <c r="S7" t="s">
        <v>612</v>
      </c>
      <c r="T7">
        <v>2</v>
      </c>
      <c r="U7">
        <v>-14</v>
      </c>
      <c r="V7">
        <v>2290</v>
      </c>
      <c r="W7" t="s">
        <v>817</v>
      </c>
      <c r="AB7" t="str">
        <f>IF(I7=$AA$2, _xlfn.XLOOKUP(P7,tennis_clusters!B:B,tennis_clusters!AB:AB),"NA")</f>
        <v>NA</v>
      </c>
      <c r="AC7">
        <f>IF(OR(ISNUMBER(AB7),ISNA(AB7)),"NA",_xlfn.XLOOKUP(I7,tennis_clusters!B:B,tennis_clusters!AB:AB))</f>
        <v>13</v>
      </c>
      <c r="AD7" t="str">
        <f t="shared" si="4"/>
        <v>L</v>
      </c>
      <c r="AE7" t="str">
        <f t="shared" si="5"/>
        <v>L</v>
      </c>
      <c r="AF7">
        <f t="shared" si="9"/>
        <v>13</v>
      </c>
      <c r="AG7">
        <f t="shared" si="0"/>
        <v>0</v>
      </c>
      <c r="AH7">
        <f t="shared" ref="AH7:AH70" si="10">IF(AF7="","",_xlfn.XLOOKUP(AF7,AL:AL,AM:AM))</f>
        <v>0.80909090909090908</v>
      </c>
      <c r="AI7">
        <f t="shared" ref="AI7:AI70" si="11">IF(AF7="","",(AH7-AG7)^2)</f>
        <v>0.65462809917355369</v>
      </c>
      <c r="AJ7">
        <v>0.76137624861265263</v>
      </c>
      <c r="AK7">
        <f t="shared" ref="AK7:AK70" si="12">IF(AG7="","",(AJ7-AG7)^2)</f>
        <v>0.57969379195147586</v>
      </c>
      <c r="AL7" s="3">
        <v>6</v>
      </c>
      <c r="AM7">
        <f t="shared" si="1"/>
        <v>0.91666666666666663</v>
      </c>
      <c r="AN7">
        <f t="shared" si="2"/>
        <v>11</v>
      </c>
      <c r="AO7">
        <f t="shared" si="3"/>
        <v>12</v>
      </c>
      <c r="AP7">
        <v>1</v>
      </c>
      <c r="AQ7">
        <v>5</v>
      </c>
      <c r="AR7">
        <v>5</v>
      </c>
    </row>
    <row r="8" spans="1:47" x14ac:dyDescent="0.2">
      <c r="A8" s="2" t="d">
        <v>1999-08-16</v>
      </c>
      <c r="B8" t="s">
        <v>845</v>
      </c>
      <c r="C8" t="s">
        <v>783</v>
      </c>
      <c r="D8">
        <v>3</v>
      </c>
      <c r="E8" t="s">
        <v>609</v>
      </c>
      <c r="F8" t="b">
        <v>0</v>
      </c>
      <c r="G8">
        <v>54</v>
      </c>
      <c r="H8" t="s">
        <v>620</v>
      </c>
      <c r="I8" t="s">
        <v>462</v>
      </c>
      <c r="J8">
        <v>1</v>
      </c>
      <c r="K8" t="s">
        <v>611</v>
      </c>
      <c r="L8" t="s">
        <v>612</v>
      </c>
      <c r="M8">
        <v>1</v>
      </c>
      <c r="N8">
        <v>1</v>
      </c>
      <c r="O8">
        <v>2305</v>
      </c>
      <c r="P8" t="s">
        <v>404</v>
      </c>
      <c r="R8" t="s">
        <v>684</v>
      </c>
      <c r="S8" t="s">
        <v>685</v>
      </c>
      <c r="T8">
        <v>116</v>
      </c>
      <c r="U8">
        <v>-2</v>
      </c>
      <c r="V8">
        <v>1861</v>
      </c>
      <c r="W8" t="s">
        <v>848</v>
      </c>
      <c r="Y8" t="s">
        <v>646</v>
      </c>
      <c r="AB8">
        <f>IF(I8=$AA$2, _xlfn.XLOOKUP(P8,tennis_clusters!B:B,tennis_clusters!AB:AB),"NA")</f>
        <v>20</v>
      </c>
      <c r="AC8" t="str">
        <f>IF(OR(ISNUMBER(AB8),ISNA(AB8)),"NA",_xlfn.XLOOKUP(I8,tennis_clusters!B:B,tennis_clusters!AB:AB))</f>
        <v>NA</v>
      </c>
      <c r="AD8" t="str">
        <f t="shared" si="4"/>
        <v>W</v>
      </c>
      <c r="AE8" t="str">
        <f t="shared" si="5"/>
        <v>W</v>
      </c>
      <c r="AF8">
        <f t="shared" si="9"/>
        <v>20</v>
      </c>
      <c r="AG8">
        <f t="shared" si="0"/>
        <v>1</v>
      </c>
      <c r="AH8">
        <f t="shared" si="10"/>
        <v>0.66666666666666663</v>
      </c>
      <c r="AI8">
        <f t="shared" si="11"/>
        <v>0.11111111111111113</v>
      </c>
      <c r="AJ8">
        <v>0.76137624861265263</v>
      </c>
      <c r="AK8">
        <f t="shared" si="12"/>
        <v>5.6941294726170565E-2</v>
      </c>
      <c r="AL8" s="3">
        <v>7</v>
      </c>
      <c r="AM8" t="str">
        <f t="shared" si="1"/>
        <v/>
      </c>
      <c r="AN8">
        <f t="shared" si="2"/>
        <v>0</v>
      </c>
      <c r="AO8">
        <f t="shared" si="3"/>
        <v>0</v>
      </c>
      <c r="AP8" t="s">
        <v>1442</v>
      </c>
      <c r="AQ8">
        <v>0</v>
      </c>
      <c r="AR8">
        <v>0</v>
      </c>
    </row>
    <row r="9" spans="1:47" x14ac:dyDescent="0.2">
      <c r="A9" s="2" t="d">
        <v>1994-09-23</v>
      </c>
      <c r="B9" t="s">
        <v>696</v>
      </c>
      <c r="C9" t="s">
        <v>697</v>
      </c>
      <c r="D9">
        <v>5</v>
      </c>
      <c r="E9" t="s">
        <v>819</v>
      </c>
      <c r="F9" t="b">
        <v>1</v>
      </c>
      <c r="H9" t="s">
        <v>614</v>
      </c>
      <c r="I9" t="s">
        <v>522</v>
      </c>
      <c r="K9" t="s">
        <v>678</v>
      </c>
      <c r="L9" t="s">
        <v>679</v>
      </c>
      <c r="M9">
        <v>5</v>
      </c>
      <c r="N9">
        <v>16</v>
      </c>
      <c r="O9">
        <v>2126</v>
      </c>
      <c r="P9" t="s">
        <v>462</v>
      </c>
      <c r="R9" t="s">
        <v>611</v>
      </c>
      <c r="S9" t="s">
        <v>612</v>
      </c>
      <c r="T9">
        <v>1</v>
      </c>
      <c r="U9">
        <v>-16</v>
      </c>
      <c r="V9">
        <v>2363</v>
      </c>
      <c r="W9" t="s">
        <v>1124</v>
      </c>
      <c r="Z9" t="s">
        <v>847</v>
      </c>
      <c r="AB9" t="str">
        <f>IF(I9=$AA$2, _xlfn.XLOOKUP(P9,tennis_clusters!B:B,tennis_clusters!AB:AB),"NA")</f>
        <v>NA</v>
      </c>
      <c r="AC9">
        <f>IF(OR(ISNUMBER(AB9),ISNA(AB9)),"NA",_xlfn.XLOOKUP(I9,tennis_clusters!B:B,tennis_clusters!AB:AB))</f>
        <v>8</v>
      </c>
      <c r="AD9" t="str">
        <f t="shared" si="4"/>
        <v>L</v>
      </c>
      <c r="AE9" t="str">
        <f t="shared" si="5"/>
        <v>L</v>
      </c>
      <c r="AF9">
        <f t="shared" si="9"/>
        <v>8</v>
      </c>
      <c r="AG9">
        <f t="shared" si="0"/>
        <v>0</v>
      </c>
      <c r="AH9">
        <f t="shared" si="10"/>
        <v>0.7415730337078652</v>
      </c>
      <c r="AI9">
        <f t="shared" si="11"/>
        <v>0.54993056432268661</v>
      </c>
      <c r="AJ9">
        <v>0.76137624861265263</v>
      </c>
      <c r="AK9">
        <f t="shared" si="12"/>
        <v>0.57969379195147586</v>
      </c>
      <c r="AL9" s="3">
        <v>8</v>
      </c>
      <c r="AM9">
        <f t="shared" si="1"/>
        <v>0.7415730337078652</v>
      </c>
      <c r="AN9">
        <f t="shared" si="2"/>
        <v>66</v>
      </c>
      <c r="AO9">
        <f t="shared" si="3"/>
        <v>89</v>
      </c>
      <c r="AP9">
        <v>0.8</v>
      </c>
      <c r="AQ9">
        <v>24</v>
      </c>
      <c r="AR9">
        <v>30</v>
      </c>
    </row>
    <row r="10" spans="1:47" x14ac:dyDescent="0.2">
      <c r="A10" s="2" t="d">
        <v>1992-02-10</v>
      </c>
      <c r="B10" t="s">
        <v>782</v>
      </c>
      <c r="C10" t="s">
        <v>783</v>
      </c>
      <c r="D10">
        <v>3</v>
      </c>
      <c r="E10" t="s">
        <v>609</v>
      </c>
      <c r="F10" t="b">
        <v>1</v>
      </c>
      <c r="G10">
        <v>53</v>
      </c>
      <c r="H10" t="s">
        <v>618</v>
      </c>
      <c r="I10" t="s">
        <v>572</v>
      </c>
      <c r="J10">
        <v>7</v>
      </c>
      <c r="K10" t="s">
        <v>655</v>
      </c>
      <c r="L10" t="s">
        <v>656</v>
      </c>
      <c r="M10">
        <v>26</v>
      </c>
      <c r="N10">
        <v>16</v>
      </c>
      <c r="O10">
        <v>1992</v>
      </c>
      <c r="P10" t="s">
        <v>462</v>
      </c>
      <c r="Q10">
        <v>2</v>
      </c>
      <c r="R10" t="s">
        <v>611</v>
      </c>
      <c r="S10" t="s">
        <v>612</v>
      </c>
      <c r="T10">
        <v>4</v>
      </c>
      <c r="U10">
        <v>-15</v>
      </c>
      <c r="V10">
        <v>2218</v>
      </c>
      <c r="W10" t="s">
        <v>692</v>
      </c>
      <c r="AB10" t="str">
        <f>IF(I10=$AA$2, _xlfn.XLOOKUP(P10,tennis_clusters!B:B,tennis_clusters!AB:AB),"NA")</f>
        <v>NA</v>
      </c>
      <c r="AC10">
        <f>IF(OR(ISNUMBER(AB10),ISNA(AB10)),"NA",_xlfn.XLOOKUP(I10,tennis_clusters!B:B,tennis_clusters!AB:AB))</f>
        <v>15</v>
      </c>
      <c r="AD10" t="str">
        <f t="shared" si="4"/>
        <v>L</v>
      </c>
      <c r="AE10" t="str">
        <f t="shared" si="5"/>
        <v>L</v>
      </c>
      <c r="AF10">
        <f t="shared" si="9"/>
        <v>15</v>
      </c>
      <c r="AG10">
        <f t="shared" si="0"/>
        <v>0</v>
      </c>
      <c r="AH10">
        <f t="shared" si="10"/>
        <v>0.70769230769230773</v>
      </c>
      <c r="AI10">
        <f t="shared" si="11"/>
        <v>0.50082840236686399</v>
      </c>
      <c r="AJ10">
        <v>0.76137624861265263</v>
      </c>
      <c r="AK10">
        <f t="shared" si="12"/>
        <v>0.57969379195147586</v>
      </c>
      <c r="AL10" s="3">
        <v>9</v>
      </c>
      <c r="AM10">
        <f t="shared" si="1"/>
        <v>0.8</v>
      </c>
      <c r="AN10">
        <f t="shared" si="2"/>
        <v>8</v>
      </c>
      <c r="AO10">
        <f t="shared" si="3"/>
        <v>10</v>
      </c>
      <c r="AP10">
        <v>0.66666666666666663</v>
      </c>
      <c r="AQ10">
        <v>2</v>
      </c>
      <c r="AR10">
        <v>3</v>
      </c>
    </row>
    <row r="11" spans="1:47" x14ac:dyDescent="0.2">
      <c r="A11" s="2" t="d">
        <v>1999-07-26</v>
      </c>
      <c r="B11" t="s">
        <v>750</v>
      </c>
      <c r="C11" t="s">
        <v>637</v>
      </c>
      <c r="D11">
        <v>3</v>
      </c>
      <c r="E11" t="s">
        <v>609</v>
      </c>
      <c r="F11" t="b">
        <v>0</v>
      </c>
      <c r="G11">
        <v>45</v>
      </c>
      <c r="H11" t="s">
        <v>614</v>
      </c>
      <c r="I11" t="s">
        <v>462</v>
      </c>
      <c r="J11">
        <v>2</v>
      </c>
      <c r="K11" t="s">
        <v>611</v>
      </c>
      <c r="L11" t="s">
        <v>612</v>
      </c>
      <c r="M11">
        <v>2</v>
      </c>
      <c r="N11">
        <v>1</v>
      </c>
      <c r="O11">
        <v>2265</v>
      </c>
      <c r="P11" t="s">
        <v>855</v>
      </c>
      <c r="R11" t="s">
        <v>643</v>
      </c>
      <c r="S11" t="s">
        <v>644</v>
      </c>
      <c r="T11">
        <v>236</v>
      </c>
      <c r="U11">
        <v>-2</v>
      </c>
      <c r="V11">
        <v>1746</v>
      </c>
      <c r="W11" t="s">
        <v>856</v>
      </c>
      <c r="Y11" t="s">
        <v>646</v>
      </c>
      <c r="AB11" t="e">
        <f>IF(I11=$AA$2, _xlfn.XLOOKUP(P11,tennis_clusters!B:B,tennis_clusters!AB:AB),"NA")</f>
        <v>#N/A</v>
      </c>
      <c r="AC11" t="str">
        <f>IF(OR(ISNUMBER(AB11),ISNA(AB11)),"NA",_xlfn.XLOOKUP(I11,tennis_clusters!B:B,tennis_clusters!AB:AB))</f>
        <v>NA</v>
      </c>
      <c r="AD11" t="str">
        <f t="shared" si="4"/>
        <v>W</v>
      </c>
      <c r="AE11" t="str">
        <f t="shared" si="5"/>
        <v/>
      </c>
      <c r="AF11" t="str">
        <f t="shared" si="9"/>
        <v/>
      </c>
      <c r="AG11" t="str">
        <f t="shared" si="0"/>
        <v/>
      </c>
      <c r="AH11" t="str">
        <f t="shared" si="10"/>
        <v/>
      </c>
      <c r="AI11" t="str">
        <f t="shared" si="11"/>
        <v/>
      </c>
      <c r="AJ11">
        <v>0.76137624861265263</v>
      </c>
      <c r="AK11" t="str">
        <f t="shared" si="12"/>
        <v/>
      </c>
      <c r="AL11" s="3">
        <v>10</v>
      </c>
      <c r="AM11">
        <f t="shared" si="1"/>
        <v>0.9</v>
      </c>
      <c r="AN11">
        <f t="shared" si="2"/>
        <v>18</v>
      </c>
      <c r="AO11">
        <f t="shared" si="3"/>
        <v>20</v>
      </c>
      <c r="AP11">
        <v>1</v>
      </c>
      <c r="AQ11">
        <v>5</v>
      </c>
      <c r="AR11">
        <v>5</v>
      </c>
    </row>
    <row r="12" spans="1:47" x14ac:dyDescent="0.2">
      <c r="A12" s="2" t="d">
        <v>1993-11-15</v>
      </c>
      <c r="B12" t="s">
        <v>839</v>
      </c>
      <c r="C12" t="s">
        <v>610</v>
      </c>
      <c r="D12">
        <v>3</v>
      </c>
      <c r="E12" t="s">
        <v>819</v>
      </c>
      <c r="F12" t="b">
        <v>1</v>
      </c>
      <c r="G12">
        <v>65</v>
      </c>
      <c r="H12" t="s">
        <v>677</v>
      </c>
      <c r="I12" t="s">
        <v>462</v>
      </c>
      <c r="K12" t="s">
        <v>611</v>
      </c>
      <c r="L12" t="s">
        <v>612</v>
      </c>
      <c r="M12">
        <v>1</v>
      </c>
      <c r="N12">
        <v>7</v>
      </c>
      <c r="O12">
        <v>2317</v>
      </c>
      <c r="P12" t="s">
        <v>522</v>
      </c>
      <c r="R12" t="s">
        <v>678</v>
      </c>
      <c r="S12" t="s">
        <v>679</v>
      </c>
      <c r="T12">
        <v>5</v>
      </c>
      <c r="U12">
        <v>-7</v>
      </c>
      <c r="V12">
        <v>2178</v>
      </c>
      <c r="W12" t="s">
        <v>882</v>
      </c>
      <c r="AB12">
        <f>IF(I12=$AA$2, _xlfn.XLOOKUP(P12,tennis_clusters!B:B,tennis_clusters!AB:AB),"NA")</f>
        <v>8</v>
      </c>
      <c r="AC12" t="str">
        <f>IF(OR(ISNUMBER(AB12),ISNA(AB12)),"NA",_xlfn.XLOOKUP(I12,tennis_clusters!B:B,tennis_clusters!AB:AB))</f>
        <v>NA</v>
      </c>
      <c r="AD12" t="str">
        <f t="shared" si="4"/>
        <v>W</v>
      </c>
      <c r="AE12" t="str">
        <f t="shared" si="5"/>
        <v>W</v>
      </c>
      <c r="AF12">
        <f t="shared" si="9"/>
        <v>8</v>
      </c>
      <c r="AG12">
        <f t="shared" si="0"/>
        <v>1</v>
      </c>
      <c r="AH12">
        <f t="shared" si="10"/>
        <v>0.7415730337078652</v>
      </c>
      <c r="AI12">
        <f t="shared" si="11"/>
        <v>6.6784496906956176E-2</v>
      </c>
      <c r="AJ12">
        <v>0.76137624861265263</v>
      </c>
      <c r="AK12">
        <f t="shared" si="12"/>
        <v>5.6941294726170565E-2</v>
      </c>
      <c r="AL12" s="3">
        <v>11</v>
      </c>
      <c r="AM12">
        <f t="shared" si="1"/>
        <v>0.66279069767441856</v>
      </c>
      <c r="AN12">
        <f t="shared" si="2"/>
        <v>57</v>
      </c>
      <c r="AO12">
        <f t="shared" si="3"/>
        <v>86</v>
      </c>
      <c r="AP12">
        <v>0.65384615384615385</v>
      </c>
      <c r="AQ12">
        <v>17</v>
      </c>
      <c r="AR12">
        <v>26</v>
      </c>
    </row>
    <row r="13" spans="1:47" x14ac:dyDescent="0.2">
      <c r="A13" s="2" t="d">
        <v>1996-08-12</v>
      </c>
      <c r="B13" t="s">
        <v>845</v>
      </c>
      <c r="C13" t="s">
        <v>783</v>
      </c>
      <c r="D13">
        <v>3</v>
      </c>
      <c r="E13" t="s">
        <v>609</v>
      </c>
      <c r="F13" t="b">
        <v>0</v>
      </c>
      <c r="G13">
        <v>41</v>
      </c>
      <c r="H13" t="s">
        <v>614</v>
      </c>
      <c r="I13" t="s">
        <v>462</v>
      </c>
      <c r="J13">
        <v>1</v>
      </c>
      <c r="K13" t="s">
        <v>611</v>
      </c>
      <c r="L13" t="s">
        <v>612</v>
      </c>
      <c r="M13">
        <v>1</v>
      </c>
      <c r="N13">
        <v>3</v>
      </c>
      <c r="O13">
        <v>2307</v>
      </c>
      <c r="P13" t="s">
        <v>93</v>
      </c>
      <c r="Q13">
        <v>13</v>
      </c>
      <c r="R13" t="s">
        <v>693</v>
      </c>
      <c r="S13" t="s">
        <v>694</v>
      </c>
      <c r="T13">
        <v>39</v>
      </c>
      <c r="U13">
        <v>-3</v>
      </c>
      <c r="V13">
        <v>1996</v>
      </c>
      <c r="W13" t="s">
        <v>827</v>
      </c>
      <c r="AB13">
        <f>IF(I13=$AA$2, _xlfn.XLOOKUP(P13,tennis_clusters!B:B,tennis_clusters!AB:AB),"NA")</f>
        <v>17</v>
      </c>
      <c r="AC13" t="str">
        <f>IF(OR(ISNUMBER(AB13),ISNA(AB13)),"NA",_xlfn.XLOOKUP(I13,tennis_clusters!B:B,tennis_clusters!AB:AB))</f>
        <v>NA</v>
      </c>
      <c r="AD13" t="str">
        <f t="shared" si="4"/>
        <v>W</v>
      </c>
      <c r="AE13" t="str">
        <f t="shared" si="5"/>
        <v>W</v>
      </c>
      <c r="AF13">
        <f t="shared" si="9"/>
        <v>17</v>
      </c>
      <c r="AG13">
        <f t="shared" si="0"/>
        <v>1</v>
      </c>
      <c r="AH13">
        <f t="shared" si="10"/>
        <v>0.72972972972972971</v>
      </c>
      <c r="AI13">
        <f t="shared" si="11"/>
        <v>7.3046018991964945E-2</v>
      </c>
      <c r="AJ13">
        <v>0.76137624861265263</v>
      </c>
      <c r="AK13">
        <f t="shared" si="12"/>
        <v>5.6941294726170565E-2</v>
      </c>
      <c r="AL13" s="3">
        <v>12</v>
      </c>
      <c r="AM13">
        <f t="shared" si="1"/>
        <v>1</v>
      </c>
      <c r="AN13">
        <f t="shared" si="2"/>
        <v>5</v>
      </c>
      <c r="AO13">
        <f t="shared" si="3"/>
        <v>5</v>
      </c>
      <c r="AP13">
        <v>1</v>
      </c>
      <c r="AQ13">
        <v>2</v>
      </c>
      <c r="AR13">
        <v>2</v>
      </c>
    </row>
    <row r="14" spans="1:47" x14ac:dyDescent="0.2">
      <c r="A14" s="2" t="d">
        <v>1990-01-08</v>
      </c>
      <c r="B14" t="s">
        <v>1162</v>
      </c>
      <c r="C14" t="s">
        <v>637</v>
      </c>
      <c r="D14">
        <v>3</v>
      </c>
      <c r="E14" t="s">
        <v>609</v>
      </c>
      <c r="F14" t="b">
        <v>0</v>
      </c>
      <c r="H14" t="s">
        <v>624</v>
      </c>
      <c r="I14" t="s">
        <v>462</v>
      </c>
      <c r="K14" t="s">
        <v>611</v>
      </c>
      <c r="L14" t="s">
        <v>612</v>
      </c>
      <c r="M14">
        <v>69</v>
      </c>
      <c r="N14">
        <v>16</v>
      </c>
      <c r="O14">
        <v>1887</v>
      </c>
      <c r="P14" t="s">
        <v>1364</v>
      </c>
      <c r="Q14">
        <v>4</v>
      </c>
      <c r="R14" t="s">
        <v>611</v>
      </c>
      <c r="S14" t="s">
        <v>612</v>
      </c>
      <c r="T14">
        <v>12</v>
      </c>
      <c r="U14">
        <v>-12</v>
      </c>
      <c r="V14">
        <v>2098</v>
      </c>
      <c r="W14" t="s">
        <v>1378</v>
      </c>
      <c r="X14" t="s">
        <v>646</v>
      </c>
      <c r="AB14" t="e">
        <f>IF(I14=$AA$2, _xlfn.XLOOKUP(P14,tennis_clusters!B:B,tennis_clusters!AB:AB),"NA")</f>
        <v>#N/A</v>
      </c>
      <c r="AC14" t="str">
        <f>IF(OR(ISNUMBER(AB14),ISNA(AB14)),"NA",_xlfn.XLOOKUP(I14,tennis_clusters!B:B,tennis_clusters!AB:AB))</f>
        <v>NA</v>
      </c>
      <c r="AD14" t="str">
        <f t="shared" si="4"/>
        <v>W</v>
      </c>
      <c r="AE14" t="str">
        <f t="shared" si="5"/>
        <v/>
      </c>
      <c r="AF14" t="str">
        <f t="shared" si="9"/>
        <v/>
      </c>
      <c r="AG14" t="str">
        <f t="shared" si="0"/>
        <v/>
      </c>
      <c r="AH14" t="str">
        <f t="shared" si="10"/>
        <v/>
      </c>
      <c r="AI14" t="str">
        <f t="shared" si="11"/>
        <v/>
      </c>
      <c r="AJ14">
        <v>0.76137624861265263</v>
      </c>
      <c r="AK14" t="str">
        <f t="shared" si="12"/>
        <v/>
      </c>
      <c r="AL14" s="3">
        <v>13</v>
      </c>
      <c r="AM14">
        <f t="shared" si="1"/>
        <v>0.80909090909090908</v>
      </c>
      <c r="AN14">
        <f t="shared" si="2"/>
        <v>89</v>
      </c>
      <c r="AO14">
        <f t="shared" si="3"/>
        <v>110</v>
      </c>
      <c r="AP14">
        <v>0.84210526315789469</v>
      </c>
      <c r="AQ14">
        <v>32</v>
      </c>
      <c r="AR14">
        <v>38</v>
      </c>
    </row>
    <row r="15" spans="1:47" x14ac:dyDescent="0.2">
      <c r="A15" s="2" t="d">
        <v>2002-08-19</v>
      </c>
      <c r="B15" t="s">
        <v>636</v>
      </c>
      <c r="C15" t="s">
        <v>637</v>
      </c>
      <c r="D15">
        <v>3</v>
      </c>
      <c r="E15" t="s">
        <v>609</v>
      </c>
      <c r="F15" t="b">
        <v>0</v>
      </c>
      <c r="G15">
        <v>51</v>
      </c>
      <c r="H15" t="s">
        <v>624</v>
      </c>
      <c r="I15" t="s">
        <v>460</v>
      </c>
      <c r="K15" t="s">
        <v>638</v>
      </c>
      <c r="L15" t="s">
        <v>639</v>
      </c>
      <c r="M15">
        <v>85</v>
      </c>
      <c r="N15">
        <v>16</v>
      </c>
      <c r="O15">
        <v>1860</v>
      </c>
      <c r="P15" t="s">
        <v>462</v>
      </c>
      <c r="Q15">
        <v>3</v>
      </c>
      <c r="R15" t="s">
        <v>611</v>
      </c>
      <c r="S15" t="s">
        <v>612</v>
      </c>
      <c r="T15">
        <v>17</v>
      </c>
      <c r="U15">
        <v>-13</v>
      </c>
      <c r="V15">
        <v>2066</v>
      </c>
      <c r="W15" t="s">
        <v>640</v>
      </c>
      <c r="AB15" t="str">
        <f>IF(I15=$AA$2, _xlfn.XLOOKUP(P15,tennis_clusters!B:B,tennis_clusters!AB:AB),"NA")</f>
        <v>NA</v>
      </c>
      <c r="AC15">
        <f>IF(OR(ISNUMBER(AB15),ISNA(AB15)),"NA",_xlfn.XLOOKUP(I15,tennis_clusters!B:B,tennis_clusters!AB:AB))</f>
        <v>23</v>
      </c>
      <c r="AD15" t="str">
        <f t="shared" si="4"/>
        <v>L</v>
      </c>
      <c r="AE15" t="str">
        <f t="shared" si="5"/>
        <v>L</v>
      </c>
      <c r="AF15">
        <f t="shared" si="9"/>
        <v>23</v>
      </c>
      <c r="AG15">
        <f t="shared" si="0"/>
        <v>0</v>
      </c>
      <c r="AH15">
        <f t="shared" si="10"/>
        <v>0.875</v>
      </c>
      <c r="AI15">
        <f t="shared" si="11"/>
        <v>0.765625</v>
      </c>
      <c r="AJ15">
        <v>0.76137624861265263</v>
      </c>
      <c r="AK15">
        <f t="shared" si="12"/>
        <v>0.57969379195147586</v>
      </c>
      <c r="AL15" s="3">
        <v>14</v>
      </c>
      <c r="AM15">
        <f t="shared" si="1"/>
        <v>1</v>
      </c>
      <c r="AN15">
        <f t="shared" si="2"/>
        <v>5</v>
      </c>
      <c r="AO15">
        <f t="shared" si="3"/>
        <v>5</v>
      </c>
      <c r="AP15">
        <v>1</v>
      </c>
      <c r="AQ15">
        <v>3</v>
      </c>
      <c r="AR15">
        <v>3</v>
      </c>
    </row>
    <row r="16" spans="1:47" x14ac:dyDescent="0.2">
      <c r="A16" s="2" t="d">
        <v>1996-08-26</v>
      </c>
      <c r="B16" t="s">
        <v>607</v>
      </c>
      <c r="C16" t="s">
        <v>608</v>
      </c>
      <c r="D16">
        <v>5</v>
      </c>
      <c r="E16" t="s">
        <v>609</v>
      </c>
      <c r="F16" t="b">
        <v>0</v>
      </c>
      <c r="G16">
        <v>50</v>
      </c>
      <c r="H16" t="s">
        <v>628</v>
      </c>
      <c r="I16" t="s">
        <v>462</v>
      </c>
      <c r="J16">
        <v>1</v>
      </c>
      <c r="K16" t="s">
        <v>611</v>
      </c>
      <c r="L16" t="s">
        <v>612</v>
      </c>
      <c r="M16">
        <v>1</v>
      </c>
      <c r="N16">
        <v>2</v>
      </c>
      <c r="O16">
        <v>2317</v>
      </c>
      <c r="P16" t="s">
        <v>294</v>
      </c>
      <c r="R16" t="s">
        <v>693</v>
      </c>
      <c r="S16" t="s">
        <v>694</v>
      </c>
      <c r="T16">
        <v>47</v>
      </c>
      <c r="U16">
        <v>-2</v>
      </c>
      <c r="V16">
        <v>1886</v>
      </c>
      <c r="W16" t="s">
        <v>1009</v>
      </c>
      <c r="AB16">
        <f>IF(I16=$AA$2, _xlfn.XLOOKUP(P16,tennis_clusters!B:B,tennis_clusters!AB:AB),"NA")</f>
        <v>13</v>
      </c>
      <c r="AC16" t="str">
        <f>IF(OR(ISNUMBER(AB16),ISNA(AB16)),"NA",_xlfn.XLOOKUP(I16,tennis_clusters!B:B,tennis_clusters!AB:AB))</f>
        <v>NA</v>
      </c>
      <c r="AD16" t="str">
        <f t="shared" si="4"/>
        <v>W</v>
      </c>
      <c r="AE16" t="str">
        <f t="shared" si="5"/>
        <v>W</v>
      </c>
      <c r="AF16">
        <f t="shared" si="9"/>
        <v>13</v>
      </c>
      <c r="AG16">
        <f t="shared" si="0"/>
        <v>1</v>
      </c>
      <c r="AH16">
        <f t="shared" si="10"/>
        <v>0.80909090909090908</v>
      </c>
      <c r="AI16">
        <f t="shared" si="11"/>
        <v>3.6446280991735538E-2</v>
      </c>
      <c r="AJ16">
        <v>0.76137624861265263</v>
      </c>
      <c r="AK16">
        <f t="shared" si="12"/>
        <v>5.6941294726170565E-2</v>
      </c>
      <c r="AL16" s="3">
        <v>15</v>
      </c>
      <c r="AM16">
        <f t="shared" si="1"/>
        <v>0.70769230769230773</v>
      </c>
      <c r="AN16">
        <f t="shared" si="2"/>
        <v>46</v>
      </c>
      <c r="AO16">
        <f t="shared" si="3"/>
        <v>65</v>
      </c>
      <c r="AP16">
        <v>0.73913043478260865</v>
      </c>
      <c r="AQ16">
        <v>17</v>
      </c>
      <c r="AR16">
        <v>23</v>
      </c>
    </row>
    <row r="17" spans="1:44" x14ac:dyDescent="0.2">
      <c r="A17" s="2" t="d">
        <v>2002-07-29</v>
      </c>
      <c r="B17" t="s">
        <v>650</v>
      </c>
      <c r="C17" t="s">
        <v>642</v>
      </c>
      <c r="D17">
        <v>3</v>
      </c>
      <c r="E17" t="s">
        <v>609</v>
      </c>
      <c r="F17" t="b">
        <v>0</v>
      </c>
      <c r="G17">
        <v>75</v>
      </c>
      <c r="H17" t="s">
        <v>628</v>
      </c>
      <c r="I17" t="s">
        <v>462</v>
      </c>
      <c r="J17">
        <v>13</v>
      </c>
      <c r="K17" t="s">
        <v>611</v>
      </c>
      <c r="L17" t="s">
        <v>612</v>
      </c>
      <c r="M17">
        <v>15</v>
      </c>
      <c r="N17">
        <v>8</v>
      </c>
      <c r="O17">
        <v>2067</v>
      </c>
      <c r="P17" t="s">
        <v>572</v>
      </c>
      <c r="R17" t="s">
        <v>655</v>
      </c>
      <c r="S17" t="s">
        <v>656</v>
      </c>
      <c r="T17">
        <v>45</v>
      </c>
      <c r="U17">
        <v>-7</v>
      </c>
      <c r="V17">
        <v>1979</v>
      </c>
      <c r="W17" t="s">
        <v>657</v>
      </c>
      <c r="AB17">
        <f>IF(I17=$AA$2, _xlfn.XLOOKUP(P17,tennis_clusters!B:B,tennis_clusters!AB:AB),"NA")</f>
        <v>15</v>
      </c>
      <c r="AC17" t="str">
        <f>IF(OR(ISNUMBER(AB17),ISNA(AB17)),"NA",_xlfn.XLOOKUP(I17,tennis_clusters!B:B,tennis_clusters!AB:AB))</f>
        <v>NA</v>
      </c>
      <c r="AD17" t="str">
        <f t="shared" si="4"/>
        <v>W</v>
      </c>
      <c r="AE17" t="str">
        <f t="shared" si="5"/>
        <v>W</v>
      </c>
      <c r="AF17">
        <f t="shared" si="9"/>
        <v>15</v>
      </c>
      <c r="AG17">
        <f t="shared" si="0"/>
        <v>1</v>
      </c>
      <c r="AH17">
        <f t="shared" si="10"/>
        <v>0.70769230769230773</v>
      </c>
      <c r="AI17">
        <f t="shared" si="11"/>
        <v>8.5443786982248499E-2</v>
      </c>
      <c r="AJ17">
        <v>0.76137624861265263</v>
      </c>
      <c r="AK17">
        <f t="shared" si="12"/>
        <v>5.6941294726170565E-2</v>
      </c>
      <c r="AL17" s="3">
        <v>16</v>
      </c>
      <c r="AM17">
        <f t="shared" si="1"/>
        <v>0.62264150943396224</v>
      </c>
      <c r="AN17">
        <f t="shared" si="2"/>
        <v>33</v>
      </c>
      <c r="AO17">
        <f t="shared" si="3"/>
        <v>53</v>
      </c>
      <c r="AP17">
        <v>0.65</v>
      </c>
      <c r="AQ17">
        <v>13</v>
      </c>
      <c r="AR17">
        <v>20</v>
      </c>
    </row>
    <row r="18" spans="1:44" x14ac:dyDescent="0.2">
      <c r="A18" s="2" t="d">
        <v>2000-06-26</v>
      </c>
      <c r="B18" t="s">
        <v>658</v>
      </c>
      <c r="C18" t="s">
        <v>608</v>
      </c>
      <c r="D18">
        <v>5</v>
      </c>
      <c r="E18" t="s">
        <v>608</v>
      </c>
      <c r="F18" t="b">
        <v>0</v>
      </c>
      <c r="G18">
        <v>68</v>
      </c>
      <c r="H18" t="s">
        <v>620</v>
      </c>
      <c r="I18" t="s">
        <v>462</v>
      </c>
      <c r="J18">
        <v>1</v>
      </c>
      <c r="K18" t="s">
        <v>611</v>
      </c>
      <c r="L18" t="s">
        <v>612</v>
      </c>
      <c r="M18">
        <v>3</v>
      </c>
      <c r="N18">
        <v>5</v>
      </c>
      <c r="O18">
        <v>2251</v>
      </c>
      <c r="P18" t="s">
        <v>308</v>
      </c>
      <c r="R18" t="s">
        <v>678</v>
      </c>
      <c r="S18" t="s">
        <v>679</v>
      </c>
      <c r="T18">
        <v>78</v>
      </c>
      <c r="U18">
        <v>-5</v>
      </c>
      <c r="V18">
        <v>1978</v>
      </c>
      <c r="W18" t="s">
        <v>808</v>
      </c>
      <c r="AB18">
        <f>IF(I18=$AA$2, _xlfn.XLOOKUP(P18,tennis_clusters!B:B,tennis_clusters!AB:AB),"NA")</f>
        <v>13</v>
      </c>
      <c r="AC18" t="str">
        <f>IF(OR(ISNUMBER(AB18),ISNA(AB18)),"NA",_xlfn.XLOOKUP(I18,tennis_clusters!B:B,tennis_clusters!AB:AB))</f>
        <v>NA</v>
      </c>
      <c r="AD18" t="str">
        <f t="shared" si="4"/>
        <v>W</v>
      </c>
      <c r="AE18" t="str">
        <f t="shared" si="5"/>
        <v>W</v>
      </c>
      <c r="AF18">
        <f t="shared" si="9"/>
        <v>13</v>
      </c>
      <c r="AG18">
        <f t="shared" si="0"/>
        <v>1</v>
      </c>
      <c r="AH18">
        <f t="shared" si="10"/>
        <v>0.80909090909090908</v>
      </c>
      <c r="AI18">
        <f t="shared" si="11"/>
        <v>3.6446280991735538E-2</v>
      </c>
      <c r="AJ18">
        <v>0.76137624861265263</v>
      </c>
      <c r="AK18">
        <f t="shared" si="12"/>
        <v>5.6941294726170565E-2</v>
      </c>
      <c r="AL18" s="3">
        <v>17</v>
      </c>
      <c r="AM18">
        <f t="shared" si="1"/>
        <v>0.72972972972972971</v>
      </c>
      <c r="AN18">
        <f t="shared" si="2"/>
        <v>54</v>
      </c>
      <c r="AO18">
        <f t="shared" si="3"/>
        <v>74</v>
      </c>
      <c r="AP18">
        <v>0.7142857142857143</v>
      </c>
      <c r="AQ18">
        <v>10</v>
      </c>
      <c r="AR18">
        <v>14</v>
      </c>
    </row>
    <row r="19" spans="1:44" x14ac:dyDescent="0.2">
      <c r="A19" s="2" t="d">
        <v>2002-08-26</v>
      </c>
      <c r="B19" t="s">
        <v>607</v>
      </c>
      <c r="C19" t="s">
        <v>608</v>
      </c>
      <c r="D19">
        <v>5</v>
      </c>
      <c r="E19" t="s">
        <v>609</v>
      </c>
      <c r="F19" t="b">
        <v>0</v>
      </c>
      <c r="G19">
        <v>53</v>
      </c>
      <c r="H19" t="s">
        <v>624</v>
      </c>
      <c r="I19" t="s">
        <v>462</v>
      </c>
      <c r="J19">
        <v>17</v>
      </c>
      <c r="K19" t="s">
        <v>611</v>
      </c>
      <c r="L19" t="s">
        <v>612</v>
      </c>
      <c r="M19">
        <v>17</v>
      </c>
      <c r="N19">
        <v>14</v>
      </c>
      <c r="O19">
        <v>2063</v>
      </c>
      <c r="P19" t="s">
        <v>216</v>
      </c>
      <c r="Q19">
        <v>33</v>
      </c>
      <c r="R19" t="s">
        <v>625</v>
      </c>
      <c r="S19" t="s">
        <v>626</v>
      </c>
      <c r="T19">
        <v>35</v>
      </c>
      <c r="U19">
        <v>-14</v>
      </c>
      <c r="V19">
        <v>2088</v>
      </c>
      <c r="W19" t="s">
        <v>627</v>
      </c>
      <c r="AB19">
        <f>IF(I19=$AA$2, _xlfn.XLOOKUP(P19,tennis_clusters!B:B,tennis_clusters!AB:AB),"NA")</f>
        <v>16</v>
      </c>
      <c r="AC19" t="str">
        <f>IF(OR(ISNUMBER(AB19),ISNA(AB19)),"NA",_xlfn.XLOOKUP(I19,tennis_clusters!B:B,tennis_clusters!AB:AB))</f>
        <v>NA</v>
      </c>
      <c r="AD19" t="str">
        <f t="shared" si="4"/>
        <v>W</v>
      </c>
      <c r="AE19" t="str">
        <f t="shared" si="5"/>
        <v>W</v>
      </c>
      <c r="AF19">
        <f t="shared" si="9"/>
        <v>16</v>
      </c>
      <c r="AG19">
        <f t="shared" si="0"/>
        <v>1</v>
      </c>
      <c r="AH19">
        <f t="shared" si="10"/>
        <v>0.62264150943396224</v>
      </c>
      <c r="AI19">
        <f t="shared" si="11"/>
        <v>0.1423994304022784</v>
      </c>
      <c r="AJ19">
        <v>0.76137624861265263</v>
      </c>
      <c r="AK19">
        <f t="shared" si="12"/>
        <v>5.6941294726170565E-2</v>
      </c>
      <c r="AL19" s="3">
        <v>18</v>
      </c>
      <c r="AM19">
        <f t="shared" si="1"/>
        <v>0.7021276595744681</v>
      </c>
      <c r="AN19">
        <f t="shared" si="2"/>
        <v>33</v>
      </c>
      <c r="AO19">
        <f t="shared" si="3"/>
        <v>47</v>
      </c>
      <c r="AP19">
        <v>0.5</v>
      </c>
      <c r="AQ19">
        <v>8</v>
      </c>
      <c r="AR19">
        <v>16</v>
      </c>
    </row>
    <row r="20" spans="1:44" x14ac:dyDescent="0.2">
      <c r="A20" s="2" t="d">
        <v>1995-10-16</v>
      </c>
      <c r="B20" t="s">
        <v>898</v>
      </c>
      <c r="C20" t="s">
        <v>637</v>
      </c>
      <c r="D20">
        <v>3</v>
      </c>
      <c r="E20" t="s">
        <v>819</v>
      </c>
      <c r="F20" t="b">
        <v>1</v>
      </c>
      <c r="G20">
        <v>54</v>
      </c>
      <c r="H20" t="s">
        <v>614</v>
      </c>
      <c r="I20" t="s">
        <v>462</v>
      </c>
      <c r="J20">
        <v>1</v>
      </c>
      <c r="K20" t="s">
        <v>611</v>
      </c>
      <c r="L20" t="s">
        <v>612</v>
      </c>
      <c r="M20">
        <v>2</v>
      </c>
      <c r="N20">
        <v>3</v>
      </c>
      <c r="O20">
        <v>2357</v>
      </c>
      <c r="P20" t="s">
        <v>551</v>
      </c>
      <c r="Q20">
        <v>5</v>
      </c>
      <c r="R20" t="s">
        <v>611</v>
      </c>
      <c r="S20" t="s">
        <v>612</v>
      </c>
      <c r="T20">
        <v>20</v>
      </c>
      <c r="U20">
        <v>-4</v>
      </c>
      <c r="V20">
        <v>2115</v>
      </c>
      <c r="W20" t="s">
        <v>1059</v>
      </c>
      <c r="AB20">
        <f>IF(I20=$AA$2, _xlfn.XLOOKUP(P20,tennis_clusters!B:B,tennis_clusters!AB:AB),"NA")</f>
        <v>11</v>
      </c>
      <c r="AC20" t="str">
        <f>IF(OR(ISNUMBER(AB20),ISNA(AB20)),"NA",_xlfn.XLOOKUP(I20,tennis_clusters!B:B,tennis_clusters!AB:AB))</f>
        <v>NA</v>
      </c>
      <c r="AD20" t="str">
        <f t="shared" si="4"/>
        <v>W</v>
      </c>
      <c r="AE20" t="str">
        <f t="shared" si="5"/>
        <v>W</v>
      </c>
      <c r="AF20">
        <f t="shared" si="9"/>
        <v>11</v>
      </c>
      <c r="AG20">
        <f t="shared" si="0"/>
        <v>1</v>
      </c>
      <c r="AH20">
        <f t="shared" si="10"/>
        <v>0.66279069767441856</v>
      </c>
      <c r="AI20">
        <f t="shared" si="11"/>
        <v>0.11371011357490539</v>
      </c>
      <c r="AJ20">
        <v>0.76137624861265263</v>
      </c>
      <c r="AK20">
        <f t="shared" si="12"/>
        <v>5.6941294726170565E-2</v>
      </c>
      <c r="AL20" s="3">
        <v>19</v>
      </c>
      <c r="AM20">
        <f t="shared" si="1"/>
        <v>0.83333333333333337</v>
      </c>
      <c r="AN20">
        <f t="shared" si="2"/>
        <v>15</v>
      </c>
      <c r="AO20">
        <f t="shared" si="3"/>
        <v>18</v>
      </c>
      <c r="AP20">
        <v>1</v>
      </c>
      <c r="AQ20">
        <v>7</v>
      </c>
      <c r="AR20">
        <v>7</v>
      </c>
    </row>
    <row r="21" spans="1:44" x14ac:dyDescent="0.2">
      <c r="A21" s="2" t="d">
        <v>1992-03-13</v>
      </c>
      <c r="B21" t="s">
        <v>699</v>
      </c>
      <c r="C21" t="s">
        <v>642</v>
      </c>
      <c r="D21">
        <v>3</v>
      </c>
      <c r="E21" t="s">
        <v>609</v>
      </c>
      <c r="F21" t="b">
        <v>0</v>
      </c>
      <c r="G21">
        <v>30</v>
      </c>
      <c r="H21" t="s">
        <v>624</v>
      </c>
      <c r="I21" t="s">
        <v>462</v>
      </c>
      <c r="J21">
        <v>4</v>
      </c>
      <c r="K21" t="s">
        <v>611</v>
      </c>
      <c r="L21" t="s">
        <v>612</v>
      </c>
      <c r="M21">
        <v>4</v>
      </c>
      <c r="N21">
        <v>6</v>
      </c>
      <c r="O21">
        <v>2214</v>
      </c>
      <c r="P21" t="s">
        <v>292</v>
      </c>
      <c r="Q21">
        <v>30</v>
      </c>
      <c r="R21" t="s">
        <v>611</v>
      </c>
      <c r="S21" t="s">
        <v>612</v>
      </c>
      <c r="T21">
        <v>36</v>
      </c>
      <c r="U21">
        <v>-6</v>
      </c>
      <c r="V21">
        <v>2075</v>
      </c>
      <c r="W21" t="s">
        <v>744</v>
      </c>
      <c r="AB21">
        <f>IF(I21=$AA$2, _xlfn.XLOOKUP(P21,tennis_clusters!B:B,tennis_clusters!AB:AB),"NA")</f>
        <v>27</v>
      </c>
      <c r="AC21" t="str">
        <f>IF(OR(ISNUMBER(AB21),ISNA(AB21)),"NA",_xlfn.XLOOKUP(I21,tennis_clusters!B:B,tennis_clusters!AB:AB))</f>
        <v>NA</v>
      </c>
      <c r="AD21" t="str">
        <f t="shared" si="4"/>
        <v>W</v>
      </c>
      <c r="AE21" t="str">
        <f t="shared" si="5"/>
        <v>W</v>
      </c>
      <c r="AF21">
        <f t="shared" si="9"/>
        <v>27</v>
      </c>
      <c r="AG21">
        <f t="shared" si="0"/>
        <v>1</v>
      </c>
      <c r="AH21">
        <f t="shared" si="10"/>
        <v>0.88235294117647056</v>
      </c>
      <c r="AI21">
        <f t="shared" si="11"/>
        <v>1.3840830449826995E-2</v>
      </c>
      <c r="AJ21">
        <v>0.76137624861265263</v>
      </c>
      <c r="AK21">
        <f t="shared" si="12"/>
        <v>5.6941294726170565E-2</v>
      </c>
      <c r="AL21" s="3">
        <v>20</v>
      </c>
      <c r="AM21">
        <f t="shared" si="1"/>
        <v>0.66666666666666663</v>
      </c>
      <c r="AN21">
        <f t="shared" si="2"/>
        <v>4</v>
      </c>
      <c r="AO21">
        <f t="shared" si="3"/>
        <v>6</v>
      </c>
      <c r="AP21">
        <v>0.5</v>
      </c>
      <c r="AQ21">
        <v>1</v>
      </c>
      <c r="AR21">
        <v>2</v>
      </c>
    </row>
    <row r="22" spans="1:44" x14ac:dyDescent="0.2">
      <c r="A22" s="2" t="d">
        <v>1992-01-31</v>
      </c>
      <c r="B22" t="s">
        <v>696</v>
      </c>
      <c r="C22" t="s">
        <v>697</v>
      </c>
      <c r="D22">
        <v>5</v>
      </c>
      <c r="E22" t="s">
        <v>609</v>
      </c>
      <c r="F22" t="b">
        <v>0</v>
      </c>
      <c r="H22" t="s">
        <v>620</v>
      </c>
      <c r="I22" t="s">
        <v>462</v>
      </c>
      <c r="K22" t="s">
        <v>611</v>
      </c>
      <c r="L22" t="s">
        <v>612</v>
      </c>
      <c r="M22">
        <v>4</v>
      </c>
      <c r="N22">
        <v>4</v>
      </c>
      <c r="O22">
        <v>2206</v>
      </c>
      <c r="P22" t="s">
        <v>393</v>
      </c>
      <c r="R22" t="s">
        <v>647</v>
      </c>
      <c r="S22" t="s">
        <v>648</v>
      </c>
      <c r="T22">
        <v>44</v>
      </c>
      <c r="U22">
        <v>-3</v>
      </c>
      <c r="V22">
        <v>1950</v>
      </c>
      <c r="W22" t="s">
        <v>1274</v>
      </c>
      <c r="AB22">
        <f>IF(I22=$AA$2, _xlfn.XLOOKUP(P22,tennis_clusters!B:B,tennis_clusters!AB:AB),"NA")</f>
        <v>22</v>
      </c>
      <c r="AC22" t="str">
        <f>IF(OR(ISNUMBER(AB22),ISNA(AB22)),"NA",_xlfn.XLOOKUP(I22,tennis_clusters!B:B,tennis_clusters!AB:AB))</f>
        <v>NA</v>
      </c>
      <c r="AD22" t="str">
        <f t="shared" si="4"/>
        <v>W</v>
      </c>
      <c r="AE22" t="str">
        <f t="shared" si="5"/>
        <v>W</v>
      </c>
      <c r="AF22">
        <f t="shared" si="9"/>
        <v>22</v>
      </c>
      <c r="AG22">
        <f t="shared" si="0"/>
        <v>1</v>
      </c>
      <c r="AH22">
        <f t="shared" si="10"/>
        <v>0.84375</v>
      </c>
      <c r="AI22">
        <f t="shared" si="11"/>
        <v>2.44140625E-2</v>
      </c>
      <c r="AJ22">
        <v>0.76137624861265263</v>
      </c>
      <c r="AK22">
        <f t="shared" si="12"/>
        <v>5.6941294726170565E-2</v>
      </c>
      <c r="AL22" s="3">
        <v>21</v>
      </c>
      <c r="AM22">
        <f t="shared" si="1"/>
        <v>0.5714285714285714</v>
      </c>
      <c r="AN22">
        <f t="shared" si="2"/>
        <v>20</v>
      </c>
      <c r="AO22">
        <f t="shared" si="3"/>
        <v>35</v>
      </c>
      <c r="AP22">
        <v>0.46153846153846156</v>
      </c>
      <c r="AQ22">
        <v>6</v>
      </c>
      <c r="AR22">
        <v>13</v>
      </c>
    </row>
    <row r="23" spans="1:44" x14ac:dyDescent="0.2">
      <c r="A23" s="2" t="d">
        <v>1995-08-07</v>
      </c>
      <c r="B23" t="s">
        <v>641</v>
      </c>
      <c r="C23" t="s">
        <v>642</v>
      </c>
      <c r="D23">
        <v>3</v>
      </c>
      <c r="E23" t="s">
        <v>609</v>
      </c>
      <c r="F23" t="b">
        <v>0</v>
      </c>
      <c r="G23">
        <v>59</v>
      </c>
      <c r="H23" t="s">
        <v>620</v>
      </c>
      <c r="I23" t="s">
        <v>462</v>
      </c>
      <c r="J23">
        <v>2</v>
      </c>
      <c r="K23" t="s">
        <v>611</v>
      </c>
      <c r="L23" t="s">
        <v>612</v>
      </c>
      <c r="M23">
        <v>2</v>
      </c>
      <c r="N23">
        <v>4</v>
      </c>
      <c r="O23">
        <v>2326</v>
      </c>
      <c r="P23" t="s">
        <v>551</v>
      </c>
      <c r="Q23">
        <v>15</v>
      </c>
      <c r="R23" t="s">
        <v>611</v>
      </c>
      <c r="S23" t="s">
        <v>612</v>
      </c>
      <c r="T23">
        <v>17</v>
      </c>
      <c r="U23">
        <v>-4</v>
      </c>
      <c r="V23">
        <v>2098</v>
      </c>
      <c r="W23" t="s">
        <v>1074</v>
      </c>
      <c r="AB23">
        <f>IF(I23=$AA$2, _xlfn.XLOOKUP(P23,tennis_clusters!B:B,tennis_clusters!AB:AB),"NA")</f>
        <v>11</v>
      </c>
      <c r="AC23" t="str">
        <f>IF(OR(ISNUMBER(AB23),ISNA(AB23)),"NA",_xlfn.XLOOKUP(I23,tennis_clusters!B:B,tennis_clusters!AB:AB))</f>
        <v>NA</v>
      </c>
      <c r="AD23" t="str">
        <f t="shared" si="4"/>
        <v>W</v>
      </c>
      <c r="AE23" t="str">
        <f t="shared" si="5"/>
        <v>W</v>
      </c>
      <c r="AF23">
        <f t="shared" si="9"/>
        <v>11</v>
      </c>
      <c r="AG23">
        <f t="shared" si="0"/>
        <v>1</v>
      </c>
      <c r="AH23">
        <f t="shared" si="10"/>
        <v>0.66279069767441856</v>
      </c>
      <c r="AI23">
        <f t="shared" si="11"/>
        <v>0.11371011357490539</v>
      </c>
      <c r="AJ23">
        <v>0.76137624861265263</v>
      </c>
      <c r="AK23">
        <f t="shared" si="12"/>
        <v>5.6941294726170565E-2</v>
      </c>
      <c r="AL23" s="3">
        <v>22</v>
      </c>
      <c r="AM23">
        <f t="shared" si="1"/>
        <v>0.84375</v>
      </c>
      <c r="AN23">
        <f t="shared" si="2"/>
        <v>54</v>
      </c>
      <c r="AO23">
        <f t="shared" si="3"/>
        <v>64</v>
      </c>
      <c r="AP23">
        <v>0.75</v>
      </c>
      <c r="AQ23">
        <v>15</v>
      </c>
      <c r="AR23">
        <v>20</v>
      </c>
    </row>
    <row r="24" spans="1:44" x14ac:dyDescent="0.2">
      <c r="A24" s="2" t="d">
        <v>1992-02-17</v>
      </c>
      <c r="B24" t="s">
        <v>938</v>
      </c>
      <c r="C24" t="s">
        <v>783</v>
      </c>
      <c r="D24">
        <v>3</v>
      </c>
      <c r="E24" t="s">
        <v>819</v>
      </c>
      <c r="F24" t="b">
        <v>1</v>
      </c>
      <c r="G24">
        <v>51</v>
      </c>
      <c r="H24" t="s">
        <v>618</v>
      </c>
      <c r="I24" t="s">
        <v>462</v>
      </c>
      <c r="J24">
        <v>2</v>
      </c>
      <c r="K24" t="s">
        <v>611</v>
      </c>
      <c r="L24" t="s">
        <v>612</v>
      </c>
      <c r="M24">
        <v>5</v>
      </c>
      <c r="N24">
        <v>6</v>
      </c>
      <c r="O24">
        <v>2206</v>
      </c>
      <c r="P24" t="s">
        <v>30</v>
      </c>
      <c r="Q24">
        <v>10</v>
      </c>
      <c r="R24" t="s">
        <v>611</v>
      </c>
      <c r="S24" t="s">
        <v>612</v>
      </c>
      <c r="T24">
        <v>31</v>
      </c>
      <c r="U24">
        <v>-6</v>
      </c>
      <c r="V24">
        <v>2078</v>
      </c>
      <c r="W24" t="s">
        <v>1271</v>
      </c>
      <c r="AB24">
        <f>IF(I24=$AA$2, _xlfn.XLOOKUP(P24,tennis_clusters!B:B,tennis_clusters!AB:AB),"NA")</f>
        <v>13</v>
      </c>
      <c r="AC24" t="str">
        <f>IF(OR(ISNUMBER(AB24),ISNA(AB24)),"NA",_xlfn.XLOOKUP(I24,tennis_clusters!B:B,tennis_clusters!AB:AB))</f>
        <v>NA</v>
      </c>
      <c r="AD24" t="str">
        <f t="shared" si="4"/>
        <v>W</v>
      </c>
      <c r="AE24" t="str">
        <f t="shared" si="5"/>
        <v>W</v>
      </c>
      <c r="AF24">
        <f t="shared" si="9"/>
        <v>13</v>
      </c>
      <c r="AG24">
        <f t="shared" si="0"/>
        <v>1</v>
      </c>
      <c r="AH24">
        <f t="shared" si="10"/>
        <v>0.80909090909090908</v>
      </c>
      <c r="AI24">
        <f t="shared" si="11"/>
        <v>3.6446280991735538E-2</v>
      </c>
      <c r="AJ24">
        <v>0.76137624861265263</v>
      </c>
      <c r="AK24">
        <f t="shared" si="12"/>
        <v>5.6941294726170565E-2</v>
      </c>
      <c r="AL24" s="3">
        <v>23</v>
      </c>
      <c r="AM24">
        <f t="shared" si="1"/>
        <v>0.875</v>
      </c>
      <c r="AN24">
        <f t="shared" si="2"/>
        <v>7</v>
      </c>
      <c r="AO24">
        <f t="shared" si="3"/>
        <v>8</v>
      </c>
      <c r="AP24">
        <v>1</v>
      </c>
      <c r="AQ24">
        <v>3</v>
      </c>
      <c r="AR24">
        <v>3</v>
      </c>
    </row>
    <row r="25" spans="1:44" x14ac:dyDescent="0.2">
      <c r="A25" s="2" t="d">
        <v>2002-05-27</v>
      </c>
      <c r="B25" t="s">
        <v>670</v>
      </c>
      <c r="C25" t="s">
        <v>608</v>
      </c>
      <c r="D25">
        <v>5</v>
      </c>
      <c r="E25" t="s">
        <v>671</v>
      </c>
      <c r="F25" t="b">
        <v>0</v>
      </c>
      <c r="G25">
        <v>30</v>
      </c>
      <c r="H25" t="s">
        <v>632</v>
      </c>
      <c r="I25" t="s">
        <v>62</v>
      </c>
      <c r="K25" t="s">
        <v>672</v>
      </c>
      <c r="L25" t="s">
        <v>673</v>
      </c>
      <c r="M25">
        <v>69</v>
      </c>
      <c r="N25">
        <v>26</v>
      </c>
      <c r="O25">
        <v>1861</v>
      </c>
      <c r="P25" t="s">
        <v>462</v>
      </c>
      <c r="Q25">
        <v>12</v>
      </c>
      <c r="R25" t="s">
        <v>611</v>
      </c>
      <c r="S25" t="s">
        <v>612</v>
      </c>
      <c r="T25">
        <v>12</v>
      </c>
      <c r="U25">
        <v>-20</v>
      </c>
      <c r="V25">
        <v>2115</v>
      </c>
      <c r="W25" t="s">
        <v>674</v>
      </c>
      <c r="AB25" t="str">
        <f>IF(I25=$AA$2, _xlfn.XLOOKUP(P25,tennis_clusters!B:B,tennis_clusters!AB:AB),"NA")</f>
        <v>NA</v>
      </c>
      <c r="AC25">
        <f>IF(OR(ISNUMBER(AB25),ISNA(AB25)),"NA",_xlfn.XLOOKUP(I25,tennis_clusters!B:B,tennis_clusters!AB:AB))</f>
        <v>17</v>
      </c>
      <c r="AD25" t="str">
        <f t="shared" si="4"/>
        <v>L</v>
      </c>
      <c r="AE25" t="str">
        <f t="shared" si="5"/>
        <v>L</v>
      </c>
      <c r="AF25">
        <f t="shared" si="9"/>
        <v>17</v>
      </c>
      <c r="AG25">
        <f t="shared" si="0"/>
        <v>0</v>
      </c>
      <c r="AH25">
        <f t="shared" si="10"/>
        <v>0.72972972972972971</v>
      </c>
      <c r="AI25">
        <f t="shared" si="11"/>
        <v>0.53250547845142437</v>
      </c>
      <c r="AJ25">
        <v>0.76137624861265263</v>
      </c>
      <c r="AK25">
        <f t="shared" si="12"/>
        <v>0.57969379195147586</v>
      </c>
      <c r="AL25" s="3">
        <v>24</v>
      </c>
      <c r="AM25">
        <f t="shared" si="1"/>
        <v>0.90625</v>
      </c>
      <c r="AN25">
        <f t="shared" si="2"/>
        <v>29</v>
      </c>
      <c r="AO25">
        <f t="shared" si="3"/>
        <v>32</v>
      </c>
      <c r="AP25">
        <v>0.8</v>
      </c>
      <c r="AQ25">
        <v>8</v>
      </c>
      <c r="AR25">
        <v>10</v>
      </c>
    </row>
    <row r="26" spans="1:44" x14ac:dyDescent="0.2">
      <c r="A26" s="2" t="d">
        <v>1992-10-19</v>
      </c>
      <c r="B26" t="s">
        <v>898</v>
      </c>
      <c r="C26" t="s">
        <v>637</v>
      </c>
      <c r="D26">
        <v>3</v>
      </c>
      <c r="E26" t="s">
        <v>819</v>
      </c>
      <c r="F26" t="b">
        <v>1</v>
      </c>
      <c r="G26">
        <v>64</v>
      </c>
      <c r="H26" t="s">
        <v>610</v>
      </c>
      <c r="I26" t="s">
        <v>462</v>
      </c>
      <c r="J26">
        <v>1</v>
      </c>
      <c r="K26" t="s">
        <v>611</v>
      </c>
      <c r="L26" t="s">
        <v>612</v>
      </c>
      <c r="M26">
        <v>3</v>
      </c>
      <c r="N26">
        <v>3</v>
      </c>
      <c r="O26">
        <v>2279</v>
      </c>
      <c r="P26" t="s">
        <v>110</v>
      </c>
      <c r="R26" t="s">
        <v>638</v>
      </c>
      <c r="S26" t="s">
        <v>639</v>
      </c>
      <c r="T26">
        <v>46</v>
      </c>
      <c r="U26">
        <v>-3</v>
      </c>
      <c r="V26">
        <v>1987</v>
      </c>
      <c r="W26" t="s">
        <v>692</v>
      </c>
      <c r="AB26">
        <f>IF(I26=$AA$2, _xlfn.XLOOKUP(P26,tennis_clusters!B:B,tennis_clusters!AB:AB),"NA")</f>
        <v>2</v>
      </c>
      <c r="AC26" t="str">
        <f>IF(OR(ISNUMBER(AB26),ISNA(AB26)),"NA",_xlfn.XLOOKUP(I26,tennis_clusters!B:B,tennis_clusters!AB:AB))</f>
        <v>NA</v>
      </c>
      <c r="AD26" t="str">
        <f t="shared" si="4"/>
        <v>W</v>
      </c>
      <c r="AE26" t="str">
        <f t="shared" si="5"/>
        <v>W</v>
      </c>
      <c r="AF26">
        <f t="shared" si="9"/>
        <v>2</v>
      </c>
      <c r="AG26">
        <f t="shared" si="0"/>
        <v>1</v>
      </c>
      <c r="AH26">
        <f t="shared" si="10"/>
        <v>0.78749999999999998</v>
      </c>
      <c r="AI26">
        <f t="shared" si="11"/>
        <v>4.5156250000000009E-2</v>
      </c>
      <c r="AJ26">
        <v>0.76137624861265263</v>
      </c>
      <c r="AK26">
        <f t="shared" si="12"/>
        <v>5.6941294726170565E-2</v>
      </c>
      <c r="AL26" s="3">
        <v>25</v>
      </c>
      <c r="AM26">
        <f t="shared" si="1"/>
        <v>0.66666666666666663</v>
      </c>
      <c r="AN26">
        <f t="shared" si="2"/>
        <v>2</v>
      </c>
      <c r="AO26">
        <f t="shared" si="3"/>
        <v>3</v>
      </c>
      <c r="AP26">
        <v>1</v>
      </c>
      <c r="AQ26">
        <v>1</v>
      </c>
      <c r="AR26">
        <v>1</v>
      </c>
    </row>
    <row r="27" spans="1:44" x14ac:dyDescent="0.2">
      <c r="A27" s="2" t="d">
        <v>1989-08-28</v>
      </c>
      <c r="B27" t="s">
        <v>607</v>
      </c>
      <c r="C27" t="s">
        <v>608</v>
      </c>
      <c r="D27">
        <v>5</v>
      </c>
      <c r="E27" t="s">
        <v>609</v>
      </c>
      <c r="F27" t="b">
        <v>0</v>
      </c>
      <c r="H27" t="s">
        <v>628</v>
      </c>
      <c r="I27" t="s">
        <v>462</v>
      </c>
      <c r="K27" t="s">
        <v>611</v>
      </c>
      <c r="L27" t="s">
        <v>612</v>
      </c>
      <c r="M27">
        <v>91</v>
      </c>
      <c r="N27">
        <v>25</v>
      </c>
      <c r="O27">
        <v>1888</v>
      </c>
      <c r="P27" t="s">
        <v>399</v>
      </c>
      <c r="Q27">
        <v>5</v>
      </c>
      <c r="R27" t="s">
        <v>678</v>
      </c>
      <c r="S27" t="s">
        <v>679</v>
      </c>
      <c r="T27">
        <v>5</v>
      </c>
      <c r="U27">
        <v>-20</v>
      </c>
      <c r="V27">
        <v>2194</v>
      </c>
      <c r="W27" t="s">
        <v>1384</v>
      </c>
      <c r="AB27">
        <f>IF(I27=$AA$2, _xlfn.XLOOKUP(P27,tennis_clusters!B:B,tennis_clusters!AB:AB),"NA")</f>
        <v>17</v>
      </c>
      <c r="AC27" t="str">
        <f>IF(OR(ISNUMBER(AB27),ISNA(AB27)),"NA",_xlfn.XLOOKUP(I27,tennis_clusters!B:B,tennis_clusters!AB:AB))</f>
        <v>NA</v>
      </c>
      <c r="AD27" t="str">
        <f t="shared" si="4"/>
        <v>W</v>
      </c>
      <c r="AE27" t="str">
        <f t="shared" si="5"/>
        <v>W</v>
      </c>
      <c r="AF27">
        <f t="shared" si="9"/>
        <v>17</v>
      </c>
      <c r="AG27">
        <f t="shared" si="0"/>
        <v>1</v>
      </c>
      <c r="AH27">
        <f t="shared" si="10"/>
        <v>0.72972972972972971</v>
      </c>
      <c r="AI27">
        <f t="shared" si="11"/>
        <v>7.3046018991964945E-2</v>
      </c>
      <c r="AJ27">
        <v>0.76137624861265263</v>
      </c>
      <c r="AK27">
        <f t="shared" si="12"/>
        <v>5.6941294726170565E-2</v>
      </c>
      <c r="AL27" s="3">
        <v>26</v>
      </c>
      <c r="AM27">
        <f t="shared" si="1"/>
        <v>1</v>
      </c>
      <c r="AN27">
        <f t="shared" si="2"/>
        <v>1</v>
      </c>
      <c r="AO27">
        <f t="shared" si="3"/>
        <v>1</v>
      </c>
      <c r="AP27" t="s">
        <v>1442</v>
      </c>
      <c r="AQ27">
        <v>0</v>
      </c>
      <c r="AR27">
        <v>0</v>
      </c>
    </row>
    <row r="28" spans="1:44" x14ac:dyDescent="0.2">
      <c r="A28" s="2" t="d">
        <v>2002-08-26</v>
      </c>
      <c r="B28" t="s">
        <v>607</v>
      </c>
      <c r="C28" t="s">
        <v>608</v>
      </c>
      <c r="D28">
        <v>5</v>
      </c>
      <c r="E28" t="s">
        <v>609</v>
      </c>
      <c r="F28" t="b">
        <v>0</v>
      </c>
      <c r="G28">
        <v>53</v>
      </c>
      <c r="H28" t="s">
        <v>614</v>
      </c>
      <c r="I28" t="s">
        <v>462</v>
      </c>
      <c r="J28">
        <v>17</v>
      </c>
      <c r="K28" t="s">
        <v>611</v>
      </c>
      <c r="L28" t="s">
        <v>612</v>
      </c>
      <c r="M28">
        <v>17</v>
      </c>
      <c r="N28">
        <v>13</v>
      </c>
      <c r="O28">
        <v>2108</v>
      </c>
      <c r="P28" t="s">
        <v>518</v>
      </c>
      <c r="Q28">
        <v>24</v>
      </c>
      <c r="R28" t="s">
        <v>615</v>
      </c>
      <c r="S28" t="s">
        <v>616</v>
      </c>
      <c r="T28">
        <v>25</v>
      </c>
      <c r="U28">
        <v>-13</v>
      </c>
      <c r="V28">
        <v>2058</v>
      </c>
      <c r="W28" t="s">
        <v>617</v>
      </c>
      <c r="AB28">
        <f>IF(I28=$AA$2, _xlfn.XLOOKUP(P28,tennis_clusters!B:B,tennis_clusters!AB:AB),"NA")</f>
        <v>2</v>
      </c>
      <c r="AC28" t="str">
        <f>IF(OR(ISNUMBER(AB28),ISNA(AB28)),"NA",_xlfn.XLOOKUP(I28,tennis_clusters!B:B,tennis_clusters!AB:AB))</f>
        <v>NA</v>
      </c>
      <c r="AD28" t="str">
        <f t="shared" si="4"/>
        <v>W</v>
      </c>
      <c r="AE28" t="str">
        <f t="shared" si="5"/>
        <v>W</v>
      </c>
      <c r="AF28">
        <f t="shared" si="9"/>
        <v>2</v>
      </c>
      <c r="AG28">
        <f t="shared" si="0"/>
        <v>1</v>
      </c>
      <c r="AH28">
        <f t="shared" si="10"/>
        <v>0.78749999999999998</v>
      </c>
      <c r="AI28">
        <f t="shared" si="11"/>
        <v>4.5156250000000009E-2</v>
      </c>
      <c r="AJ28">
        <v>0.76137624861265263</v>
      </c>
      <c r="AK28">
        <f t="shared" si="12"/>
        <v>5.6941294726170565E-2</v>
      </c>
      <c r="AL28" s="3">
        <v>27</v>
      </c>
      <c r="AM28">
        <f t="shared" si="1"/>
        <v>0.88235294117647056</v>
      </c>
      <c r="AN28">
        <f t="shared" si="2"/>
        <v>15</v>
      </c>
      <c r="AO28">
        <f t="shared" si="3"/>
        <v>17</v>
      </c>
      <c r="AP28">
        <v>0.75</v>
      </c>
      <c r="AQ28">
        <v>3</v>
      </c>
      <c r="AR28">
        <v>4</v>
      </c>
    </row>
    <row r="29" spans="1:44" x14ac:dyDescent="0.2">
      <c r="A29" s="2" t="d">
        <v>1990-12-11</v>
      </c>
      <c r="B29" t="s">
        <v>955</v>
      </c>
      <c r="C29" t="s">
        <v>956</v>
      </c>
      <c r="D29">
        <v>5</v>
      </c>
      <c r="E29" t="s">
        <v>819</v>
      </c>
      <c r="F29" t="b">
        <v>1</v>
      </c>
      <c r="H29" t="s">
        <v>614</v>
      </c>
      <c r="I29" t="s">
        <v>462</v>
      </c>
      <c r="J29">
        <v>4</v>
      </c>
      <c r="K29" t="s">
        <v>611</v>
      </c>
      <c r="L29" t="s">
        <v>612</v>
      </c>
      <c r="M29">
        <v>5</v>
      </c>
      <c r="N29">
        <v>11</v>
      </c>
      <c r="O29">
        <v>2151</v>
      </c>
      <c r="P29" t="s">
        <v>408</v>
      </c>
      <c r="R29" t="s">
        <v>611</v>
      </c>
      <c r="S29" t="s">
        <v>612</v>
      </c>
      <c r="T29">
        <v>15</v>
      </c>
      <c r="U29">
        <v>-11</v>
      </c>
      <c r="V29">
        <v>2106</v>
      </c>
      <c r="W29" t="s">
        <v>868</v>
      </c>
      <c r="AB29">
        <f>IF(I29=$AA$2, _xlfn.XLOOKUP(P29,tennis_clusters!B:B,tennis_clusters!AB:AB),"NA")</f>
        <v>18</v>
      </c>
      <c r="AC29" t="str">
        <f>IF(OR(ISNUMBER(AB29),ISNA(AB29)),"NA",_xlfn.XLOOKUP(I29,tennis_clusters!B:B,tennis_clusters!AB:AB))</f>
        <v>NA</v>
      </c>
      <c r="AD29" t="str">
        <f t="shared" si="4"/>
        <v>W</v>
      </c>
      <c r="AE29" t="str">
        <f t="shared" si="5"/>
        <v>W</v>
      </c>
      <c r="AF29">
        <f t="shared" si="9"/>
        <v>18</v>
      </c>
      <c r="AG29">
        <f t="shared" si="0"/>
        <v>1</v>
      </c>
      <c r="AH29">
        <f t="shared" si="10"/>
        <v>0.7021276595744681</v>
      </c>
      <c r="AI29">
        <f t="shared" si="11"/>
        <v>8.8727931190583961E-2</v>
      </c>
      <c r="AJ29">
        <v>0.76137624861265263</v>
      </c>
      <c r="AK29">
        <f t="shared" si="12"/>
        <v>5.6941294726170565E-2</v>
      </c>
      <c r="AL29" s="3">
        <v>28</v>
      </c>
      <c r="AM29">
        <f t="shared" si="1"/>
        <v>0.8</v>
      </c>
      <c r="AN29">
        <f t="shared" si="2"/>
        <v>16</v>
      </c>
      <c r="AO29">
        <f t="shared" si="3"/>
        <v>20</v>
      </c>
      <c r="AP29">
        <v>1</v>
      </c>
      <c r="AQ29">
        <v>6</v>
      </c>
      <c r="AR29">
        <v>6</v>
      </c>
    </row>
    <row r="30" spans="1:44" x14ac:dyDescent="0.2">
      <c r="A30" s="2" t="d">
        <v>1990-12-11</v>
      </c>
      <c r="B30" t="s">
        <v>955</v>
      </c>
      <c r="C30" t="s">
        <v>956</v>
      </c>
      <c r="D30">
        <v>5</v>
      </c>
      <c r="E30" t="s">
        <v>819</v>
      </c>
      <c r="F30" t="b">
        <v>1</v>
      </c>
      <c r="H30" t="s">
        <v>610</v>
      </c>
      <c r="I30" t="s">
        <v>462</v>
      </c>
      <c r="J30">
        <v>4</v>
      </c>
      <c r="K30" t="s">
        <v>611</v>
      </c>
      <c r="L30" t="s">
        <v>612</v>
      </c>
      <c r="M30">
        <v>5</v>
      </c>
      <c r="N30">
        <v>13</v>
      </c>
      <c r="O30">
        <v>2162</v>
      </c>
      <c r="P30" t="s">
        <v>97</v>
      </c>
      <c r="R30" t="s">
        <v>611</v>
      </c>
      <c r="S30" t="s">
        <v>612</v>
      </c>
      <c r="T30">
        <v>10</v>
      </c>
      <c r="U30">
        <v>-13</v>
      </c>
      <c r="V30">
        <v>2141</v>
      </c>
      <c r="W30" t="s">
        <v>865</v>
      </c>
      <c r="AB30">
        <f>IF(I30=$AA$2, _xlfn.XLOOKUP(P30,tennis_clusters!B:B,tennis_clusters!AB:AB),"NA")</f>
        <v>22</v>
      </c>
      <c r="AC30" t="str">
        <f>IF(OR(ISNUMBER(AB30),ISNA(AB30)),"NA",_xlfn.XLOOKUP(I30,tennis_clusters!B:B,tennis_clusters!AB:AB))</f>
        <v>NA</v>
      </c>
      <c r="AD30" t="str">
        <f t="shared" si="4"/>
        <v>W</v>
      </c>
      <c r="AE30" t="str">
        <f t="shared" si="5"/>
        <v>W</v>
      </c>
      <c r="AF30">
        <f t="shared" si="9"/>
        <v>22</v>
      </c>
      <c r="AG30">
        <f t="shared" si="0"/>
        <v>1</v>
      </c>
      <c r="AH30">
        <f t="shared" si="10"/>
        <v>0.84375</v>
      </c>
      <c r="AI30">
        <f t="shared" si="11"/>
        <v>2.44140625E-2</v>
      </c>
      <c r="AJ30">
        <v>0.76137624861265263</v>
      </c>
      <c r="AK30">
        <f t="shared" si="12"/>
        <v>5.6941294726170565E-2</v>
      </c>
      <c r="AL30">
        <f>AVERAGE(AK:AK)</f>
        <v>0.18168245666117552</v>
      </c>
    </row>
    <row r="31" spans="1:44" x14ac:dyDescent="0.2">
      <c r="A31" s="2" t="d">
        <v>1989-09-18</v>
      </c>
      <c r="B31" t="s">
        <v>750</v>
      </c>
      <c r="C31" t="s">
        <v>783</v>
      </c>
      <c r="D31">
        <v>3</v>
      </c>
      <c r="E31" t="s">
        <v>609</v>
      </c>
      <c r="F31" t="b">
        <v>0</v>
      </c>
      <c r="H31" t="s">
        <v>624</v>
      </c>
      <c r="I31" t="s">
        <v>408</v>
      </c>
      <c r="J31">
        <v>1</v>
      </c>
      <c r="K31" t="s">
        <v>611</v>
      </c>
      <c r="L31" t="s">
        <v>612</v>
      </c>
      <c r="M31">
        <v>6</v>
      </c>
      <c r="N31">
        <v>5</v>
      </c>
      <c r="O31">
        <v>2106</v>
      </c>
      <c r="P31" t="s">
        <v>462</v>
      </c>
      <c r="R31" t="s">
        <v>611</v>
      </c>
      <c r="S31" t="s">
        <v>612</v>
      </c>
      <c r="T31">
        <v>56</v>
      </c>
      <c r="U31">
        <v>-5</v>
      </c>
      <c r="V31">
        <v>1924</v>
      </c>
      <c r="W31" t="s">
        <v>1381</v>
      </c>
      <c r="Y31" t="s">
        <v>728</v>
      </c>
      <c r="AB31" t="str">
        <f>IF(I31=$AA$2, _xlfn.XLOOKUP(P31,tennis_clusters!B:B,tennis_clusters!AB:AB),"NA")</f>
        <v>NA</v>
      </c>
      <c r="AC31">
        <f>IF(OR(ISNUMBER(AB31),ISNA(AB31)),"NA",_xlfn.XLOOKUP(I31,tennis_clusters!B:B,tennis_clusters!AB:AB))</f>
        <v>18</v>
      </c>
      <c r="AD31" t="str">
        <f t="shared" si="4"/>
        <v>L</v>
      </c>
      <c r="AE31" t="str">
        <f t="shared" si="5"/>
        <v>L</v>
      </c>
      <c r="AF31">
        <f t="shared" si="9"/>
        <v>18</v>
      </c>
      <c r="AG31">
        <f t="shared" si="0"/>
        <v>0</v>
      </c>
      <c r="AH31">
        <f t="shared" si="10"/>
        <v>0.7021276595744681</v>
      </c>
      <c r="AI31">
        <f t="shared" si="11"/>
        <v>0.49298325033952017</v>
      </c>
      <c r="AJ31">
        <v>0.76137624861265263</v>
      </c>
      <c r="AK31">
        <f t="shared" si="12"/>
        <v>0.57969379195147586</v>
      </c>
      <c r="AL31">
        <f>AVERAGE(AI:AI)</f>
        <v>0.17295183434998124</v>
      </c>
    </row>
    <row r="32" spans="1:44" x14ac:dyDescent="0.2">
      <c r="A32" s="2" t="d">
        <v>1998-08-31</v>
      </c>
      <c r="B32" t="s">
        <v>607</v>
      </c>
      <c r="C32" t="s">
        <v>608</v>
      </c>
      <c r="D32">
        <v>5</v>
      </c>
      <c r="E32" t="s">
        <v>609</v>
      </c>
      <c r="F32" t="b">
        <v>0</v>
      </c>
      <c r="G32">
        <v>51</v>
      </c>
      <c r="H32" t="s">
        <v>632</v>
      </c>
      <c r="I32" t="s">
        <v>462</v>
      </c>
      <c r="J32">
        <v>1</v>
      </c>
      <c r="K32" t="s">
        <v>611</v>
      </c>
      <c r="L32" t="s">
        <v>612</v>
      </c>
      <c r="M32">
        <v>1</v>
      </c>
      <c r="N32">
        <v>2</v>
      </c>
      <c r="O32">
        <v>2270</v>
      </c>
      <c r="P32" t="s">
        <v>366</v>
      </c>
      <c r="R32" t="s">
        <v>621</v>
      </c>
      <c r="S32" t="s">
        <v>622</v>
      </c>
      <c r="T32">
        <v>109</v>
      </c>
      <c r="U32">
        <v>-2</v>
      </c>
      <c r="V32">
        <v>1810</v>
      </c>
      <c r="W32" t="s">
        <v>912</v>
      </c>
      <c r="AB32">
        <f>IF(I32=$AA$2, _xlfn.XLOOKUP(P32,tennis_clusters!B:B,tennis_clusters!AB:AB),"NA")</f>
        <v>9</v>
      </c>
      <c r="AC32" t="str">
        <f>IF(OR(ISNUMBER(AB32),ISNA(AB32)),"NA",_xlfn.XLOOKUP(I32,tennis_clusters!B:B,tennis_clusters!AB:AB))</f>
        <v>NA</v>
      </c>
      <c r="AD32" t="str">
        <f t="shared" si="4"/>
        <v>W</v>
      </c>
      <c r="AE32" t="str">
        <f t="shared" si="5"/>
        <v>W</v>
      </c>
      <c r="AF32">
        <f t="shared" si="9"/>
        <v>9</v>
      </c>
      <c r="AG32">
        <f t="shared" si="0"/>
        <v>1</v>
      </c>
      <c r="AH32">
        <f t="shared" si="10"/>
        <v>0.8</v>
      </c>
      <c r="AI32">
        <f t="shared" si="11"/>
        <v>3.999999999999998E-2</v>
      </c>
      <c r="AJ32">
        <v>0.76137624861265263</v>
      </c>
      <c r="AK32">
        <f t="shared" si="12"/>
        <v>5.6941294726170565E-2</v>
      </c>
    </row>
    <row r="33" spans="1:37" x14ac:dyDescent="0.2">
      <c r="A33" s="2" t="d">
        <v>1992-08-31</v>
      </c>
      <c r="B33" t="s">
        <v>607</v>
      </c>
      <c r="C33" t="s">
        <v>608</v>
      </c>
      <c r="D33">
        <v>5</v>
      </c>
      <c r="E33" t="s">
        <v>609</v>
      </c>
      <c r="F33" t="b">
        <v>0</v>
      </c>
      <c r="G33">
        <v>30</v>
      </c>
      <c r="H33" t="s">
        <v>632</v>
      </c>
      <c r="I33" t="s">
        <v>462</v>
      </c>
      <c r="J33">
        <v>3</v>
      </c>
      <c r="K33" t="s">
        <v>611</v>
      </c>
      <c r="L33" t="s">
        <v>612</v>
      </c>
      <c r="M33">
        <v>3</v>
      </c>
      <c r="N33">
        <v>1</v>
      </c>
      <c r="O33">
        <v>2251</v>
      </c>
      <c r="P33" t="s">
        <v>1226</v>
      </c>
      <c r="R33" t="s">
        <v>611</v>
      </c>
      <c r="S33" t="s">
        <v>612</v>
      </c>
      <c r="T33">
        <v>412</v>
      </c>
      <c r="U33">
        <v>-3</v>
      </c>
      <c r="V33">
        <v>1669</v>
      </c>
      <c r="W33" t="s">
        <v>1227</v>
      </c>
      <c r="Y33" t="s">
        <v>646</v>
      </c>
      <c r="AB33" t="e">
        <f>IF(I33=$AA$2, _xlfn.XLOOKUP(P33,tennis_clusters!B:B,tennis_clusters!AB:AB),"NA")</f>
        <v>#N/A</v>
      </c>
      <c r="AC33" t="str">
        <f>IF(OR(ISNUMBER(AB33),ISNA(AB33)),"NA",_xlfn.XLOOKUP(I33,tennis_clusters!B:B,tennis_clusters!AB:AB))</f>
        <v>NA</v>
      </c>
      <c r="AD33" t="str">
        <f t="shared" si="4"/>
        <v>W</v>
      </c>
      <c r="AE33" t="str">
        <f t="shared" si="5"/>
        <v/>
      </c>
      <c r="AF33" t="str">
        <f t="shared" si="9"/>
        <v/>
      </c>
      <c r="AG33" t="str">
        <f t="shared" si="0"/>
        <v/>
      </c>
      <c r="AH33" t="str">
        <f t="shared" si="10"/>
        <v/>
      </c>
      <c r="AI33" t="str">
        <f t="shared" si="11"/>
        <v/>
      </c>
      <c r="AJ33">
        <v>0.76137624861265263</v>
      </c>
      <c r="AK33" t="str">
        <f t="shared" si="12"/>
        <v/>
      </c>
    </row>
    <row r="34" spans="1:37" x14ac:dyDescent="0.2">
      <c r="A34" s="2" t="d">
        <v>1988-10-03</v>
      </c>
      <c r="B34" t="s">
        <v>711</v>
      </c>
      <c r="C34" t="s">
        <v>637</v>
      </c>
      <c r="D34">
        <v>3</v>
      </c>
      <c r="E34" t="s">
        <v>609</v>
      </c>
      <c r="F34" t="b">
        <v>0</v>
      </c>
      <c r="H34" t="s">
        <v>624</v>
      </c>
      <c r="I34" t="s">
        <v>462</v>
      </c>
      <c r="K34" t="s">
        <v>611</v>
      </c>
      <c r="L34" t="s">
        <v>612</v>
      </c>
      <c r="M34">
        <v>157</v>
      </c>
      <c r="N34">
        <v>17</v>
      </c>
      <c r="O34">
        <v>1766</v>
      </c>
      <c r="P34" t="s">
        <v>289</v>
      </c>
      <c r="R34" t="s">
        <v>611</v>
      </c>
      <c r="S34" t="s">
        <v>612</v>
      </c>
      <c r="T34">
        <v>79</v>
      </c>
      <c r="U34">
        <v>-14</v>
      </c>
      <c r="V34">
        <v>1814</v>
      </c>
      <c r="W34" t="s">
        <v>879</v>
      </c>
      <c r="X34" t="s">
        <v>646</v>
      </c>
      <c r="AB34">
        <f>IF(I34=$AA$2, _xlfn.XLOOKUP(P34,tennis_clusters!B:B,tennis_clusters!AB:AB),"NA")</f>
        <v>8</v>
      </c>
      <c r="AC34" t="str">
        <f>IF(OR(ISNUMBER(AB34),ISNA(AB34)),"NA",_xlfn.XLOOKUP(I34,tennis_clusters!B:B,tennis_clusters!AB:AB))</f>
        <v>NA</v>
      </c>
      <c r="AD34" t="str">
        <f t="shared" si="4"/>
        <v>W</v>
      </c>
      <c r="AE34" t="str">
        <f t="shared" si="5"/>
        <v>W</v>
      </c>
      <c r="AF34">
        <f t="shared" si="9"/>
        <v>8</v>
      </c>
      <c r="AG34">
        <f t="shared" si="0"/>
        <v>1</v>
      </c>
      <c r="AH34">
        <f t="shared" si="10"/>
        <v>0.7415730337078652</v>
      </c>
      <c r="AI34">
        <f t="shared" si="11"/>
        <v>6.6784496906956176E-2</v>
      </c>
      <c r="AJ34">
        <v>0.76137624861265263</v>
      </c>
      <c r="AK34">
        <f t="shared" si="12"/>
        <v>5.6941294726170565E-2</v>
      </c>
    </row>
    <row r="35" spans="1:37" x14ac:dyDescent="0.2">
      <c r="A35" s="2" t="d">
        <v>1999-08-09</v>
      </c>
      <c r="B35" t="s">
        <v>641</v>
      </c>
      <c r="C35" t="s">
        <v>642</v>
      </c>
      <c r="D35">
        <v>3</v>
      </c>
      <c r="E35" t="s">
        <v>609</v>
      </c>
      <c r="F35" t="b">
        <v>0</v>
      </c>
      <c r="G35">
        <v>64</v>
      </c>
      <c r="H35" t="s">
        <v>614</v>
      </c>
      <c r="I35" t="s">
        <v>462</v>
      </c>
      <c r="J35">
        <v>1</v>
      </c>
      <c r="K35" t="s">
        <v>611</v>
      </c>
      <c r="L35" t="s">
        <v>612</v>
      </c>
      <c r="M35">
        <v>1</v>
      </c>
      <c r="N35">
        <v>9</v>
      </c>
      <c r="O35">
        <v>2285</v>
      </c>
      <c r="P35" t="s">
        <v>60</v>
      </c>
      <c r="Q35">
        <v>3</v>
      </c>
      <c r="R35" t="s">
        <v>611</v>
      </c>
      <c r="S35" t="s">
        <v>612</v>
      </c>
      <c r="T35">
        <v>3</v>
      </c>
      <c r="U35">
        <v>-9</v>
      </c>
      <c r="V35">
        <v>2231</v>
      </c>
      <c r="W35" t="s">
        <v>851</v>
      </c>
      <c r="AB35">
        <f>IF(I35=$AA$2, _xlfn.XLOOKUP(P35,tennis_clusters!B:B,tennis_clusters!AB:AB),"NA")</f>
        <v>21</v>
      </c>
      <c r="AC35" t="str">
        <f>IF(OR(ISNUMBER(AB35),ISNA(AB35)),"NA",_xlfn.XLOOKUP(I35,tennis_clusters!B:B,tennis_clusters!AB:AB))</f>
        <v>NA</v>
      </c>
      <c r="AD35" t="str">
        <f t="shared" si="4"/>
        <v>W</v>
      </c>
      <c r="AE35" t="str">
        <f t="shared" si="5"/>
        <v>W</v>
      </c>
      <c r="AF35">
        <f t="shared" si="9"/>
        <v>21</v>
      </c>
      <c r="AG35">
        <f t="shared" si="0"/>
        <v>1</v>
      </c>
      <c r="AH35">
        <f t="shared" si="10"/>
        <v>0.5714285714285714</v>
      </c>
      <c r="AI35">
        <f t="shared" si="11"/>
        <v>0.18367346938775514</v>
      </c>
      <c r="AJ35">
        <v>0.76137624861265263</v>
      </c>
      <c r="AK35">
        <f t="shared" si="12"/>
        <v>5.6941294726170565E-2</v>
      </c>
    </row>
    <row r="36" spans="1:37" x14ac:dyDescent="0.2">
      <c r="A36" s="2" t="d">
        <v>1994-11-15</v>
      </c>
      <c r="B36" t="s">
        <v>839</v>
      </c>
      <c r="C36" t="s">
        <v>610</v>
      </c>
      <c r="D36">
        <v>3</v>
      </c>
      <c r="E36" t="s">
        <v>819</v>
      </c>
      <c r="F36" t="b">
        <v>1</v>
      </c>
      <c r="G36">
        <v>80</v>
      </c>
      <c r="H36" t="s">
        <v>677</v>
      </c>
      <c r="I36" t="s">
        <v>94</v>
      </c>
      <c r="K36" t="s">
        <v>621</v>
      </c>
      <c r="L36" t="s">
        <v>622</v>
      </c>
      <c r="M36">
        <v>5</v>
      </c>
      <c r="N36">
        <v>15</v>
      </c>
      <c r="O36">
        <v>2217</v>
      </c>
      <c r="P36" t="s">
        <v>462</v>
      </c>
      <c r="R36" t="s">
        <v>611</v>
      </c>
      <c r="S36" t="s">
        <v>612</v>
      </c>
      <c r="T36">
        <v>1</v>
      </c>
      <c r="U36">
        <v>-15</v>
      </c>
      <c r="V36">
        <v>2347</v>
      </c>
      <c r="W36" t="s">
        <v>712</v>
      </c>
      <c r="AB36" t="str">
        <f>IF(I36=$AA$2, _xlfn.XLOOKUP(P36,tennis_clusters!B:B,tennis_clusters!AB:AB),"NA")</f>
        <v>NA</v>
      </c>
      <c r="AC36">
        <f>IF(OR(ISNUMBER(AB36),ISNA(AB36)),"NA",_xlfn.XLOOKUP(I36,tennis_clusters!B:B,tennis_clusters!AB:AB))</f>
        <v>11</v>
      </c>
      <c r="AD36" t="str">
        <f t="shared" si="4"/>
        <v>L</v>
      </c>
      <c r="AE36" t="str">
        <f t="shared" si="5"/>
        <v>L</v>
      </c>
      <c r="AF36">
        <f t="shared" si="9"/>
        <v>11</v>
      </c>
      <c r="AG36">
        <f t="shared" si="0"/>
        <v>0</v>
      </c>
      <c r="AH36">
        <f t="shared" si="10"/>
        <v>0.66279069767441856</v>
      </c>
      <c r="AI36">
        <f t="shared" si="11"/>
        <v>0.43929150892374252</v>
      </c>
      <c r="AJ36">
        <v>0.76137624861265263</v>
      </c>
      <c r="AK36">
        <f t="shared" si="12"/>
        <v>0.57969379195147586</v>
      </c>
    </row>
    <row r="37" spans="1:37" x14ac:dyDescent="0.2">
      <c r="A37" s="2" t="d">
        <v>1991-08-12</v>
      </c>
      <c r="B37" t="s">
        <v>845</v>
      </c>
      <c r="C37" t="s">
        <v>783</v>
      </c>
      <c r="D37">
        <v>3</v>
      </c>
      <c r="E37" t="s">
        <v>609</v>
      </c>
      <c r="F37" t="b">
        <v>0</v>
      </c>
      <c r="G37">
        <v>35</v>
      </c>
      <c r="H37" t="s">
        <v>610</v>
      </c>
      <c r="I37" t="s">
        <v>462</v>
      </c>
      <c r="J37">
        <v>5</v>
      </c>
      <c r="K37" t="s">
        <v>611</v>
      </c>
      <c r="L37" t="s">
        <v>612</v>
      </c>
      <c r="M37">
        <v>8</v>
      </c>
      <c r="N37">
        <v>16</v>
      </c>
      <c r="O37">
        <v>2150</v>
      </c>
      <c r="P37" t="s">
        <v>94</v>
      </c>
      <c r="Q37">
        <v>1</v>
      </c>
      <c r="R37" t="s">
        <v>621</v>
      </c>
      <c r="S37" t="s">
        <v>622</v>
      </c>
      <c r="T37">
        <v>1</v>
      </c>
      <c r="U37">
        <v>-15</v>
      </c>
      <c r="V37">
        <v>2320</v>
      </c>
      <c r="W37" t="s">
        <v>1294</v>
      </c>
      <c r="AB37">
        <f>IF(I37=$AA$2, _xlfn.XLOOKUP(P37,tennis_clusters!B:B,tennis_clusters!AB:AB),"NA")</f>
        <v>11</v>
      </c>
      <c r="AC37" t="str">
        <f>IF(OR(ISNUMBER(AB37),ISNA(AB37)),"NA",_xlfn.XLOOKUP(I37,tennis_clusters!B:B,tennis_clusters!AB:AB))</f>
        <v>NA</v>
      </c>
      <c r="AD37" t="str">
        <f t="shared" si="4"/>
        <v>W</v>
      </c>
      <c r="AE37" t="str">
        <f t="shared" si="5"/>
        <v>W</v>
      </c>
      <c r="AF37">
        <f t="shared" si="9"/>
        <v>11</v>
      </c>
      <c r="AG37">
        <f t="shared" si="0"/>
        <v>1</v>
      </c>
      <c r="AH37">
        <f t="shared" si="10"/>
        <v>0.66279069767441856</v>
      </c>
      <c r="AI37">
        <f t="shared" si="11"/>
        <v>0.11371011357490539</v>
      </c>
      <c r="AJ37">
        <v>0.76137624861265263</v>
      </c>
      <c r="AK37">
        <f t="shared" si="12"/>
        <v>5.6941294726170565E-2</v>
      </c>
    </row>
    <row r="38" spans="1:37" x14ac:dyDescent="0.2">
      <c r="A38" s="2" t="d">
        <v>1989-10-23</v>
      </c>
      <c r="B38" t="s">
        <v>1379</v>
      </c>
      <c r="C38" t="s">
        <v>637</v>
      </c>
      <c r="D38">
        <v>3</v>
      </c>
      <c r="E38" t="s">
        <v>819</v>
      </c>
      <c r="F38" t="b">
        <v>1</v>
      </c>
      <c r="H38" t="s">
        <v>624</v>
      </c>
      <c r="I38" t="s">
        <v>67</v>
      </c>
      <c r="K38" t="s">
        <v>667</v>
      </c>
      <c r="L38" t="s">
        <v>668</v>
      </c>
      <c r="M38">
        <v>88</v>
      </c>
      <c r="N38">
        <v>18</v>
      </c>
      <c r="O38">
        <v>1791</v>
      </c>
      <c r="P38" t="s">
        <v>462</v>
      </c>
      <c r="R38" t="s">
        <v>611</v>
      </c>
      <c r="S38" t="s">
        <v>612</v>
      </c>
      <c r="T38">
        <v>60</v>
      </c>
      <c r="U38">
        <v>-13</v>
      </c>
      <c r="V38">
        <v>1912</v>
      </c>
      <c r="W38" t="s">
        <v>709</v>
      </c>
      <c r="AB38" t="str">
        <f>IF(I38=$AA$2, _xlfn.XLOOKUP(P38,tennis_clusters!B:B,tennis_clusters!AB:AB),"NA")</f>
        <v>NA</v>
      </c>
      <c r="AC38">
        <f>IF(OR(ISNUMBER(AB38),ISNA(AB38)),"NA",_xlfn.XLOOKUP(I38,tennis_clusters!B:B,tennis_clusters!AB:AB))</f>
        <v>17</v>
      </c>
      <c r="AD38" t="str">
        <f t="shared" si="4"/>
        <v>L</v>
      </c>
      <c r="AE38" t="str">
        <f t="shared" si="5"/>
        <v>L</v>
      </c>
      <c r="AF38">
        <f t="shared" si="9"/>
        <v>17</v>
      </c>
      <c r="AG38">
        <f t="shared" si="0"/>
        <v>0</v>
      </c>
      <c r="AH38">
        <f t="shared" si="10"/>
        <v>0.72972972972972971</v>
      </c>
      <c r="AI38">
        <f t="shared" si="11"/>
        <v>0.53250547845142437</v>
      </c>
      <c r="AJ38">
        <v>0.76137624861265263</v>
      </c>
      <c r="AK38">
        <f t="shared" si="12"/>
        <v>0.57969379195147586</v>
      </c>
    </row>
    <row r="39" spans="1:37" x14ac:dyDescent="0.2">
      <c r="A39" s="2" t="d">
        <v>1997-02-24</v>
      </c>
      <c r="B39" t="s">
        <v>938</v>
      </c>
      <c r="C39" t="s">
        <v>783</v>
      </c>
      <c r="D39">
        <v>3</v>
      </c>
      <c r="E39" t="s">
        <v>609</v>
      </c>
      <c r="F39" t="b">
        <v>1</v>
      </c>
      <c r="G39">
        <v>43</v>
      </c>
      <c r="H39" t="s">
        <v>624</v>
      </c>
      <c r="I39" t="s">
        <v>462</v>
      </c>
      <c r="J39">
        <v>1</v>
      </c>
      <c r="K39" t="s">
        <v>611</v>
      </c>
      <c r="L39" t="s">
        <v>612</v>
      </c>
      <c r="M39">
        <v>1</v>
      </c>
      <c r="O39">
        <v>2389</v>
      </c>
      <c r="P39" t="s">
        <v>369</v>
      </c>
      <c r="R39" t="s">
        <v>989</v>
      </c>
      <c r="S39" t="s">
        <v>990</v>
      </c>
      <c r="T39">
        <v>79</v>
      </c>
      <c r="U39">
        <v>-1</v>
      </c>
      <c r="V39">
        <v>1825</v>
      </c>
      <c r="W39" t="s">
        <v>949</v>
      </c>
      <c r="AB39">
        <f>IF(I39=$AA$2, _xlfn.XLOOKUP(P39,tennis_clusters!B:B,tennis_clusters!AB:AB),"NA")</f>
        <v>17</v>
      </c>
      <c r="AC39" t="str">
        <f>IF(OR(ISNUMBER(AB39),ISNA(AB39)),"NA",_xlfn.XLOOKUP(I39,tennis_clusters!B:B,tennis_clusters!AB:AB))</f>
        <v>NA</v>
      </c>
      <c r="AD39" t="str">
        <f t="shared" si="4"/>
        <v>W</v>
      </c>
      <c r="AE39" t="str">
        <f t="shared" si="5"/>
        <v>W</v>
      </c>
      <c r="AF39">
        <f t="shared" si="9"/>
        <v>17</v>
      </c>
      <c r="AG39">
        <f t="shared" si="0"/>
        <v>1</v>
      </c>
      <c r="AH39">
        <f t="shared" si="10"/>
        <v>0.72972972972972971</v>
      </c>
      <c r="AI39">
        <f t="shared" si="11"/>
        <v>7.3046018991964945E-2</v>
      </c>
      <c r="AJ39">
        <v>0.76137624861265263</v>
      </c>
      <c r="AK39">
        <f t="shared" si="12"/>
        <v>5.6941294726170565E-2</v>
      </c>
    </row>
    <row r="40" spans="1:37" x14ac:dyDescent="0.2">
      <c r="A40" s="2" t="d">
        <v>1993-08-30</v>
      </c>
      <c r="B40" t="s">
        <v>607</v>
      </c>
      <c r="C40" t="s">
        <v>608</v>
      </c>
      <c r="D40">
        <v>5</v>
      </c>
      <c r="E40" t="s">
        <v>609</v>
      </c>
      <c r="F40" t="b">
        <v>0</v>
      </c>
      <c r="G40">
        <v>41</v>
      </c>
      <c r="H40" t="s">
        <v>632</v>
      </c>
      <c r="I40" t="s">
        <v>462</v>
      </c>
      <c r="J40">
        <v>2</v>
      </c>
      <c r="K40" t="s">
        <v>611</v>
      </c>
      <c r="L40" t="s">
        <v>612</v>
      </c>
      <c r="M40">
        <v>2</v>
      </c>
      <c r="N40">
        <v>3</v>
      </c>
      <c r="O40">
        <v>2276</v>
      </c>
      <c r="P40" t="s">
        <v>172</v>
      </c>
      <c r="R40" t="s">
        <v>638</v>
      </c>
      <c r="S40" t="s">
        <v>639</v>
      </c>
      <c r="T40">
        <v>54</v>
      </c>
      <c r="U40">
        <v>-4</v>
      </c>
      <c r="V40">
        <v>1922</v>
      </c>
      <c r="W40" t="s">
        <v>1180</v>
      </c>
      <c r="AB40">
        <f>IF(I40=$AA$2, _xlfn.XLOOKUP(P40,tennis_clusters!B:B,tennis_clusters!AB:AB),"NA")</f>
        <v>17</v>
      </c>
      <c r="AC40" t="str">
        <f>IF(OR(ISNUMBER(AB40),ISNA(AB40)),"NA",_xlfn.XLOOKUP(I40,tennis_clusters!B:B,tennis_clusters!AB:AB))</f>
        <v>NA</v>
      </c>
      <c r="AD40" t="str">
        <f t="shared" si="4"/>
        <v>W</v>
      </c>
      <c r="AE40" t="str">
        <f t="shared" si="5"/>
        <v>W</v>
      </c>
      <c r="AF40">
        <f t="shared" si="9"/>
        <v>17</v>
      </c>
      <c r="AG40">
        <f t="shared" si="0"/>
        <v>1</v>
      </c>
      <c r="AH40">
        <f t="shared" si="10"/>
        <v>0.72972972972972971</v>
      </c>
      <c r="AI40">
        <f t="shared" si="11"/>
        <v>7.3046018991964945E-2</v>
      </c>
      <c r="AJ40">
        <v>0.76137624861265263</v>
      </c>
      <c r="AK40">
        <f t="shared" si="12"/>
        <v>5.6941294726170565E-2</v>
      </c>
    </row>
    <row r="41" spans="1:37" x14ac:dyDescent="0.2">
      <c r="A41" s="2" t="d">
        <v>1990-10-29</v>
      </c>
      <c r="B41" t="s">
        <v>844</v>
      </c>
      <c r="C41" t="s">
        <v>642</v>
      </c>
      <c r="D41">
        <v>3</v>
      </c>
      <c r="E41" t="s">
        <v>819</v>
      </c>
      <c r="F41" t="b">
        <v>1</v>
      </c>
      <c r="H41" t="s">
        <v>620</v>
      </c>
      <c r="I41" t="s">
        <v>221</v>
      </c>
      <c r="K41" t="s">
        <v>638</v>
      </c>
      <c r="L41" t="s">
        <v>639</v>
      </c>
      <c r="M41">
        <v>134</v>
      </c>
      <c r="N41">
        <v>38</v>
      </c>
      <c r="O41">
        <v>1748</v>
      </c>
      <c r="P41" t="s">
        <v>462</v>
      </c>
      <c r="Q41">
        <v>4</v>
      </c>
      <c r="R41" t="s">
        <v>611</v>
      </c>
      <c r="S41" t="s">
        <v>612</v>
      </c>
      <c r="T41">
        <v>5</v>
      </c>
      <c r="U41">
        <v>-18</v>
      </c>
      <c r="V41">
        <v>2164</v>
      </c>
      <c r="W41" t="s">
        <v>768</v>
      </c>
      <c r="X41" t="s">
        <v>646</v>
      </c>
      <c r="AB41" t="str">
        <f>IF(I41=$AA$2, _xlfn.XLOOKUP(P41,tennis_clusters!B:B,tennis_clusters!AB:AB),"NA")</f>
        <v>NA</v>
      </c>
      <c r="AC41">
        <f>IF(OR(ISNUMBER(AB41),ISNA(AB41)),"NA",_xlfn.XLOOKUP(I41,tennis_clusters!B:B,tennis_clusters!AB:AB))</f>
        <v>6</v>
      </c>
      <c r="AD41" t="str">
        <f t="shared" si="4"/>
        <v>L</v>
      </c>
      <c r="AE41" t="str">
        <f t="shared" si="5"/>
        <v>L</v>
      </c>
      <c r="AF41">
        <f t="shared" si="9"/>
        <v>6</v>
      </c>
      <c r="AG41">
        <f t="shared" si="0"/>
        <v>0</v>
      </c>
      <c r="AH41">
        <f t="shared" si="10"/>
        <v>0.91666666666666663</v>
      </c>
      <c r="AI41">
        <f t="shared" si="11"/>
        <v>0.84027777777777768</v>
      </c>
      <c r="AJ41">
        <v>0.76137624861265263</v>
      </c>
      <c r="AK41">
        <f t="shared" si="12"/>
        <v>0.57969379195147586</v>
      </c>
    </row>
    <row r="42" spans="1:37" x14ac:dyDescent="0.2">
      <c r="A42" s="2" t="d">
        <v>2001-03-12</v>
      </c>
      <c r="B42" t="s">
        <v>706</v>
      </c>
      <c r="C42" t="s">
        <v>642</v>
      </c>
      <c r="D42">
        <v>3</v>
      </c>
      <c r="E42" t="s">
        <v>609</v>
      </c>
      <c r="F42" t="b">
        <v>0</v>
      </c>
      <c r="G42">
        <v>49</v>
      </c>
      <c r="H42" t="s">
        <v>618</v>
      </c>
      <c r="I42" t="s">
        <v>462</v>
      </c>
      <c r="J42">
        <v>3</v>
      </c>
      <c r="K42" t="s">
        <v>611</v>
      </c>
      <c r="L42" t="s">
        <v>612</v>
      </c>
      <c r="M42">
        <v>3</v>
      </c>
      <c r="N42">
        <v>8</v>
      </c>
      <c r="O42">
        <v>2222</v>
      </c>
      <c r="P42" t="s">
        <v>455</v>
      </c>
      <c r="Q42">
        <v>11</v>
      </c>
      <c r="R42" t="s">
        <v>643</v>
      </c>
      <c r="S42" t="s">
        <v>644</v>
      </c>
      <c r="T42">
        <v>11</v>
      </c>
      <c r="U42">
        <v>-9</v>
      </c>
      <c r="V42">
        <v>2143</v>
      </c>
      <c r="W42" t="s">
        <v>778</v>
      </c>
      <c r="AB42">
        <f>IF(I42=$AA$2, _xlfn.XLOOKUP(P42,tennis_clusters!B:B,tennis_clusters!AB:AB),"NA")</f>
        <v>11</v>
      </c>
      <c r="AC42" t="str">
        <f>IF(OR(ISNUMBER(AB42),ISNA(AB42)),"NA",_xlfn.XLOOKUP(I42,tennis_clusters!B:B,tennis_clusters!AB:AB))</f>
        <v>NA</v>
      </c>
      <c r="AD42" t="str">
        <f t="shared" si="4"/>
        <v>W</v>
      </c>
      <c r="AE42" t="str">
        <f t="shared" si="5"/>
        <v>W</v>
      </c>
      <c r="AF42">
        <f t="shared" si="9"/>
        <v>11</v>
      </c>
      <c r="AG42">
        <f t="shared" si="0"/>
        <v>1</v>
      </c>
      <c r="AH42">
        <f t="shared" si="10"/>
        <v>0.66279069767441856</v>
      </c>
      <c r="AI42">
        <f t="shared" si="11"/>
        <v>0.11371011357490539</v>
      </c>
      <c r="AJ42">
        <v>0.76137624861265263</v>
      </c>
      <c r="AK42">
        <f t="shared" si="12"/>
        <v>5.6941294726170565E-2</v>
      </c>
    </row>
    <row r="43" spans="1:37" x14ac:dyDescent="0.2">
      <c r="A43" s="2" t="d">
        <v>2000-06-26</v>
      </c>
      <c r="B43" t="s">
        <v>658</v>
      </c>
      <c r="C43" t="s">
        <v>608</v>
      </c>
      <c r="D43">
        <v>5</v>
      </c>
      <c r="E43" t="s">
        <v>608</v>
      </c>
      <c r="F43" t="b">
        <v>0</v>
      </c>
      <c r="G43">
        <v>68</v>
      </c>
      <c r="H43" t="s">
        <v>610</v>
      </c>
      <c r="I43" t="s">
        <v>462</v>
      </c>
      <c r="J43">
        <v>1</v>
      </c>
      <c r="K43" t="s">
        <v>611</v>
      </c>
      <c r="L43" t="s">
        <v>612</v>
      </c>
      <c r="M43">
        <v>3</v>
      </c>
      <c r="N43">
        <v>12</v>
      </c>
      <c r="O43">
        <v>2264</v>
      </c>
      <c r="P43" t="s">
        <v>455</v>
      </c>
      <c r="Q43">
        <v>12</v>
      </c>
      <c r="R43" t="s">
        <v>643</v>
      </c>
      <c r="S43" t="s">
        <v>644</v>
      </c>
      <c r="T43">
        <v>21</v>
      </c>
      <c r="U43">
        <v>-11</v>
      </c>
      <c r="V43">
        <v>2161</v>
      </c>
      <c r="W43" t="s">
        <v>806</v>
      </c>
      <c r="AB43">
        <f>IF(I43=$AA$2, _xlfn.XLOOKUP(P43,tennis_clusters!B:B,tennis_clusters!AB:AB),"NA")</f>
        <v>11</v>
      </c>
      <c r="AC43" t="str">
        <f>IF(OR(ISNUMBER(AB43),ISNA(AB43)),"NA",_xlfn.XLOOKUP(I43,tennis_clusters!B:B,tennis_clusters!AB:AB))</f>
        <v>NA</v>
      </c>
      <c r="AD43" t="str">
        <f t="shared" si="4"/>
        <v>W</v>
      </c>
      <c r="AE43" t="str">
        <f t="shared" si="5"/>
        <v>W</v>
      </c>
      <c r="AF43">
        <f t="shared" si="9"/>
        <v>11</v>
      </c>
      <c r="AG43">
        <f t="shared" si="0"/>
        <v>1</v>
      </c>
      <c r="AH43">
        <f t="shared" si="10"/>
        <v>0.66279069767441856</v>
      </c>
      <c r="AI43">
        <f t="shared" si="11"/>
        <v>0.11371011357490539</v>
      </c>
      <c r="AJ43">
        <v>0.76137624861265263</v>
      </c>
      <c r="AK43">
        <f t="shared" si="12"/>
        <v>5.6941294726170565E-2</v>
      </c>
    </row>
    <row r="44" spans="1:37" x14ac:dyDescent="0.2">
      <c r="A44" s="2" t="d">
        <v>1990-02-19</v>
      </c>
      <c r="B44" t="s">
        <v>938</v>
      </c>
      <c r="C44" t="s">
        <v>783</v>
      </c>
      <c r="D44">
        <v>3</v>
      </c>
      <c r="E44" t="s">
        <v>819</v>
      </c>
      <c r="F44" t="b">
        <v>1</v>
      </c>
      <c r="H44" t="s">
        <v>620</v>
      </c>
      <c r="I44" t="s">
        <v>462</v>
      </c>
      <c r="J44">
        <v>13</v>
      </c>
      <c r="K44" t="s">
        <v>611</v>
      </c>
      <c r="L44" t="s">
        <v>612</v>
      </c>
      <c r="M44">
        <v>32</v>
      </c>
      <c r="N44">
        <v>15</v>
      </c>
      <c r="O44">
        <v>1963</v>
      </c>
      <c r="P44" t="s">
        <v>60</v>
      </c>
      <c r="Q44">
        <v>3</v>
      </c>
      <c r="R44" t="s">
        <v>611</v>
      </c>
      <c r="S44" t="s">
        <v>612</v>
      </c>
      <c r="T44">
        <v>6</v>
      </c>
      <c r="U44">
        <v>-13</v>
      </c>
      <c r="V44">
        <v>2164</v>
      </c>
      <c r="W44" t="s">
        <v>1366</v>
      </c>
      <c r="Z44" t="s">
        <v>847</v>
      </c>
      <c r="AB44">
        <f>IF(I44=$AA$2, _xlfn.XLOOKUP(P44,tennis_clusters!B:B,tennis_clusters!AB:AB),"NA")</f>
        <v>21</v>
      </c>
      <c r="AC44" t="str">
        <f>IF(OR(ISNUMBER(AB44),ISNA(AB44)),"NA",_xlfn.XLOOKUP(I44,tennis_clusters!B:B,tennis_clusters!AB:AB))</f>
        <v>NA</v>
      </c>
      <c r="AD44" t="str">
        <f t="shared" si="4"/>
        <v>W</v>
      </c>
      <c r="AE44" t="str">
        <f t="shared" si="5"/>
        <v>W</v>
      </c>
      <c r="AF44">
        <f t="shared" si="9"/>
        <v>21</v>
      </c>
      <c r="AG44">
        <f t="shared" si="0"/>
        <v>1</v>
      </c>
      <c r="AH44">
        <f t="shared" si="10"/>
        <v>0.5714285714285714</v>
      </c>
      <c r="AI44">
        <f t="shared" si="11"/>
        <v>0.18367346938775514</v>
      </c>
      <c r="AJ44">
        <v>0.76137624861265263</v>
      </c>
      <c r="AK44">
        <f t="shared" si="12"/>
        <v>5.6941294726170565E-2</v>
      </c>
    </row>
    <row r="45" spans="1:37" x14ac:dyDescent="0.2">
      <c r="A45" s="2" t="d">
        <v>2001-08-27</v>
      </c>
      <c r="B45" t="s">
        <v>607</v>
      </c>
      <c r="C45" t="s">
        <v>608</v>
      </c>
      <c r="D45">
        <v>5</v>
      </c>
      <c r="E45" t="s">
        <v>609</v>
      </c>
      <c r="F45" t="b">
        <v>0</v>
      </c>
      <c r="G45">
        <v>65</v>
      </c>
      <c r="H45" t="s">
        <v>632</v>
      </c>
      <c r="I45" t="s">
        <v>462</v>
      </c>
      <c r="J45">
        <v>10</v>
      </c>
      <c r="K45" t="s">
        <v>611</v>
      </c>
      <c r="L45" t="s">
        <v>612</v>
      </c>
      <c r="M45">
        <v>10</v>
      </c>
      <c r="N45">
        <v>5</v>
      </c>
      <c r="O45">
        <v>2156</v>
      </c>
      <c r="P45" t="s">
        <v>324</v>
      </c>
      <c r="R45" t="s">
        <v>638</v>
      </c>
      <c r="S45" t="s">
        <v>639</v>
      </c>
      <c r="T45">
        <v>55</v>
      </c>
      <c r="U45">
        <v>-5</v>
      </c>
      <c r="V45">
        <v>1908</v>
      </c>
      <c r="W45" t="s">
        <v>740</v>
      </c>
      <c r="AB45">
        <f>IF(I45=$AA$2, _xlfn.XLOOKUP(P45,tennis_clusters!B:B,tennis_clusters!AB:AB),"NA")</f>
        <v>9</v>
      </c>
      <c r="AC45" t="str">
        <f>IF(OR(ISNUMBER(AB45),ISNA(AB45)),"NA",_xlfn.XLOOKUP(I45,tennis_clusters!B:B,tennis_clusters!AB:AB))</f>
        <v>NA</v>
      </c>
      <c r="AD45" t="str">
        <f t="shared" si="4"/>
        <v>W</v>
      </c>
      <c r="AE45" t="str">
        <f t="shared" si="5"/>
        <v>W</v>
      </c>
      <c r="AF45">
        <f t="shared" si="9"/>
        <v>9</v>
      </c>
      <c r="AG45">
        <f t="shared" si="0"/>
        <v>1</v>
      </c>
      <c r="AH45">
        <f t="shared" si="10"/>
        <v>0.8</v>
      </c>
      <c r="AI45">
        <f t="shared" si="11"/>
        <v>3.999999999999998E-2</v>
      </c>
      <c r="AJ45">
        <v>0.76137624861265263</v>
      </c>
      <c r="AK45">
        <f t="shared" si="12"/>
        <v>5.6941294726170565E-2</v>
      </c>
    </row>
    <row r="46" spans="1:37" x14ac:dyDescent="0.2">
      <c r="A46" s="2" t="d">
        <v>1994-06-06</v>
      </c>
      <c r="B46" t="s">
        <v>762</v>
      </c>
      <c r="C46" t="s">
        <v>637</v>
      </c>
      <c r="D46">
        <v>3</v>
      </c>
      <c r="E46" t="s">
        <v>608</v>
      </c>
      <c r="F46" t="b">
        <v>0</v>
      </c>
      <c r="G46">
        <v>54</v>
      </c>
      <c r="H46" t="s">
        <v>618</v>
      </c>
      <c r="I46" t="s">
        <v>462</v>
      </c>
      <c r="J46">
        <v>1</v>
      </c>
      <c r="K46" t="s">
        <v>611</v>
      </c>
      <c r="L46" t="s">
        <v>612</v>
      </c>
      <c r="M46">
        <v>1</v>
      </c>
      <c r="N46">
        <v>2</v>
      </c>
      <c r="O46">
        <v>2383</v>
      </c>
      <c r="P46" t="s">
        <v>572</v>
      </c>
      <c r="Q46">
        <v>8</v>
      </c>
      <c r="R46" t="s">
        <v>655</v>
      </c>
      <c r="S46" t="s">
        <v>656</v>
      </c>
      <c r="T46">
        <v>21</v>
      </c>
      <c r="U46">
        <v>-2</v>
      </c>
      <c r="V46">
        <v>2067</v>
      </c>
      <c r="W46" t="s">
        <v>827</v>
      </c>
      <c r="AB46">
        <f>IF(I46=$AA$2, _xlfn.XLOOKUP(P46,tennis_clusters!B:B,tennis_clusters!AB:AB),"NA")</f>
        <v>15</v>
      </c>
      <c r="AC46" t="str">
        <f>IF(OR(ISNUMBER(AB46),ISNA(AB46)),"NA",_xlfn.XLOOKUP(I46,tennis_clusters!B:B,tennis_clusters!AB:AB))</f>
        <v>NA</v>
      </c>
      <c r="AD46" t="str">
        <f t="shared" si="4"/>
        <v>W</v>
      </c>
      <c r="AE46" t="str">
        <f t="shared" si="5"/>
        <v>W</v>
      </c>
      <c r="AF46">
        <f t="shared" si="9"/>
        <v>15</v>
      </c>
      <c r="AG46">
        <f t="shared" si="0"/>
        <v>1</v>
      </c>
      <c r="AH46">
        <f t="shared" si="10"/>
        <v>0.70769230769230773</v>
      </c>
      <c r="AI46">
        <f t="shared" si="11"/>
        <v>8.5443786982248499E-2</v>
      </c>
      <c r="AJ46">
        <v>0.76137624861265263</v>
      </c>
      <c r="AK46">
        <f t="shared" si="12"/>
        <v>5.6941294726170565E-2</v>
      </c>
    </row>
    <row r="47" spans="1:37" x14ac:dyDescent="0.2">
      <c r="A47" s="2" t="d">
        <v>1994-03-07</v>
      </c>
      <c r="B47" t="s">
        <v>699</v>
      </c>
      <c r="C47" t="s">
        <v>642</v>
      </c>
      <c r="D47">
        <v>3</v>
      </c>
      <c r="E47" t="s">
        <v>609</v>
      </c>
      <c r="F47" t="b">
        <v>0</v>
      </c>
      <c r="G47">
        <v>36</v>
      </c>
      <c r="H47" t="s">
        <v>624</v>
      </c>
      <c r="I47" t="s">
        <v>462</v>
      </c>
      <c r="J47">
        <v>1</v>
      </c>
      <c r="K47" t="s">
        <v>611</v>
      </c>
      <c r="L47" t="s">
        <v>612</v>
      </c>
      <c r="M47">
        <v>1</v>
      </c>
      <c r="N47">
        <v>2</v>
      </c>
      <c r="O47">
        <v>2354</v>
      </c>
      <c r="P47" t="s">
        <v>143</v>
      </c>
      <c r="R47" t="s">
        <v>611</v>
      </c>
      <c r="S47" t="s">
        <v>612</v>
      </c>
      <c r="T47">
        <v>93</v>
      </c>
      <c r="U47">
        <v>-2</v>
      </c>
      <c r="V47">
        <v>1974</v>
      </c>
      <c r="W47" t="s">
        <v>1154</v>
      </c>
      <c r="AB47">
        <f>IF(I47=$AA$2, _xlfn.XLOOKUP(P47,tennis_clusters!B:B,tennis_clusters!AB:AB),"NA")</f>
        <v>15</v>
      </c>
      <c r="AC47" t="str">
        <f>IF(OR(ISNUMBER(AB47),ISNA(AB47)),"NA",_xlfn.XLOOKUP(I47,tennis_clusters!B:B,tennis_clusters!AB:AB))</f>
        <v>NA</v>
      </c>
      <c r="AD47" t="str">
        <f t="shared" si="4"/>
        <v>W</v>
      </c>
      <c r="AE47" t="str">
        <f t="shared" si="5"/>
        <v>W</v>
      </c>
      <c r="AF47">
        <f t="shared" si="9"/>
        <v>15</v>
      </c>
      <c r="AG47">
        <f t="shared" si="0"/>
        <v>1</v>
      </c>
      <c r="AH47">
        <f t="shared" si="10"/>
        <v>0.70769230769230773</v>
      </c>
      <c r="AI47">
        <f t="shared" si="11"/>
        <v>8.5443786982248499E-2</v>
      </c>
      <c r="AJ47">
        <v>0.76137624861265263</v>
      </c>
      <c r="AK47">
        <f t="shared" si="12"/>
        <v>5.6941294726170565E-2</v>
      </c>
    </row>
    <row r="48" spans="1:37" x14ac:dyDescent="0.2">
      <c r="A48" s="2" t="d">
        <v>1990-01-15</v>
      </c>
      <c r="B48" t="s">
        <v>719</v>
      </c>
      <c r="C48" t="s">
        <v>608</v>
      </c>
      <c r="D48">
        <v>5</v>
      </c>
      <c r="E48" t="s">
        <v>609</v>
      </c>
      <c r="F48" t="b">
        <v>0</v>
      </c>
      <c r="H48" t="s">
        <v>628</v>
      </c>
      <c r="I48" t="s">
        <v>462</v>
      </c>
      <c r="K48" t="s">
        <v>611</v>
      </c>
      <c r="L48" t="s">
        <v>612</v>
      </c>
      <c r="M48">
        <v>56</v>
      </c>
      <c r="N48">
        <v>13</v>
      </c>
      <c r="O48">
        <v>1928</v>
      </c>
      <c r="P48" t="s">
        <v>312</v>
      </c>
      <c r="R48" t="s">
        <v>633</v>
      </c>
      <c r="S48" t="s">
        <v>634</v>
      </c>
      <c r="T48">
        <v>34</v>
      </c>
      <c r="U48">
        <v>-13</v>
      </c>
      <c r="V48">
        <v>1894</v>
      </c>
      <c r="W48" t="s">
        <v>1374</v>
      </c>
      <c r="AB48">
        <f>IF(I48=$AA$2, _xlfn.XLOOKUP(P48,tennis_clusters!B:B,tennis_clusters!AB:AB),"NA")</f>
        <v>27</v>
      </c>
      <c r="AC48" t="str">
        <f>IF(OR(ISNUMBER(AB48),ISNA(AB48)),"NA",_xlfn.XLOOKUP(I48,tennis_clusters!B:B,tennis_clusters!AB:AB))</f>
        <v>NA</v>
      </c>
      <c r="AD48" t="str">
        <f t="shared" si="4"/>
        <v>W</v>
      </c>
      <c r="AE48" t="str">
        <f t="shared" si="5"/>
        <v>W</v>
      </c>
      <c r="AF48">
        <f t="shared" si="9"/>
        <v>27</v>
      </c>
      <c r="AG48">
        <f t="shared" si="0"/>
        <v>1</v>
      </c>
      <c r="AH48">
        <f t="shared" si="10"/>
        <v>0.88235294117647056</v>
      </c>
      <c r="AI48">
        <f t="shared" si="11"/>
        <v>1.3840830449826995E-2</v>
      </c>
      <c r="AJ48">
        <v>0.76137624861265263</v>
      </c>
      <c r="AK48">
        <f t="shared" si="12"/>
        <v>5.6941294726170565E-2</v>
      </c>
    </row>
    <row r="49" spans="1:37" x14ac:dyDescent="0.2">
      <c r="A49" s="2" t="d">
        <v>1992-08-31</v>
      </c>
      <c r="B49" t="s">
        <v>607</v>
      </c>
      <c r="C49" t="s">
        <v>608</v>
      </c>
      <c r="D49">
        <v>5</v>
      </c>
      <c r="E49" t="s">
        <v>609</v>
      </c>
      <c r="F49" t="b">
        <v>0</v>
      </c>
      <c r="G49">
        <v>30</v>
      </c>
      <c r="H49" t="s">
        <v>628</v>
      </c>
      <c r="I49" t="s">
        <v>462</v>
      </c>
      <c r="J49">
        <v>3</v>
      </c>
      <c r="K49" t="s">
        <v>611</v>
      </c>
      <c r="L49" t="s">
        <v>612</v>
      </c>
      <c r="M49">
        <v>3</v>
      </c>
      <c r="N49">
        <v>1</v>
      </c>
      <c r="O49">
        <v>2252</v>
      </c>
      <c r="P49" t="s">
        <v>392</v>
      </c>
      <c r="R49" t="s">
        <v>693</v>
      </c>
      <c r="S49" t="s">
        <v>694</v>
      </c>
      <c r="T49">
        <v>131</v>
      </c>
      <c r="U49">
        <v>-2</v>
      </c>
      <c r="V49">
        <v>1768</v>
      </c>
      <c r="W49" t="s">
        <v>1225</v>
      </c>
      <c r="AB49">
        <f>IF(I49=$AA$2, _xlfn.XLOOKUP(P49,tennis_clusters!B:B,tennis_clusters!AB:AB),"NA")</f>
        <v>10</v>
      </c>
      <c r="AC49" t="str">
        <f>IF(OR(ISNUMBER(AB49),ISNA(AB49)),"NA",_xlfn.XLOOKUP(I49,tennis_clusters!B:B,tennis_clusters!AB:AB))</f>
        <v>NA</v>
      </c>
      <c r="AD49" t="str">
        <f t="shared" si="4"/>
        <v>W</v>
      </c>
      <c r="AE49" t="str">
        <f t="shared" si="5"/>
        <v>W</v>
      </c>
      <c r="AF49">
        <f t="shared" si="9"/>
        <v>10</v>
      </c>
      <c r="AG49">
        <f t="shared" si="0"/>
        <v>1</v>
      </c>
      <c r="AH49">
        <f t="shared" si="10"/>
        <v>0.9</v>
      </c>
      <c r="AI49">
        <f t="shared" si="11"/>
        <v>9.999999999999995E-3</v>
      </c>
      <c r="AJ49">
        <v>0.76137624861265263</v>
      </c>
      <c r="AK49">
        <f t="shared" si="12"/>
        <v>5.6941294726170565E-2</v>
      </c>
    </row>
    <row r="50" spans="1:37" x14ac:dyDescent="0.2">
      <c r="A50" s="2" t="d">
        <v>1990-08-13</v>
      </c>
      <c r="B50" t="s">
        <v>845</v>
      </c>
      <c r="C50" t="s">
        <v>783</v>
      </c>
      <c r="D50">
        <v>3</v>
      </c>
      <c r="E50" t="s">
        <v>609</v>
      </c>
      <c r="F50" t="b">
        <v>0</v>
      </c>
      <c r="H50" t="s">
        <v>624</v>
      </c>
      <c r="I50" t="s">
        <v>462</v>
      </c>
      <c r="J50">
        <v>6</v>
      </c>
      <c r="K50" t="s">
        <v>611</v>
      </c>
      <c r="L50" t="s">
        <v>612</v>
      </c>
      <c r="M50">
        <v>12</v>
      </c>
      <c r="N50">
        <v>6</v>
      </c>
      <c r="O50">
        <v>2054</v>
      </c>
      <c r="P50" t="s">
        <v>52</v>
      </c>
      <c r="R50" t="s">
        <v>667</v>
      </c>
      <c r="S50" t="s">
        <v>668</v>
      </c>
      <c r="T50">
        <v>55</v>
      </c>
      <c r="U50">
        <v>-6</v>
      </c>
      <c r="V50">
        <v>1924</v>
      </c>
      <c r="W50" t="s">
        <v>1256</v>
      </c>
      <c r="AB50">
        <f>IF(I50=$AA$2, _xlfn.XLOOKUP(P50,tennis_clusters!B:B,tennis_clusters!AB:AB),"NA")</f>
        <v>22</v>
      </c>
      <c r="AC50" t="str">
        <f>IF(OR(ISNUMBER(AB50),ISNA(AB50)),"NA",_xlfn.XLOOKUP(I50,tennis_clusters!B:B,tennis_clusters!AB:AB))</f>
        <v>NA</v>
      </c>
      <c r="AD50" t="str">
        <f t="shared" si="4"/>
        <v>W</v>
      </c>
      <c r="AE50" t="str">
        <f t="shared" si="5"/>
        <v>W</v>
      </c>
      <c r="AF50">
        <f t="shared" si="9"/>
        <v>22</v>
      </c>
      <c r="AG50">
        <f t="shared" si="0"/>
        <v>1</v>
      </c>
      <c r="AH50">
        <f t="shared" si="10"/>
        <v>0.84375</v>
      </c>
      <c r="AI50">
        <f t="shared" si="11"/>
        <v>2.44140625E-2</v>
      </c>
      <c r="AJ50">
        <v>0.76137624861265263</v>
      </c>
      <c r="AK50">
        <f t="shared" si="12"/>
        <v>5.6941294726170565E-2</v>
      </c>
    </row>
    <row r="51" spans="1:37" x14ac:dyDescent="0.2">
      <c r="A51" s="2" t="d">
        <v>1995-06-12</v>
      </c>
      <c r="B51" t="s">
        <v>762</v>
      </c>
      <c r="C51" t="s">
        <v>637</v>
      </c>
      <c r="D51">
        <v>3</v>
      </c>
      <c r="E51" t="s">
        <v>608</v>
      </c>
      <c r="F51" t="b">
        <v>0</v>
      </c>
      <c r="G51">
        <v>48</v>
      </c>
      <c r="H51" t="s">
        <v>624</v>
      </c>
      <c r="I51" t="s">
        <v>462</v>
      </c>
      <c r="J51">
        <v>1</v>
      </c>
      <c r="K51" t="s">
        <v>611</v>
      </c>
      <c r="L51" t="s">
        <v>612</v>
      </c>
      <c r="M51">
        <v>2</v>
      </c>
      <c r="N51">
        <v>2</v>
      </c>
      <c r="O51">
        <v>2278</v>
      </c>
      <c r="P51" t="s">
        <v>310</v>
      </c>
      <c r="R51" t="s">
        <v>611</v>
      </c>
      <c r="S51" t="s">
        <v>612</v>
      </c>
      <c r="T51">
        <v>66</v>
      </c>
      <c r="U51">
        <v>-2</v>
      </c>
      <c r="V51">
        <v>1893</v>
      </c>
      <c r="W51" t="s">
        <v>848</v>
      </c>
      <c r="AB51">
        <f>IF(I51=$AA$2, _xlfn.XLOOKUP(P51,tennis_clusters!B:B,tennis_clusters!AB:AB),"NA")</f>
        <v>24</v>
      </c>
      <c r="AC51" t="str">
        <f>IF(OR(ISNUMBER(AB51),ISNA(AB51)),"NA",_xlfn.XLOOKUP(I51,tennis_clusters!B:B,tennis_clusters!AB:AB))</f>
        <v>NA</v>
      </c>
      <c r="AD51" t="str">
        <f t="shared" si="4"/>
        <v>W</v>
      </c>
      <c r="AE51" t="str">
        <f t="shared" si="5"/>
        <v>W</v>
      </c>
      <c r="AF51">
        <f t="shared" si="9"/>
        <v>24</v>
      </c>
      <c r="AG51">
        <f t="shared" si="0"/>
        <v>1</v>
      </c>
      <c r="AH51">
        <f t="shared" si="10"/>
        <v>0.90625</v>
      </c>
      <c r="AI51">
        <f t="shared" si="11"/>
        <v>8.7890625E-3</v>
      </c>
      <c r="AJ51">
        <v>0.76137624861265263</v>
      </c>
      <c r="AK51">
        <f t="shared" si="12"/>
        <v>5.6941294726170565E-2</v>
      </c>
    </row>
    <row r="52" spans="1:37" x14ac:dyDescent="0.2">
      <c r="A52" s="2" t="d">
        <v>1995-05-08</v>
      </c>
      <c r="B52" t="s">
        <v>683</v>
      </c>
      <c r="C52" t="s">
        <v>642</v>
      </c>
      <c r="D52">
        <v>3</v>
      </c>
      <c r="E52" t="s">
        <v>671</v>
      </c>
      <c r="F52" t="b">
        <v>0</v>
      </c>
      <c r="G52">
        <v>26</v>
      </c>
      <c r="H52" t="s">
        <v>614</v>
      </c>
      <c r="I52" t="s">
        <v>69</v>
      </c>
      <c r="J52">
        <v>12</v>
      </c>
      <c r="K52" t="s">
        <v>829</v>
      </c>
      <c r="L52" t="s">
        <v>830</v>
      </c>
      <c r="M52">
        <v>20</v>
      </c>
      <c r="N52">
        <v>18</v>
      </c>
      <c r="O52">
        <v>2070</v>
      </c>
      <c r="P52" t="s">
        <v>462</v>
      </c>
      <c r="Q52">
        <v>2</v>
      </c>
      <c r="R52" t="s">
        <v>611</v>
      </c>
      <c r="S52" t="s">
        <v>612</v>
      </c>
      <c r="T52">
        <v>2</v>
      </c>
      <c r="U52">
        <v>-18</v>
      </c>
      <c r="V52">
        <v>2334</v>
      </c>
      <c r="W52" t="s">
        <v>1091</v>
      </c>
      <c r="AB52" t="str">
        <f>IF(I52=$AA$2, _xlfn.XLOOKUP(P52,tennis_clusters!B:B,tennis_clusters!AB:AB),"NA")</f>
        <v>NA</v>
      </c>
      <c r="AC52">
        <f>IF(OR(ISNUMBER(AB52),ISNA(AB52)),"NA",_xlfn.XLOOKUP(I52,tennis_clusters!B:B,tennis_clusters!AB:AB))</f>
        <v>13</v>
      </c>
      <c r="AD52" t="str">
        <f t="shared" si="4"/>
        <v>L</v>
      </c>
      <c r="AE52" t="str">
        <f t="shared" si="5"/>
        <v>L</v>
      </c>
      <c r="AF52">
        <f t="shared" si="9"/>
        <v>13</v>
      </c>
      <c r="AG52">
        <f t="shared" si="0"/>
        <v>0</v>
      </c>
      <c r="AH52">
        <f t="shared" si="10"/>
        <v>0.80909090909090908</v>
      </c>
      <c r="AI52">
        <f t="shared" si="11"/>
        <v>0.65462809917355369</v>
      </c>
      <c r="AJ52">
        <v>0.76137624861265263</v>
      </c>
      <c r="AK52">
        <f t="shared" si="12"/>
        <v>0.57969379195147586</v>
      </c>
    </row>
    <row r="53" spans="1:37" x14ac:dyDescent="0.2">
      <c r="A53" s="2" t="d">
        <v>1990-07-23</v>
      </c>
      <c r="B53" t="s">
        <v>650</v>
      </c>
      <c r="C53" t="s">
        <v>642</v>
      </c>
      <c r="D53">
        <v>3</v>
      </c>
      <c r="E53" t="s">
        <v>609</v>
      </c>
      <c r="F53" t="b">
        <v>0</v>
      </c>
      <c r="H53" t="s">
        <v>614</v>
      </c>
      <c r="I53" t="s">
        <v>408</v>
      </c>
      <c r="J53">
        <v>7</v>
      </c>
      <c r="K53" t="s">
        <v>611</v>
      </c>
      <c r="L53" t="s">
        <v>612</v>
      </c>
      <c r="M53">
        <v>24</v>
      </c>
      <c r="N53">
        <v>9</v>
      </c>
      <c r="O53">
        <v>2112</v>
      </c>
      <c r="P53" t="s">
        <v>462</v>
      </c>
      <c r="Q53">
        <v>5</v>
      </c>
      <c r="R53" t="s">
        <v>611</v>
      </c>
      <c r="S53" t="s">
        <v>612</v>
      </c>
      <c r="T53">
        <v>19</v>
      </c>
      <c r="U53">
        <v>-10</v>
      </c>
      <c r="V53">
        <v>2051</v>
      </c>
      <c r="W53" t="s">
        <v>1344</v>
      </c>
      <c r="AB53" t="str">
        <f>IF(I53=$AA$2, _xlfn.XLOOKUP(P53,tennis_clusters!B:B,tennis_clusters!AB:AB),"NA")</f>
        <v>NA</v>
      </c>
      <c r="AC53">
        <f>IF(OR(ISNUMBER(AB53),ISNA(AB53)),"NA",_xlfn.XLOOKUP(I53,tennis_clusters!B:B,tennis_clusters!AB:AB))</f>
        <v>18</v>
      </c>
      <c r="AD53" t="str">
        <f t="shared" si="4"/>
        <v>L</v>
      </c>
      <c r="AE53" t="str">
        <f t="shared" si="5"/>
        <v>L</v>
      </c>
      <c r="AF53">
        <f t="shared" si="9"/>
        <v>18</v>
      </c>
      <c r="AG53">
        <f t="shared" si="0"/>
        <v>0</v>
      </c>
      <c r="AH53">
        <f t="shared" si="10"/>
        <v>0.7021276595744681</v>
      </c>
      <c r="AI53">
        <f t="shared" si="11"/>
        <v>0.49298325033952017</v>
      </c>
      <c r="AJ53">
        <v>0.76137624861265263</v>
      </c>
      <c r="AK53">
        <f t="shared" si="12"/>
        <v>0.57969379195147586</v>
      </c>
    </row>
    <row r="54" spans="1:37" x14ac:dyDescent="0.2">
      <c r="A54" s="2" t="d">
        <v>2002-03-11</v>
      </c>
      <c r="B54" t="s">
        <v>706</v>
      </c>
      <c r="C54" t="s">
        <v>642</v>
      </c>
      <c r="D54">
        <v>3</v>
      </c>
      <c r="E54" t="s">
        <v>609</v>
      </c>
      <c r="F54" t="b">
        <v>0</v>
      </c>
      <c r="G54">
        <v>51</v>
      </c>
      <c r="H54" t="s">
        <v>618</v>
      </c>
      <c r="I54" t="s">
        <v>462</v>
      </c>
      <c r="J54">
        <v>10</v>
      </c>
      <c r="K54" t="s">
        <v>611</v>
      </c>
      <c r="L54" t="s">
        <v>612</v>
      </c>
      <c r="M54">
        <v>13</v>
      </c>
      <c r="N54">
        <v>6</v>
      </c>
      <c r="O54">
        <v>2178</v>
      </c>
      <c r="P54" t="s">
        <v>475</v>
      </c>
      <c r="R54" t="s">
        <v>621</v>
      </c>
      <c r="S54" t="s">
        <v>622</v>
      </c>
      <c r="T54">
        <v>37</v>
      </c>
      <c r="U54">
        <v>-6</v>
      </c>
      <c r="V54">
        <v>2025</v>
      </c>
      <c r="W54" t="s">
        <v>707</v>
      </c>
      <c r="AB54">
        <f>IF(I54=$AA$2, _xlfn.XLOOKUP(P54,tennis_clusters!B:B,tennis_clusters!AB:AB),"NA")</f>
        <v>13</v>
      </c>
      <c r="AC54" t="str">
        <f>IF(OR(ISNUMBER(AB54),ISNA(AB54)),"NA",_xlfn.XLOOKUP(I54,tennis_clusters!B:B,tennis_clusters!AB:AB))</f>
        <v>NA</v>
      </c>
      <c r="AD54" t="str">
        <f t="shared" si="4"/>
        <v>W</v>
      </c>
      <c r="AE54" t="str">
        <f t="shared" si="5"/>
        <v>W</v>
      </c>
      <c r="AF54">
        <f t="shared" si="9"/>
        <v>13</v>
      </c>
      <c r="AG54">
        <f t="shared" si="0"/>
        <v>1</v>
      </c>
      <c r="AH54">
        <f t="shared" si="10"/>
        <v>0.80909090909090908</v>
      </c>
      <c r="AI54">
        <f t="shared" si="11"/>
        <v>3.6446280991735538E-2</v>
      </c>
      <c r="AJ54">
        <v>0.76137624861265263</v>
      </c>
      <c r="AK54">
        <f t="shared" si="12"/>
        <v>5.6941294726170565E-2</v>
      </c>
    </row>
    <row r="55" spans="1:37" x14ac:dyDescent="0.2">
      <c r="A55" s="2" t="d">
        <v>2001-01-15</v>
      </c>
      <c r="B55" t="s">
        <v>719</v>
      </c>
      <c r="C55" t="s">
        <v>608</v>
      </c>
      <c r="D55">
        <v>5</v>
      </c>
      <c r="E55" t="s">
        <v>609</v>
      </c>
      <c r="F55" t="b">
        <v>0</v>
      </c>
      <c r="G55">
        <v>48</v>
      </c>
      <c r="H55" t="s">
        <v>624</v>
      </c>
      <c r="I55" t="s">
        <v>462</v>
      </c>
      <c r="J55">
        <v>3</v>
      </c>
      <c r="K55" t="s">
        <v>611</v>
      </c>
      <c r="L55" t="s">
        <v>612</v>
      </c>
      <c r="M55">
        <v>3</v>
      </c>
      <c r="N55">
        <v>2</v>
      </c>
      <c r="O55">
        <v>2254</v>
      </c>
      <c r="P55" t="s">
        <v>319</v>
      </c>
      <c r="R55" t="s">
        <v>647</v>
      </c>
      <c r="S55" t="s">
        <v>648</v>
      </c>
      <c r="T55">
        <v>64</v>
      </c>
      <c r="U55">
        <v>-3</v>
      </c>
      <c r="V55">
        <v>1826</v>
      </c>
      <c r="W55" t="s">
        <v>786</v>
      </c>
      <c r="AB55">
        <f>IF(I55=$AA$2, _xlfn.XLOOKUP(P55,tennis_clusters!B:B,tennis_clusters!AB:AB),"NA")</f>
        <v>13</v>
      </c>
      <c r="AC55" t="str">
        <f>IF(OR(ISNUMBER(AB55),ISNA(AB55)),"NA",_xlfn.XLOOKUP(I55,tennis_clusters!B:B,tennis_clusters!AB:AB))</f>
        <v>NA</v>
      </c>
      <c r="AD55" t="str">
        <f t="shared" si="4"/>
        <v>W</v>
      </c>
      <c r="AE55" t="str">
        <f t="shared" si="5"/>
        <v>W</v>
      </c>
      <c r="AF55">
        <f t="shared" si="9"/>
        <v>13</v>
      </c>
      <c r="AG55">
        <f t="shared" si="0"/>
        <v>1</v>
      </c>
      <c r="AH55">
        <f t="shared" si="10"/>
        <v>0.80909090909090908</v>
      </c>
      <c r="AI55">
        <f t="shared" si="11"/>
        <v>3.6446280991735538E-2</v>
      </c>
      <c r="AJ55">
        <v>0.76137624861265263</v>
      </c>
      <c r="AK55">
        <f t="shared" si="12"/>
        <v>5.6941294726170565E-2</v>
      </c>
    </row>
    <row r="56" spans="1:37" x14ac:dyDescent="0.2">
      <c r="A56" s="2" t="d">
        <v>2000-01-17</v>
      </c>
      <c r="B56" t="s">
        <v>719</v>
      </c>
      <c r="C56" t="s">
        <v>608</v>
      </c>
      <c r="D56">
        <v>5</v>
      </c>
      <c r="E56" t="s">
        <v>609</v>
      </c>
      <c r="F56" t="b">
        <v>0</v>
      </c>
      <c r="G56">
        <v>64</v>
      </c>
      <c r="H56" t="s">
        <v>632</v>
      </c>
      <c r="I56" t="s">
        <v>462</v>
      </c>
      <c r="J56">
        <v>3</v>
      </c>
      <c r="K56" t="s">
        <v>611</v>
      </c>
      <c r="L56" t="s">
        <v>612</v>
      </c>
      <c r="M56">
        <v>3</v>
      </c>
      <c r="N56">
        <v>2</v>
      </c>
      <c r="O56">
        <v>2305</v>
      </c>
      <c r="P56" t="s">
        <v>570</v>
      </c>
      <c r="R56" t="s">
        <v>643</v>
      </c>
      <c r="S56" t="s">
        <v>644</v>
      </c>
      <c r="T56">
        <v>105</v>
      </c>
      <c r="U56">
        <v>-3</v>
      </c>
      <c r="V56">
        <v>1876</v>
      </c>
      <c r="W56" t="s">
        <v>838</v>
      </c>
      <c r="AB56">
        <f>IF(I56=$AA$2, _xlfn.XLOOKUP(P56,tennis_clusters!B:B,tennis_clusters!AB:AB),"NA")</f>
        <v>25</v>
      </c>
      <c r="AC56" t="str">
        <f>IF(OR(ISNUMBER(AB56),ISNA(AB56)),"NA",_xlfn.XLOOKUP(I56,tennis_clusters!B:B,tennis_clusters!AB:AB))</f>
        <v>NA</v>
      </c>
      <c r="AD56" t="str">
        <f t="shared" si="4"/>
        <v>W</v>
      </c>
      <c r="AE56" t="str">
        <f t="shared" si="5"/>
        <v>W</v>
      </c>
      <c r="AF56">
        <f t="shared" si="9"/>
        <v>25</v>
      </c>
      <c r="AG56">
        <f t="shared" si="0"/>
        <v>1</v>
      </c>
      <c r="AH56">
        <f t="shared" si="10"/>
        <v>0.66666666666666663</v>
      </c>
      <c r="AI56">
        <f t="shared" si="11"/>
        <v>0.11111111111111113</v>
      </c>
      <c r="AJ56">
        <v>0.76137624861265263</v>
      </c>
      <c r="AK56">
        <f t="shared" si="12"/>
        <v>5.6941294726170565E-2</v>
      </c>
    </row>
    <row r="57" spans="1:37" x14ac:dyDescent="0.2">
      <c r="A57" s="2" t="d">
        <v>1990-08-20</v>
      </c>
      <c r="B57" t="s">
        <v>636</v>
      </c>
      <c r="C57" t="s">
        <v>637</v>
      </c>
      <c r="D57">
        <v>3</v>
      </c>
      <c r="E57" t="s">
        <v>609</v>
      </c>
      <c r="F57" t="b">
        <v>0</v>
      </c>
      <c r="H57" t="s">
        <v>618</v>
      </c>
      <c r="I57" t="s">
        <v>212</v>
      </c>
      <c r="J57">
        <v>5</v>
      </c>
      <c r="K57" t="s">
        <v>871</v>
      </c>
      <c r="L57" t="s">
        <v>872</v>
      </c>
      <c r="M57">
        <v>15</v>
      </c>
      <c r="N57">
        <v>8</v>
      </c>
      <c r="O57">
        <v>2064</v>
      </c>
      <c r="P57" t="s">
        <v>462</v>
      </c>
      <c r="Q57">
        <v>4</v>
      </c>
      <c r="R57" t="s">
        <v>611</v>
      </c>
      <c r="S57" t="s">
        <v>612</v>
      </c>
      <c r="T57">
        <v>12</v>
      </c>
      <c r="U57">
        <v>-9</v>
      </c>
      <c r="V57">
        <v>2056</v>
      </c>
      <c r="W57" t="s">
        <v>1167</v>
      </c>
      <c r="AB57" t="str">
        <f>IF(I57=$AA$2, _xlfn.XLOOKUP(P57,tennis_clusters!B:B,tennis_clusters!AB:AB),"NA")</f>
        <v>NA</v>
      </c>
      <c r="AC57">
        <f>IF(OR(ISNUMBER(AB57),ISNA(AB57)),"NA",_xlfn.XLOOKUP(I57,tennis_clusters!B:B,tennis_clusters!AB:AB))</f>
        <v>16</v>
      </c>
      <c r="AD57" t="str">
        <f t="shared" si="4"/>
        <v>L</v>
      </c>
      <c r="AE57" t="str">
        <f t="shared" si="5"/>
        <v>L</v>
      </c>
      <c r="AF57">
        <f t="shared" si="9"/>
        <v>16</v>
      </c>
      <c r="AG57">
        <f t="shared" si="0"/>
        <v>0</v>
      </c>
      <c r="AH57">
        <f t="shared" si="10"/>
        <v>0.62264150943396224</v>
      </c>
      <c r="AI57">
        <f t="shared" si="11"/>
        <v>0.3876824492702029</v>
      </c>
      <c r="AJ57">
        <v>0.76137624861265263</v>
      </c>
      <c r="AK57">
        <f t="shared" si="12"/>
        <v>0.57969379195147586</v>
      </c>
    </row>
    <row r="58" spans="1:37" x14ac:dyDescent="0.2">
      <c r="A58" s="2" t="d">
        <v>2002-04-22</v>
      </c>
      <c r="B58" t="s">
        <v>688</v>
      </c>
      <c r="C58" t="s">
        <v>637</v>
      </c>
      <c r="D58">
        <v>3</v>
      </c>
      <c r="E58" t="s">
        <v>671</v>
      </c>
      <c r="F58" t="b">
        <v>0</v>
      </c>
      <c r="G58">
        <v>39</v>
      </c>
      <c r="H58" t="s">
        <v>610</v>
      </c>
      <c r="I58" t="s">
        <v>79</v>
      </c>
      <c r="J58">
        <v>3</v>
      </c>
      <c r="K58" t="s">
        <v>611</v>
      </c>
      <c r="L58" t="s">
        <v>612</v>
      </c>
      <c r="M58">
        <v>13</v>
      </c>
      <c r="N58">
        <v>12</v>
      </c>
      <c r="O58">
        <v>2092</v>
      </c>
      <c r="P58" t="s">
        <v>462</v>
      </c>
      <c r="Q58">
        <v>4</v>
      </c>
      <c r="R58" t="s">
        <v>611</v>
      </c>
      <c r="S58" t="s">
        <v>612</v>
      </c>
      <c r="T58">
        <v>14</v>
      </c>
      <c r="U58">
        <v>-12</v>
      </c>
      <c r="V58">
        <v>2171</v>
      </c>
      <c r="W58" t="s">
        <v>689</v>
      </c>
      <c r="AB58" t="str">
        <f>IF(I58=$AA$2, _xlfn.XLOOKUP(P58,tennis_clusters!B:B,tennis_clusters!AB:AB),"NA")</f>
        <v>NA</v>
      </c>
      <c r="AC58">
        <f>IF(OR(ISNUMBER(AB58),ISNA(AB58)),"NA",_xlfn.XLOOKUP(I58,tennis_clusters!B:B,tennis_clusters!AB:AB))</f>
        <v>16</v>
      </c>
      <c r="AD58" t="str">
        <f t="shared" si="4"/>
        <v>L</v>
      </c>
      <c r="AE58" t="str">
        <f t="shared" si="5"/>
        <v>L</v>
      </c>
      <c r="AF58">
        <f t="shared" si="9"/>
        <v>16</v>
      </c>
      <c r="AG58">
        <f t="shared" si="0"/>
        <v>0</v>
      </c>
      <c r="AH58">
        <f t="shared" si="10"/>
        <v>0.62264150943396224</v>
      </c>
      <c r="AI58">
        <f t="shared" si="11"/>
        <v>0.3876824492702029</v>
      </c>
      <c r="AJ58">
        <v>0.76137624861265263</v>
      </c>
      <c r="AK58">
        <f t="shared" si="12"/>
        <v>0.57969379195147586</v>
      </c>
    </row>
    <row r="59" spans="1:37" x14ac:dyDescent="0.2">
      <c r="A59" s="2" t="d">
        <v>1992-08-17</v>
      </c>
      <c r="B59" t="s">
        <v>845</v>
      </c>
      <c r="C59" t="s">
        <v>783</v>
      </c>
      <c r="D59">
        <v>3</v>
      </c>
      <c r="E59" t="s">
        <v>609</v>
      </c>
      <c r="F59" t="b">
        <v>0</v>
      </c>
      <c r="G59">
        <v>29</v>
      </c>
      <c r="H59" t="s">
        <v>614</v>
      </c>
      <c r="I59" t="s">
        <v>462</v>
      </c>
      <c r="J59">
        <v>2</v>
      </c>
      <c r="K59" t="s">
        <v>611</v>
      </c>
      <c r="L59" t="s">
        <v>612</v>
      </c>
      <c r="M59">
        <v>3</v>
      </c>
      <c r="N59">
        <v>10</v>
      </c>
      <c r="O59">
        <v>2229</v>
      </c>
      <c r="P59" t="s">
        <v>94</v>
      </c>
      <c r="Q59">
        <v>3</v>
      </c>
      <c r="R59" t="s">
        <v>621</v>
      </c>
      <c r="S59" t="s">
        <v>622</v>
      </c>
      <c r="T59">
        <v>9</v>
      </c>
      <c r="U59">
        <v>-9</v>
      </c>
      <c r="V59">
        <v>2230</v>
      </c>
      <c r="W59" t="s">
        <v>1228</v>
      </c>
      <c r="AB59">
        <f>IF(I59=$AA$2, _xlfn.XLOOKUP(P59,tennis_clusters!B:B,tennis_clusters!AB:AB),"NA")</f>
        <v>11</v>
      </c>
      <c r="AC59" t="str">
        <f>IF(OR(ISNUMBER(AB59),ISNA(AB59)),"NA",_xlfn.XLOOKUP(I59,tennis_clusters!B:B,tennis_clusters!AB:AB))</f>
        <v>NA</v>
      </c>
      <c r="AD59" t="str">
        <f t="shared" si="4"/>
        <v>W</v>
      </c>
      <c r="AE59" t="str">
        <f t="shared" si="5"/>
        <v>W</v>
      </c>
      <c r="AF59">
        <f t="shared" si="9"/>
        <v>11</v>
      </c>
      <c r="AG59">
        <f t="shared" si="0"/>
        <v>1</v>
      </c>
      <c r="AH59">
        <f t="shared" si="10"/>
        <v>0.66279069767441856</v>
      </c>
      <c r="AI59">
        <f t="shared" si="11"/>
        <v>0.11371011357490539</v>
      </c>
      <c r="AJ59">
        <v>0.76137624861265263</v>
      </c>
      <c r="AK59">
        <f t="shared" si="12"/>
        <v>5.6941294726170565E-2</v>
      </c>
    </row>
    <row r="60" spans="1:37" x14ac:dyDescent="0.2">
      <c r="A60" s="2" t="d">
        <v>1992-04-13</v>
      </c>
      <c r="B60" t="s">
        <v>1260</v>
      </c>
      <c r="C60" t="s">
        <v>637</v>
      </c>
      <c r="D60">
        <v>3</v>
      </c>
      <c r="E60" t="s">
        <v>671</v>
      </c>
      <c r="F60" t="b">
        <v>0</v>
      </c>
      <c r="G60">
        <v>15</v>
      </c>
      <c r="H60" t="s">
        <v>620</v>
      </c>
      <c r="I60" t="s">
        <v>462</v>
      </c>
      <c r="J60">
        <v>1</v>
      </c>
      <c r="K60" t="s">
        <v>611</v>
      </c>
      <c r="L60" t="s">
        <v>612</v>
      </c>
      <c r="M60">
        <v>4</v>
      </c>
      <c r="N60">
        <v>3</v>
      </c>
      <c r="O60">
        <v>2205</v>
      </c>
      <c r="P60" t="s">
        <v>73</v>
      </c>
      <c r="R60" t="s">
        <v>748</v>
      </c>
      <c r="S60" t="s">
        <v>749</v>
      </c>
      <c r="T60">
        <v>67</v>
      </c>
      <c r="U60">
        <v>-3</v>
      </c>
      <c r="V60">
        <v>1933</v>
      </c>
      <c r="W60" t="s">
        <v>986</v>
      </c>
      <c r="AB60">
        <f>IF(I60=$AA$2, _xlfn.XLOOKUP(P60,tennis_clusters!B:B,tennis_clusters!AB:AB),"NA")</f>
        <v>28</v>
      </c>
      <c r="AC60" t="str">
        <f>IF(OR(ISNUMBER(AB60),ISNA(AB60)),"NA",_xlfn.XLOOKUP(I60,tennis_clusters!B:B,tennis_clusters!AB:AB))</f>
        <v>NA</v>
      </c>
      <c r="AD60" t="str">
        <f t="shared" si="4"/>
        <v>W</v>
      </c>
      <c r="AE60" t="str">
        <f t="shared" si="5"/>
        <v>W</v>
      </c>
      <c r="AF60">
        <f t="shared" si="9"/>
        <v>28</v>
      </c>
      <c r="AG60">
        <f t="shared" si="0"/>
        <v>1</v>
      </c>
      <c r="AH60">
        <f t="shared" si="10"/>
        <v>0.8</v>
      </c>
      <c r="AI60">
        <f t="shared" si="11"/>
        <v>3.999999999999998E-2</v>
      </c>
      <c r="AJ60">
        <v>0.76137624861265263</v>
      </c>
      <c r="AK60">
        <f t="shared" si="12"/>
        <v>5.6941294726170565E-2</v>
      </c>
    </row>
    <row r="61" spans="1:37" x14ac:dyDescent="0.2">
      <c r="A61" s="2" t="d">
        <v>1992-06-08</v>
      </c>
      <c r="B61" t="s">
        <v>762</v>
      </c>
      <c r="C61" t="s">
        <v>637</v>
      </c>
      <c r="D61">
        <v>3</v>
      </c>
      <c r="E61" t="s">
        <v>608</v>
      </c>
      <c r="F61" t="b">
        <v>0</v>
      </c>
      <c r="G61">
        <v>54</v>
      </c>
      <c r="H61" t="s">
        <v>618</v>
      </c>
      <c r="I61" t="s">
        <v>97</v>
      </c>
      <c r="J61">
        <v>7</v>
      </c>
      <c r="K61" t="s">
        <v>611</v>
      </c>
      <c r="L61" t="s">
        <v>612</v>
      </c>
      <c r="M61">
        <v>16</v>
      </c>
      <c r="N61">
        <v>13</v>
      </c>
      <c r="O61">
        <v>2025</v>
      </c>
      <c r="P61" t="s">
        <v>462</v>
      </c>
      <c r="Q61">
        <v>2</v>
      </c>
      <c r="R61" t="s">
        <v>611</v>
      </c>
      <c r="S61" t="s">
        <v>612</v>
      </c>
      <c r="T61">
        <v>3</v>
      </c>
      <c r="U61">
        <v>-12</v>
      </c>
      <c r="V61">
        <v>2170</v>
      </c>
      <c r="W61" t="s">
        <v>666</v>
      </c>
      <c r="AB61" t="str">
        <f>IF(I61=$AA$2, _xlfn.XLOOKUP(P61,tennis_clusters!B:B,tennis_clusters!AB:AB),"NA")</f>
        <v>NA</v>
      </c>
      <c r="AC61">
        <f>IF(OR(ISNUMBER(AB61),ISNA(AB61)),"NA",_xlfn.XLOOKUP(I61,tennis_clusters!B:B,tennis_clusters!AB:AB))</f>
        <v>22</v>
      </c>
      <c r="AD61" t="str">
        <f t="shared" si="4"/>
        <v>L</v>
      </c>
      <c r="AE61" t="str">
        <f t="shared" si="5"/>
        <v>L</v>
      </c>
      <c r="AF61">
        <f t="shared" si="9"/>
        <v>22</v>
      </c>
      <c r="AG61">
        <f t="shared" si="0"/>
        <v>0</v>
      </c>
      <c r="AH61">
        <f t="shared" si="10"/>
        <v>0.84375</v>
      </c>
      <c r="AI61">
        <f t="shared" si="11"/>
        <v>0.7119140625</v>
      </c>
      <c r="AJ61">
        <v>0.76137624861265263</v>
      </c>
      <c r="AK61">
        <f t="shared" si="12"/>
        <v>0.57969379195147586</v>
      </c>
    </row>
    <row r="62" spans="1:37" x14ac:dyDescent="0.2">
      <c r="A62" s="2" t="d">
        <v>1998-02-09</v>
      </c>
      <c r="B62" t="s">
        <v>887</v>
      </c>
      <c r="C62" t="s">
        <v>637</v>
      </c>
      <c r="D62">
        <v>3</v>
      </c>
      <c r="E62" t="s">
        <v>609</v>
      </c>
      <c r="F62" t="b">
        <v>1</v>
      </c>
      <c r="G62">
        <v>55</v>
      </c>
      <c r="H62" t="s">
        <v>614</v>
      </c>
      <c r="I62" t="s">
        <v>462</v>
      </c>
      <c r="J62">
        <v>1</v>
      </c>
      <c r="K62" t="s">
        <v>611</v>
      </c>
      <c r="L62" t="s">
        <v>612</v>
      </c>
      <c r="M62">
        <v>1</v>
      </c>
      <c r="N62">
        <v>1</v>
      </c>
      <c r="O62">
        <v>2333</v>
      </c>
      <c r="P62" t="s">
        <v>307</v>
      </c>
      <c r="R62" t="s">
        <v>615</v>
      </c>
      <c r="S62" t="s">
        <v>616</v>
      </c>
      <c r="T62">
        <v>124</v>
      </c>
      <c r="U62">
        <v>-2</v>
      </c>
      <c r="V62">
        <v>1877</v>
      </c>
      <c r="W62" t="s">
        <v>941</v>
      </c>
      <c r="Y62" t="s">
        <v>646</v>
      </c>
      <c r="AB62">
        <f>IF(I62=$AA$2, _xlfn.XLOOKUP(P62,tennis_clusters!B:B,tennis_clusters!AB:AB),"NA")</f>
        <v>28</v>
      </c>
      <c r="AC62" t="str">
        <f>IF(OR(ISNUMBER(AB62),ISNA(AB62)),"NA",_xlfn.XLOOKUP(I62,tennis_clusters!B:B,tennis_clusters!AB:AB))</f>
        <v>NA</v>
      </c>
      <c r="AD62" t="str">
        <f t="shared" si="4"/>
        <v>W</v>
      </c>
      <c r="AE62" t="str">
        <f t="shared" si="5"/>
        <v>W</v>
      </c>
      <c r="AF62">
        <f t="shared" si="9"/>
        <v>28</v>
      </c>
      <c r="AG62">
        <f t="shared" si="0"/>
        <v>1</v>
      </c>
      <c r="AH62">
        <f t="shared" si="10"/>
        <v>0.8</v>
      </c>
      <c r="AI62">
        <f t="shared" si="11"/>
        <v>3.999999999999998E-2</v>
      </c>
      <c r="AJ62">
        <v>0.76137624861265263</v>
      </c>
      <c r="AK62">
        <f t="shared" si="12"/>
        <v>5.6941294726170565E-2</v>
      </c>
    </row>
    <row r="63" spans="1:37" x14ac:dyDescent="0.2">
      <c r="A63" s="2" t="d">
        <v>1997-09-23</v>
      </c>
      <c r="B63" t="s">
        <v>955</v>
      </c>
      <c r="C63" t="s">
        <v>956</v>
      </c>
      <c r="D63">
        <v>3</v>
      </c>
      <c r="E63" t="s">
        <v>819</v>
      </c>
      <c r="F63" t="b">
        <v>1</v>
      </c>
      <c r="H63" t="s">
        <v>618</v>
      </c>
      <c r="I63" t="s">
        <v>462</v>
      </c>
      <c r="K63" t="s">
        <v>611</v>
      </c>
      <c r="L63" t="s">
        <v>612</v>
      </c>
      <c r="M63">
        <v>1</v>
      </c>
      <c r="N63">
        <v>4</v>
      </c>
      <c r="O63">
        <v>2318</v>
      </c>
      <c r="P63" t="s">
        <v>308</v>
      </c>
      <c r="R63" t="s">
        <v>678</v>
      </c>
      <c r="S63" t="s">
        <v>679</v>
      </c>
      <c r="T63">
        <v>13</v>
      </c>
      <c r="U63">
        <v>-5</v>
      </c>
      <c r="V63">
        <v>2096</v>
      </c>
      <c r="W63" t="s">
        <v>959</v>
      </c>
      <c r="AB63">
        <f>IF(I63=$AA$2, _xlfn.XLOOKUP(P63,tennis_clusters!B:B,tennis_clusters!AB:AB),"NA")</f>
        <v>13</v>
      </c>
      <c r="AC63" t="str">
        <f>IF(OR(ISNUMBER(AB63),ISNA(AB63)),"NA",_xlfn.XLOOKUP(I63,tennis_clusters!B:B,tennis_clusters!AB:AB))</f>
        <v>NA</v>
      </c>
      <c r="AD63" t="str">
        <f t="shared" si="4"/>
        <v>W</v>
      </c>
      <c r="AE63" t="str">
        <f t="shared" si="5"/>
        <v>W</v>
      </c>
      <c r="AF63">
        <f t="shared" si="9"/>
        <v>13</v>
      </c>
      <c r="AG63">
        <f t="shared" si="0"/>
        <v>1</v>
      </c>
      <c r="AH63">
        <f t="shared" si="10"/>
        <v>0.80909090909090908</v>
      </c>
      <c r="AI63">
        <f t="shared" si="11"/>
        <v>3.6446280991735538E-2</v>
      </c>
      <c r="AJ63">
        <v>0.76137624861265263</v>
      </c>
      <c r="AK63">
        <f t="shared" si="12"/>
        <v>5.6941294726170565E-2</v>
      </c>
    </row>
    <row r="64" spans="1:37" x14ac:dyDescent="0.2">
      <c r="A64" s="2" t="d">
        <v>2002-06-10</v>
      </c>
      <c r="B64" t="s">
        <v>665</v>
      </c>
      <c r="C64" t="s">
        <v>637</v>
      </c>
      <c r="D64">
        <v>3</v>
      </c>
      <c r="E64" t="s">
        <v>608</v>
      </c>
      <c r="F64" t="b">
        <v>0</v>
      </c>
      <c r="G64">
        <v>57</v>
      </c>
      <c r="H64" t="s">
        <v>620</v>
      </c>
      <c r="I64" t="s">
        <v>431</v>
      </c>
      <c r="K64" t="s">
        <v>621</v>
      </c>
      <c r="L64" t="s">
        <v>622</v>
      </c>
      <c r="M64">
        <v>66</v>
      </c>
      <c r="N64">
        <v>16</v>
      </c>
      <c r="O64">
        <v>1886</v>
      </c>
      <c r="P64" t="s">
        <v>462</v>
      </c>
      <c r="Q64">
        <v>4</v>
      </c>
      <c r="R64" t="s">
        <v>611</v>
      </c>
      <c r="S64" t="s">
        <v>612</v>
      </c>
      <c r="T64">
        <v>13</v>
      </c>
      <c r="U64">
        <v>-12</v>
      </c>
      <c r="V64">
        <v>2098</v>
      </c>
      <c r="W64" t="s">
        <v>666</v>
      </c>
      <c r="AB64" t="str">
        <f>IF(I64=$AA$2, _xlfn.XLOOKUP(P64,tennis_clusters!B:B,tennis_clusters!AB:AB),"NA")</f>
        <v>NA</v>
      </c>
      <c r="AC64">
        <f>IF(OR(ISNUMBER(AB64),ISNA(AB64)),"NA",_xlfn.XLOOKUP(I64,tennis_clusters!B:B,tennis_clusters!AB:AB))</f>
        <v>2</v>
      </c>
      <c r="AD64" t="str">
        <f t="shared" si="4"/>
        <v>L</v>
      </c>
      <c r="AE64" t="str">
        <f t="shared" si="5"/>
        <v>L</v>
      </c>
      <c r="AF64">
        <f t="shared" si="9"/>
        <v>2</v>
      </c>
      <c r="AG64">
        <f t="shared" si="0"/>
        <v>0</v>
      </c>
      <c r="AH64">
        <f t="shared" si="10"/>
        <v>0.78749999999999998</v>
      </c>
      <c r="AI64">
        <f t="shared" si="11"/>
        <v>0.62015624999999996</v>
      </c>
      <c r="AJ64">
        <v>0.76137624861265263</v>
      </c>
      <c r="AK64">
        <f t="shared" si="12"/>
        <v>0.57969379195147586</v>
      </c>
    </row>
    <row r="65" spans="1:37" x14ac:dyDescent="0.2">
      <c r="A65" s="2" t="d">
        <v>1995-03-13</v>
      </c>
      <c r="B65" t="s">
        <v>699</v>
      </c>
      <c r="C65" t="s">
        <v>642</v>
      </c>
      <c r="D65">
        <v>3</v>
      </c>
      <c r="E65" t="s">
        <v>609</v>
      </c>
      <c r="F65" t="b">
        <v>0</v>
      </c>
      <c r="G65">
        <v>43</v>
      </c>
      <c r="H65" t="s">
        <v>628</v>
      </c>
      <c r="I65" t="s">
        <v>462</v>
      </c>
      <c r="J65">
        <v>1</v>
      </c>
      <c r="K65" t="s">
        <v>611</v>
      </c>
      <c r="L65" t="s">
        <v>612</v>
      </c>
      <c r="M65">
        <v>1</v>
      </c>
      <c r="N65">
        <v>1</v>
      </c>
      <c r="O65">
        <v>2359</v>
      </c>
      <c r="P65" t="s">
        <v>150</v>
      </c>
      <c r="R65" t="s">
        <v>611</v>
      </c>
      <c r="S65" t="s">
        <v>612</v>
      </c>
      <c r="T65">
        <v>1210</v>
      </c>
      <c r="U65">
        <v>-1</v>
      </c>
      <c r="V65">
        <v>1813</v>
      </c>
      <c r="W65" t="s">
        <v>744</v>
      </c>
      <c r="AB65">
        <f>IF(I65=$AA$2, _xlfn.XLOOKUP(P65,tennis_clusters!B:B,tennis_clusters!AB:AB),"NA")</f>
        <v>2</v>
      </c>
      <c r="AC65" t="str">
        <f>IF(OR(ISNUMBER(AB65),ISNA(AB65)),"NA",_xlfn.XLOOKUP(I65,tennis_clusters!B:B,tennis_clusters!AB:AB))</f>
        <v>NA</v>
      </c>
      <c r="AD65" t="str">
        <f t="shared" si="4"/>
        <v>W</v>
      </c>
      <c r="AE65" t="str">
        <f t="shared" si="5"/>
        <v>W</v>
      </c>
      <c r="AF65">
        <f t="shared" si="9"/>
        <v>2</v>
      </c>
      <c r="AG65">
        <f t="shared" si="0"/>
        <v>1</v>
      </c>
      <c r="AH65">
        <f t="shared" si="10"/>
        <v>0.78749999999999998</v>
      </c>
      <c r="AI65">
        <f t="shared" si="11"/>
        <v>4.5156250000000009E-2</v>
      </c>
      <c r="AJ65">
        <v>0.76137624861265263</v>
      </c>
      <c r="AK65">
        <f t="shared" si="12"/>
        <v>5.6941294726170565E-2</v>
      </c>
    </row>
    <row r="66" spans="1:37" x14ac:dyDescent="0.2">
      <c r="A66" s="2" t="d">
        <v>1994-01-17</v>
      </c>
      <c r="B66" t="s">
        <v>719</v>
      </c>
      <c r="C66" t="s">
        <v>608</v>
      </c>
      <c r="D66">
        <v>5</v>
      </c>
      <c r="E66" t="s">
        <v>609</v>
      </c>
      <c r="F66" t="b">
        <v>0</v>
      </c>
      <c r="G66">
        <v>34</v>
      </c>
      <c r="H66" t="s">
        <v>618</v>
      </c>
      <c r="I66" t="s">
        <v>462</v>
      </c>
      <c r="J66">
        <v>1</v>
      </c>
      <c r="K66" t="s">
        <v>611</v>
      </c>
      <c r="L66" t="s">
        <v>612</v>
      </c>
      <c r="M66">
        <v>1</v>
      </c>
      <c r="N66">
        <v>6</v>
      </c>
      <c r="O66">
        <v>2322</v>
      </c>
      <c r="P66" t="s">
        <v>359</v>
      </c>
      <c r="Q66">
        <v>10</v>
      </c>
      <c r="R66" t="s">
        <v>678</v>
      </c>
      <c r="S66" t="s">
        <v>679</v>
      </c>
      <c r="T66">
        <v>14</v>
      </c>
      <c r="U66">
        <v>-7</v>
      </c>
      <c r="V66">
        <v>2113</v>
      </c>
      <c r="W66" t="s">
        <v>1157</v>
      </c>
      <c r="AB66">
        <f>IF(I66=$AA$2, _xlfn.XLOOKUP(P66,tennis_clusters!B:B,tennis_clusters!AB:AB),"NA")</f>
        <v>18</v>
      </c>
      <c r="AC66" t="str">
        <f>IF(OR(ISNUMBER(AB66),ISNA(AB66)),"NA",_xlfn.XLOOKUP(I66,tennis_clusters!B:B,tennis_clusters!AB:AB))</f>
        <v>NA</v>
      </c>
      <c r="AD66" t="str">
        <f t="shared" si="4"/>
        <v>W</v>
      </c>
      <c r="AE66" t="str">
        <f t="shared" si="5"/>
        <v>W</v>
      </c>
      <c r="AF66">
        <f t="shared" si="9"/>
        <v>18</v>
      </c>
      <c r="AG66">
        <f t="shared" ref="AG66:AG129" si="13">IF(NOT(AE66=""),IF(AE66="W",1,0),"")</f>
        <v>1</v>
      </c>
      <c r="AH66">
        <f t="shared" si="10"/>
        <v>0.7021276595744681</v>
      </c>
      <c r="AI66">
        <f t="shared" si="11"/>
        <v>8.8727931190583961E-2</v>
      </c>
      <c r="AJ66">
        <v>0.76137624861265263</v>
      </c>
      <c r="AK66">
        <f t="shared" si="12"/>
        <v>5.6941294726170565E-2</v>
      </c>
    </row>
    <row r="67" spans="1:37" x14ac:dyDescent="0.2">
      <c r="A67" s="2" t="d">
        <v>1992-06-22</v>
      </c>
      <c r="B67" t="s">
        <v>658</v>
      </c>
      <c r="C67" t="s">
        <v>608</v>
      </c>
      <c r="D67">
        <v>5</v>
      </c>
      <c r="E67" t="s">
        <v>608</v>
      </c>
      <c r="F67" t="b">
        <v>0</v>
      </c>
      <c r="G67">
        <v>50</v>
      </c>
      <c r="H67" t="s">
        <v>618</v>
      </c>
      <c r="I67" t="s">
        <v>462</v>
      </c>
      <c r="J67">
        <v>5</v>
      </c>
      <c r="K67" t="s">
        <v>611</v>
      </c>
      <c r="L67" t="s">
        <v>612</v>
      </c>
      <c r="M67">
        <v>3</v>
      </c>
      <c r="N67">
        <v>13</v>
      </c>
      <c r="O67">
        <v>2181</v>
      </c>
      <c r="P67" t="s">
        <v>413</v>
      </c>
      <c r="Q67">
        <v>3</v>
      </c>
      <c r="R67" t="s">
        <v>621</v>
      </c>
      <c r="S67" t="s">
        <v>622</v>
      </c>
      <c r="T67">
        <v>4</v>
      </c>
      <c r="U67">
        <v>-14</v>
      </c>
      <c r="V67">
        <v>2172</v>
      </c>
      <c r="W67" t="s">
        <v>619</v>
      </c>
      <c r="AB67">
        <f>IF(I67=$AA$2, _xlfn.XLOOKUP(P67,tennis_clusters!B:B,tennis_clusters!AB:AB),"NA")</f>
        <v>11</v>
      </c>
      <c r="AC67" t="str">
        <f>IF(OR(ISNUMBER(AB67),ISNA(AB67)),"NA",_xlfn.XLOOKUP(I67,tennis_clusters!B:B,tennis_clusters!AB:AB))</f>
        <v>NA</v>
      </c>
      <c r="AD67" t="str">
        <f t="shared" ref="AD67:AD130" si="14">IF(OR(ISNUMBER(AB67),ISNA(AB67)),"W","L")</f>
        <v>W</v>
      </c>
      <c r="AE67" t="str">
        <f t="shared" ref="AE67:AE130" si="15">IF(OR(ISNA(AB67),ISNA(AC67)),"",IF(ISNUMBER(AB67),"W","L"))</f>
        <v>W</v>
      </c>
      <c r="AF67">
        <f t="shared" ref="AF67:AF130" si="16">IF(ISNUMBER(AB67),AB67,IF(ISNUMBER(AC67),AC67,""))</f>
        <v>11</v>
      </c>
      <c r="AG67">
        <f t="shared" si="13"/>
        <v>1</v>
      </c>
      <c r="AH67">
        <f t="shared" si="10"/>
        <v>0.66279069767441856</v>
      </c>
      <c r="AI67">
        <f t="shared" si="11"/>
        <v>0.11371011357490539</v>
      </c>
      <c r="AJ67">
        <v>0.76137624861265263</v>
      </c>
      <c r="AK67">
        <f t="shared" si="12"/>
        <v>5.6941294726170565E-2</v>
      </c>
    </row>
    <row r="68" spans="1:37" x14ac:dyDescent="0.2">
      <c r="A68" s="2" t="d">
        <v>1995-10-30</v>
      </c>
      <c r="B68" t="s">
        <v>844</v>
      </c>
      <c r="C68" t="s">
        <v>642</v>
      </c>
      <c r="D68">
        <v>3</v>
      </c>
      <c r="E68" t="s">
        <v>819</v>
      </c>
      <c r="F68" t="b">
        <v>1</v>
      </c>
      <c r="G68">
        <v>59</v>
      </c>
      <c r="H68" t="s">
        <v>614</v>
      </c>
      <c r="I68" t="s">
        <v>462</v>
      </c>
      <c r="J68">
        <v>1</v>
      </c>
      <c r="K68" t="s">
        <v>611</v>
      </c>
      <c r="L68" t="s">
        <v>612</v>
      </c>
      <c r="M68">
        <v>2</v>
      </c>
      <c r="N68">
        <v>6</v>
      </c>
      <c r="O68">
        <v>2349</v>
      </c>
      <c r="P68" t="s">
        <v>289</v>
      </c>
      <c r="Q68">
        <v>6</v>
      </c>
      <c r="R68" t="s">
        <v>611</v>
      </c>
      <c r="S68" t="s">
        <v>612</v>
      </c>
      <c r="T68">
        <v>7</v>
      </c>
      <c r="U68">
        <v>-6</v>
      </c>
      <c r="V68">
        <v>2200</v>
      </c>
      <c r="W68" t="s">
        <v>1055</v>
      </c>
      <c r="AB68">
        <f>IF(I68=$AA$2, _xlfn.XLOOKUP(P68,tennis_clusters!B:B,tennis_clusters!AB:AB),"NA")</f>
        <v>8</v>
      </c>
      <c r="AC68" t="str">
        <f>IF(OR(ISNUMBER(AB68),ISNA(AB68)),"NA",_xlfn.XLOOKUP(I68,tennis_clusters!B:B,tennis_clusters!AB:AB))</f>
        <v>NA</v>
      </c>
      <c r="AD68" t="str">
        <f t="shared" si="14"/>
        <v>W</v>
      </c>
      <c r="AE68" t="str">
        <f t="shared" si="15"/>
        <v>W</v>
      </c>
      <c r="AF68">
        <f t="shared" si="16"/>
        <v>8</v>
      </c>
      <c r="AG68">
        <f t="shared" si="13"/>
        <v>1</v>
      </c>
      <c r="AH68">
        <f t="shared" si="10"/>
        <v>0.7415730337078652</v>
      </c>
      <c r="AI68">
        <f t="shared" si="11"/>
        <v>6.6784496906956176E-2</v>
      </c>
      <c r="AJ68">
        <v>0.76137624861265263</v>
      </c>
      <c r="AK68">
        <f t="shared" si="12"/>
        <v>5.6941294726170565E-2</v>
      </c>
    </row>
    <row r="69" spans="1:37" x14ac:dyDescent="0.2">
      <c r="A69" s="2" t="d">
        <v>1995-08-28</v>
      </c>
      <c r="B69" t="s">
        <v>607</v>
      </c>
      <c r="C69" t="s">
        <v>608</v>
      </c>
      <c r="D69">
        <v>5</v>
      </c>
      <c r="E69" t="s">
        <v>609</v>
      </c>
      <c r="F69" t="b">
        <v>0</v>
      </c>
      <c r="G69">
        <v>47</v>
      </c>
      <c r="H69" t="s">
        <v>632</v>
      </c>
      <c r="I69" t="s">
        <v>462</v>
      </c>
      <c r="J69">
        <v>2</v>
      </c>
      <c r="K69" t="s">
        <v>611</v>
      </c>
      <c r="L69" t="s">
        <v>612</v>
      </c>
      <c r="M69">
        <v>2</v>
      </c>
      <c r="N69">
        <v>2</v>
      </c>
      <c r="O69">
        <v>2305</v>
      </c>
      <c r="P69" t="s">
        <v>179</v>
      </c>
      <c r="R69" t="s">
        <v>737</v>
      </c>
      <c r="S69" t="s">
        <v>738</v>
      </c>
      <c r="T69">
        <v>54</v>
      </c>
      <c r="U69">
        <v>-2</v>
      </c>
      <c r="V69">
        <v>1917</v>
      </c>
      <c r="W69" t="s">
        <v>1071</v>
      </c>
      <c r="AB69">
        <f>IF(I69=$AA$2, _xlfn.XLOOKUP(P69,tennis_clusters!B:B,tennis_clusters!AB:AB),"NA")</f>
        <v>17</v>
      </c>
      <c r="AC69" t="str">
        <f>IF(OR(ISNUMBER(AB69),ISNA(AB69)),"NA",_xlfn.XLOOKUP(I69,tennis_clusters!B:B,tennis_clusters!AB:AB))</f>
        <v>NA</v>
      </c>
      <c r="AD69" t="str">
        <f t="shared" si="14"/>
        <v>W</v>
      </c>
      <c r="AE69" t="str">
        <f t="shared" si="15"/>
        <v>W</v>
      </c>
      <c r="AF69">
        <f t="shared" si="16"/>
        <v>17</v>
      </c>
      <c r="AG69">
        <f t="shared" si="13"/>
        <v>1</v>
      </c>
      <c r="AH69">
        <f t="shared" si="10"/>
        <v>0.72972972972972971</v>
      </c>
      <c r="AI69">
        <f t="shared" si="11"/>
        <v>7.3046018991964945E-2</v>
      </c>
      <c r="AJ69">
        <v>0.76137624861265263</v>
      </c>
      <c r="AK69">
        <f t="shared" si="12"/>
        <v>5.6941294726170565E-2</v>
      </c>
    </row>
    <row r="70" spans="1:37" x14ac:dyDescent="0.2">
      <c r="A70" s="2" t="d">
        <v>1993-04-26</v>
      </c>
      <c r="B70" t="s">
        <v>929</v>
      </c>
      <c r="C70" t="s">
        <v>637</v>
      </c>
      <c r="D70">
        <v>3</v>
      </c>
      <c r="E70" t="s">
        <v>671</v>
      </c>
      <c r="F70" t="b">
        <v>0</v>
      </c>
      <c r="G70">
        <v>28</v>
      </c>
      <c r="H70" t="s">
        <v>624</v>
      </c>
      <c r="I70" t="s">
        <v>462</v>
      </c>
      <c r="J70">
        <v>1</v>
      </c>
      <c r="K70" t="s">
        <v>611</v>
      </c>
      <c r="L70" t="s">
        <v>612</v>
      </c>
      <c r="M70">
        <v>1</v>
      </c>
      <c r="O70">
        <v>2320</v>
      </c>
      <c r="P70" t="s">
        <v>567</v>
      </c>
      <c r="R70" t="s">
        <v>611</v>
      </c>
      <c r="S70" t="s">
        <v>612</v>
      </c>
      <c r="T70">
        <v>461</v>
      </c>
      <c r="U70">
        <v>-1</v>
      </c>
      <c r="V70">
        <v>1699</v>
      </c>
      <c r="W70" t="s">
        <v>666</v>
      </c>
      <c r="Y70" t="s">
        <v>646</v>
      </c>
      <c r="AB70">
        <f>IF(I70=$AA$2, _xlfn.XLOOKUP(P70,tennis_clusters!B:B,tennis_clusters!AB:AB),"NA")</f>
        <v>22</v>
      </c>
      <c r="AC70" t="str">
        <f>IF(OR(ISNUMBER(AB70),ISNA(AB70)),"NA",_xlfn.XLOOKUP(I70,tennis_clusters!B:B,tennis_clusters!AB:AB))</f>
        <v>NA</v>
      </c>
      <c r="AD70" t="str">
        <f t="shared" si="14"/>
        <v>W</v>
      </c>
      <c r="AE70" t="str">
        <f t="shared" si="15"/>
        <v>W</v>
      </c>
      <c r="AF70">
        <f t="shared" si="16"/>
        <v>22</v>
      </c>
      <c r="AG70">
        <f t="shared" si="13"/>
        <v>1</v>
      </c>
      <c r="AH70">
        <f t="shared" si="10"/>
        <v>0.84375</v>
      </c>
      <c r="AI70">
        <f t="shared" si="11"/>
        <v>2.44140625E-2</v>
      </c>
      <c r="AJ70">
        <v>0.76137624861265263</v>
      </c>
      <c r="AK70">
        <f t="shared" si="12"/>
        <v>5.6941294726170565E-2</v>
      </c>
    </row>
    <row r="71" spans="1:37" x14ac:dyDescent="0.2">
      <c r="A71" s="2" t="d">
        <v>1996-08-12</v>
      </c>
      <c r="B71" t="s">
        <v>845</v>
      </c>
      <c r="C71" t="s">
        <v>783</v>
      </c>
      <c r="D71">
        <v>3</v>
      </c>
      <c r="E71" t="s">
        <v>609</v>
      </c>
      <c r="F71" t="b">
        <v>0</v>
      </c>
      <c r="G71">
        <v>41</v>
      </c>
      <c r="H71" t="s">
        <v>610</v>
      </c>
      <c r="I71" t="s">
        <v>462</v>
      </c>
      <c r="J71">
        <v>1</v>
      </c>
      <c r="K71" t="s">
        <v>611</v>
      </c>
      <c r="L71" t="s">
        <v>612</v>
      </c>
      <c r="M71">
        <v>1</v>
      </c>
      <c r="N71">
        <v>7</v>
      </c>
      <c r="O71">
        <v>2310</v>
      </c>
      <c r="P71" t="s">
        <v>212</v>
      </c>
      <c r="Q71">
        <v>2</v>
      </c>
      <c r="R71" t="s">
        <v>871</v>
      </c>
      <c r="S71" t="s">
        <v>872</v>
      </c>
      <c r="T71">
        <v>7</v>
      </c>
      <c r="U71">
        <v>-7</v>
      </c>
      <c r="V71">
        <v>2169</v>
      </c>
      <c r="W71" t="s">
        <v>1014</v>
      </c>
      <c r="AB71">
        <f>IF(I71=$AA$2, _xlfn.XLOOKUP(P71,tennis_clusters!B:B,tennis_clusters!AB:AB),"NA")</f>
        <v>16</v>
      </c>
      <c r="AC71" t="str">
        <f>IF(OR(ISNUMBER(AB71),ISNA(AB71)),"NA",_xlfn.XLOOKUP(I71,tennis_clusters!B:B,tennis_clusters!AB:AB))</f>
        <v>NA</v>
      </c>
      <c r="AD71" t="str">
        <f t="shared" si="14"/>
        <v>W</v>
      </c>
      <c r="AE71" t="str">
        <f t="shared" si="15"/>
        <v>W</v>
      </c>
      <c r="AF71">
        <f t="shared" si="16"/>
        <v>16</v>
      </c>
      <c r="AG71">
        <f t="shared" si="13"/>
        <v>1</v>
      </c>
      <c r="AH71">
        <f t="shared" ref="AH71:AH134" si="17">IF(AF71="","",_xlfn.XLOOKUP(AF71,AL:AL,AM:AM))</f>
        <v>0.62264150943396224</v>
      </c>
      <c r="AI71">
        <f t="shared" ref="AI71:AI134" si="18">IF(AF71="","",(AH71-AG71)^2)</f>
        <v>0.1423994304022784</v>
      </c>
      <c r="AJ71">
        <v>0.76137624861265263</v>
      </c>
      <c r="AK71">
        <f t="shared" ref="AK71:AK134" si="19">IF(AG71="","",(AJ71-AG71)^2)</f>
        <v>5.6941294726170565E-2</v>
      </c>
    </row>
    <row r="72" spans="1:37" x14ac:dyDescent="0.2">
      <c r="A72" s="2" t="d">
        <v>1995-12-05</v>
      </c>
      <c r="B72" t="s">
        <v>955</v>
      </c>
      <c r="C72" t="s">
        <v>956</v>
      </c>
      <c r="D72">
        <v>3</v>
      </c>
      <c r="E72" t="s">
        <v>819</v>
      </c>
      <c r="F72" t="b">
        <v>1</v>
      </c>
      <c r="H72" t="s">
        <v>620</v>
      </c>
      <c r="I72" t="s">
        <v>462</v>
      </c>
      <c r="J72">
        <v>1</v>
      </c>
      <c r="K72" t="s">
        <v>611</v>
      </c>
      <c r="L72" t="s">
        <v>612</v>
      </c>
      <c r="M72">
        <v>1</v>
      </c>
      <c r="N72">
        <v>2</v>
      </c>
      <c r="O72">
        <v>2341</v>
      </c>
      <c r="P72" t="s">
        <v>454</v>
      </c>
      <c r="R72" t="s">
        <v>611</v>
      </c>
      <c r="S72" t="s">
        <v>612</v>
      </c>
      <c r="T72">
        <v>35</v>
      </c>
      <c r="U72">
        <v>-2</v>
      </c>
      <c r="V72">
        <v>1954</v>
      </c>
      <c r="W72" t="s">
        <v>1051</v>
      </c>
      <c r="AB72">
        <f>IF(I72=$AA$2, _xlfn.XLOOKUP(P72,tennis_clusters!B:B,tennis_clusters!AB:AB),"NA")</f>
        <v>17</v>
      </c>
      <c r="AC72" t="str">
        <f>IF(OR(ISNUMBER(AB72),ISNA(AB72)),"NA",_xlfn.XLOOKUP(I72,tennis_clusters!B:B,tennis_clusters!AB:AB))</f>
        <v>NA</v>
      </c>
      <c r="AD72" t="str">
        <f t="shared" si="14"/>
        <v>W</v>
      </c>
      <c r="AE72" t="str">
        <f t="shared" si="15"/>
        <v>W</v>
      </c>
      <c r="AF72">
        <f t="shared" si="16"/>
        <v>17</v>
      </c>
      <c r="AG72">
        <f t="shared" si="13"/>
        <v>1</v>
      </c>
      <c r="AH72">
        <f t="shared" si="17"/>
        <v>0.72972972972972971</v>
      </c>
      <c r="AI72">
        <f t="shared" si="18"/>
        <v>7.3046018991964945E-2</v>
      </c>
      <c r="AJ72">
        <v>0.76137624861265263</v>
      </c>
      <c r="AK72">
        <f t="shared" si="19"/>
        <v>5.6941294726170565E-2</v>
      </c>
    </row>
    <row r="73" spans="1:37" x14ac:dyDescent="0.2">
      <c r="A73" s="2" t="d">
        <v>1993-08-30</v>
      </c>
      <c r="B73" t="s">
        <v>607</v>
      </c>
      <c r="C73" t="s">
        <v>608</v>
      </c>
      <c r="D73">
        <v>5</v>
      </c>
      <c r="E73" t="s">
        <v>609</v>
      </c>
      <c r="F73" t="b">
        <v>0</v>
      </c>
      <c r="G73">
        <v>41</v>
      </c>
      <c r="H73" t="s">
        <v>628</v>
      </c>
      <c r="I73" t="s">
        <v>462</v>
      </c>
      <c r="J73">
        <v>2</v>
      </c>
      <c r="K73" t="s">
        <v>611</v>
      </c>
      <c r="L73" t="s">
        <v>612</v>
      </c>
      <c r="M73">
        <v>2</v>
      </c>
      <c r="N73">
        <v>2</v>
      </c>
      <c r="O73">
        <v>2279</v>
      </c>
      <c r="P73" t="s">
        <v>133</v>
      </c>
      <c r="R73" t="s">
        <v>693</v>
      </c>
      <c r="S73" t="s">
        <v>694</v>
      </c>
      <c r="T73">
        <v>96</v>
      </c>
      <c r="U73">
        <v>-3</v>
      </c>
      <c r="V73">
        <v>1817</v>
      </c>
      <c r="W73" t="s">
        <v>1179</v>
      </c>
      <c r="AB73">
        <f>IF(I73=$AA$2, _xlfn.XLOOKUP(P73,tennis_clusters!B:B,tennis_clusters!AB:AB),"NA")</f>
        <v>10</v>
      </c>
      <c r="AC73" t="str">
        <f>IF(OR(ISNUMBER(AB73),ISNA(AB73)),"NA",_xlfn.XLOOKUP(I73,tennis_clusters!B:B,tennis_clusters!AB:AB))</f>
        <v>NA</v>
      </c>
      <c r="AD73" t="str">
        <f t="shared" si="14"/>
        <v>W</v>
      </c>
      <c r="AE73" t="str">
        <f t="shared" si="15"/>
        <v>W</v>
      </c>
      <c r="AF73">
        <f t="shared" si="16"/>
        <v>10</v>
      </c>
      <c r="AG73">
        <f t="shared" si="13"/>
        <v>1</v>
      </c>
      <c r="AH73">
        <f t="shared" si="17"/>
        <v>0.9</v>
      </c>
      <c r="AI73">
        <f t="shared" si="18"/>
        <v>9.999999999999995E-3</v>
      </c>
      <c r="AJ73">
        <v>0.76137624861265263</v>
      </c>
      <c r="AK73">
        <f t="shared" si="19"/>
        <v>5.6941294726170565E-2</v>
      </c>
    </row>
    <row r="74" spans="1:37" x14ac:dyDescent="0.2">
      <c r="A74" s="2" t="d">
        <v>1990-08-27</v>
      </c>
      <c r="B74" t="s">
        <v>607</v>
      </c>
      <c r="C74" t="s">
        <v>608</v>
      </c>
      <c r="D74">
        <v>5</v>
      </c>
      <c r="E74" t="s">
        <v>609</v>
      </c>
      <c r="F74" t="b">
        <v>0</v>
      </c>
      <c r="H74" t="s">
        <v>610</v>
      </c>
      <c r="I74" t="s">
        <v>462</v>
      </c>
      <c r="J74">
        <v>12</v>
      </c>
      <c r="K74" t="s">
        <v>611</v>
      </c>
      <c r="L74" t="s">
        <v>612</v>
      </c>
      <c r="M74">
        <v>12</v>
      </c>
      <c r="N74">
        <v>22</v>
      </c>
      <c r="O74">
        <v>2132</v>
      </c>
      <c r="P74" t="s">
        <v>60</v>
      </c>
      <c r="Q74">
        <v>4</v>
      </c>
      <c r="R74" t="s">
        <v>611</v>
      </c>
      <c r="S74" t="s">
        <v>612</v>
      </c>
      <c r="T74">
        <v>4</v>
      </c>
      <c r="U74">
        <v>-21</v>
      </c>
      <c r="V74">
        <v>2244</v>
      </c>
      <c r="W74" t="s">
        <v>909</v>
      </c>
      <c r="AB74">
        <f>IF(I74=$AA$2, _xlfn.XLOOKUP(P74,tennis_clusters!B:B,tennis_clusters!AB:AB),"NA")</f>
        <v>21</v>
      </c>
      <c r="AC74" t="str">
        <f>IF(OR(ISNUMBER(AB74),ISNA(AB74)),"NA",_xlfn.XLOOKUP(I74,tennis_clusters!B:B,tennis_clusters!AB:AB))</f>
        <v>NA</v>
      </c>
      <c r="AD74" t="str">
        <f t="shared" si="14"/>
        <v>W</v>
      </c>
      <c r="AE74" t="str">
        <f t="shared" si="15"/>
        <v>W</v>
      </c>
      <c r="AF74">
        <f t="shared" si="16"/>
        <v>21</v>
      </c>
      <c r="AG74">
        <f t="shared" si="13"/>
        <v>1</v>
      </c>
      <c r="AH74">
        <f t="shared" si="17"/>
        <v>0.5714285714285714</v>
      </c>
      <c r="AI74">
        <f t="shared" si="18"/>
        <v>0.18367346938775514</v>
      </c>
      <c r="AJ74">
        <v>0.76137624861265263</v>
      </c>
      <c r="AK74">
        <f t="shared" si="19"/>
        <v>5.6941294726170565E-2</v>
      </c>
    </row>
    <row r="75" spans="1:37" x14ac:dyDescent="0.2">
      <c r="A75" s="2" t="d">
        <v>1996-02-12</v>
      </c>
      <c r="B75" t="s">
        <v>887</v>
      </c>
      <c r="C75" t="s">
        <v>637</v>
      </c>
      <c r="D75">
        <v>3</v>
      </c>
      <c r="E75" t="s">
        <v>609</v>
      </c>
      <c r="F75" t="b">
        <v>1</v>
      </c>
      <c r="G75">
        <v>47</v>
      </c>
      <c r="H75" t="s">
        <v>620</v>
      </c>
      <c r="I75" t="s">
        <v>462</v>
      </c>
      <c r="J75">
        <v>2</v>
      </c>
      <c r="K75" t="s">
        <v>611</v>
      </c>
      <c r="L75" t="s">
        <v>612</v>
      </c>
      <c r="M75">
        <v>2</v>
      </c>
      <c r="O75">
        <v>2321</v>
      </c>
      <c r="P75" t="s">
        <v>440</v>
      </c>
      <c r="R75" t="s">
        <v>1045</v>
      </c>
      <c r="S75" t="s">
        <v>1046</v>
      </c>
      <c r="T75">
        <v>105</v>
      </c>
      <c r="U75">
        <v>-1</v>
      </c>
      <c r="V75">
        <v>1728</v>
      </c>
      <c r="W75" t="s">
        <v>1047</v>
      </c>
      <c r="AB75">
        <f>IF(I75=$AA$2, _xlfn.XLOOKUP(P75,tennis_clusters!B:B,tennis_clusters!AB:AB),"NA")</f>
        <v>14</v>
      </c>
      <c r="AC75" t="str">
        <f>IF(OR(ISNUMBER(AB75),ISNA(AB75)),"NA",_xlfn.XLOOKUP(I75,tennis_clusters!B:B,tennis_clusters!AB:AB))</f>
        <v>NA</v>
      </c>
      <c r="AD75" t="str">
        <f t="shared" si="14"/>
        <v>W</v>
      </c>
      <c r="AE75" t="str">
        <f t="shared" si="15"/>
        <v>W</v>
      </c>
      <c r="AF75">
        <f t="shared" si="16"/>
        <v>14</v>
      </c>
      <c r="AG75">
        <f t="shared" si="13"/>
        <v>1</v>
      </c>
      <c r="AH75">
        <f t="shared" si="17"/>
        <v>1</v>
      </c>
      <c r="AI75">
        <f t="shared" si="18"/>
        <v>0</v>
      </c>
      <c r="AJ75">
        <v>0.76137624861265263</v>
      </c>
      <c r="AK75">
        <f t="shared" si="19"/>
        <v>5.6941294726170565E-2</v>
      </c>
    </row>
    <row r="76" spans="1:37" x14ac:dyDescent="0.2">
      <c r="A76" s="2" t="d">
        <v>1994-06-20</v>
      </c>
      <c r="B76" t="s">
        <v>658</v>
      </c>
      <c r="C76" t="s">
        <v>608</v>
      </c>
      <c r="D76">
        <v>5</v>
      </c>
      <c r="E76" t="s">
        <v>608</v>
      </c>
      <c r="F76" t="b">
        <v>0</v>
      </c>
      <c r="G76">
        <v>52</v>
      </c>
      <c r="H76" t="s">
        <v>614</v>
      </c>
      <c r="I76" t="s">
        <v>462</v>
      </c>
      <c r="J76">
        <v>1</v>
      </c>
      <c r="K76" t="s">
        <v>611</v>
      </c>
      <c r="L76" t="s">
        <v>612</v>
      </c>
      <c r="M76">
        <v>1</v>
      </c>
      <c r="N76">
        <v>6</v>
      </c>
      <c r="O76">
        <v>2383</v>
      </c>
      <c r="P76" t="s">
        <v>551</v>
      </c>
      <c r="Q76">
        <v>6</v>
      </c>
      <c r="R76" t="s">
        <v>611</v>
      </c>
      <c r="S76" t="s">
        <v>612</v>
      </c>
      <c r="T76">
        <v>9</v>
      </c>
      <c r="U76">
        <v>-6</v>
      </c>
      <c r="V76">
        <v>2165</v>
      </c>
      <c r="W76" t="s">
        <v>1136</v>
      </c>
      <c r="AB76">
        <f>IF(I76=$AA$2, _xlfn.XLOOKUP(P76,tennis_clusters!B:B,tennis_clusters!AB:AB),"NA")</f>
        <v>11</v>
      </c>
      <c r="AC76" t="str">
        <f>IF(OR(ISNUMBER(AB76),ISNA(AB76)),"NA",_xlfn.XLOOKUP(I76,tennis_clusters!B:B,tennis_clusters!AB:AB))</f>
        <v>NA</v>
      </c>
      <c r="AD76" t="str">
        <f t="shared" si="14"/>
        <v>W</v>
      </c>
      <c r="AE76" t="str">
        <f t="shared" si="15"/>
        <v>W</v>
      </c>
      <c r="AF76">
        <f t="shared" si="16"/>
        <v>11</v>
      </c>
      <c r="AG76">
        <f t="shared" si="13"/>
        <v>1</v>
      </c>
      <c r="AH76">
        <f t="shared" si="17"/>
        <v>0.66279069767441856</v>
      </c>
      <c r="AI76">
        <f t="shared" si="18"/>
        <v>0.11371011357490539</v>
      </c>
      <c r="AJ76">
        <v>0.76137624861265263</v>
      </c>
      <c r="AK76">
        <f t="shared" si="19"/>
        <v>5.6941294726170565E-2</v>
      </c>
    </row>
    <row r="77" spans="1:37" x14ac:dyDescent="0.2">
      <c r="A77" s="2" t="d">
        <v>1991-06-17</v>
      </c>
      <c r="B77" t="s">
        <v>1300</v>
      </c>
      <c r="C77" t="s">
        <v>637</v>
      </c>
      <c r="D77">
        <v>3</v>
      </c>
      <c r="E77" t="s">
        <v>608</v>
      </c>
      <c r="F77" t="b">
        <v>0</v>
      </c>
      <c r="G77">
        <v>52</v>
      </c>
      <c r="H77" t="s">
        <v>610</v>
      </c>
      <c r="I77" t="s">
        <v>212</v>
      </c>
      <c r="J77">
        <v>2</v>
      </c>
      <c r="K77" t="s">
        <v>871</v>
      </c>
      <c r="L77" t="s">
        <v>872</v>
      </c>
      <c r="M77">
        <v>11</v>
      </c>
      <c r="N77">
        <v>12</v>
      </c>
      <c r="O77">
        <v>2050</v>
      </c>
      <c r="P77" t="s">
        <v>462</v>
      </c>
      <c r="Q77">
        <v>1</v>
      </c>
      <c r="R77" t="s">
        <v>611</v>
      </c>
      <c r="S77" t="s">
        <v>612</v>
      </c>
      <c r="T77">
        <v>9</v>
      </c>
      <c r="U77">
        <v>-12</v>
      </c>
      <c r="V77">
        <v>2116</v>
      </c>
      <c r="W77" t="s">
        <v>709</v>
      </c>
      <c r="AB77" t="str">
        <f>IF(I77=$AA$2, _xlfn.XLOOKUP(P77,tennis_clusters!B:B,tennis_clusters!AB:AB),"NA")</f>
        <v>NA</v>
      </c>
      <c r="AC77">
        <f>IF(OR(ISNUMBER(AB77),ISNA(AB77)),"NA",_xlfn.XLOOKUP(I77,tennis_clusters!B:B,tennis_clusters!AB:AB))</f>
        <v>16</v>
      </c>
      <c r="AD77" t="str">
        <f t="shared" si="14"/>
        <v>L</v>
      </c>
      <c r="AE77" t="str">
        <f t="shared" si="15"/>
        <v>L</v>
      </c>
      <c r="AF77">
        <f t="shared" si="16"/>
        <v>16</v>
      </c>
      <c r="AG77">
        <f t="shared" si="13"/>
        <v>0</v>
      </c>
      <c r="AH77">
        <f t="shared" si="17"/>
        <v>0.62264150943396224</v>
      </c>
      <c r="AI77">
        <f t="shared" si="18"/>
        <v>0.3876824492702029</v>
      </c>
      <c r="AJ77">
        <v>0.76137624861265263</v>
      </c>
      <c r="AK77">
        <f t="shared" si="19"/>
        <v>0.57969379195147586</v>
      </c>
    </row>
    <row r="78" spans="1:37" x14ac:dyDescent="0.2">
      <c r="A78" s="2" t="d">
        <v>1993-04-05</v>
      </c>
      <c r="B78" t="s">
        <v>1147</v>
      </c>
      <c r="C78" t="s">
        <v>783</v>
      </c>
      <c r="D78">
        <v>3</v>
      </c>
      <c r="E78" t="s">
        <v>609</v>
      </c>
      <c r="F78" t="b">
        <v>0</v>
      </c>
      <c r="G78">
        <v>36</v>
      </c>
      <c r="H78" t="s">
        <v>624</v>
      </c>
      <c r="I78" t="s">
        <v>462</v>
      </c>
      <c r="J78">
        <v>2</v>
      </c>
      <c r="K78" t="s">
        <v>611</v>
      </c>
      <c r="L78" t="s">
        <v>612</v>
      </c>
      <c r="M78">
        <v>2</v>
      </c>
      <c r="N78">
        <v>2</v>
      </c>
      <c r="O78">
        <v>2289</v>
      </c>
      <c r="P78" t="s">
        <v>262</v>
      </c>
      <c r="R78" t="s">
        <v>643</v>
      </c>
      <c r="S78" t="s">
        <v>644</v>
      </c>
      <c r="T78">
        <v>90</v>
      </c>
      <c r="U78">
        <v>-1</v>
      </c>
      <c r="V78">
        <v>1850</v>
      </c>
      <c r="W78" t="s">
        <v>742</v>
      </c>
      <c r="AB78">
        <f>IF(I78=$AA$2, _xlfn.XLOOKUP(P78,tennis_clusters!B:B,tennis_clusters!AB:AB),"NA")</f>
        <v>24</v>
      </c>
      <c r="AC78" t="str">
        <f>IF(OR(ISNUMBER(AB78),ISNA(AB78)),"NA",_xlfn.XLOOKUP(I78,tennis_clusters!B:B,tennis_clusters!AB:AB))</f>
        <v>NA</v>
      </c>
      <c r="AD78" t="str">
        <f t="shared" si="14"/>
        <v>W</v>
      </c>
      <c r="AE78" t="str">
        <f t="shared" si="15"/>
        <v>W</v>
      </c>
      <c r="AF78">
        <f t="shared" si="16"/>
        <v>24</v>
      </c>
      <c r="AG78">
        <f t="shared" si="13"/>
        <v>1</v>
      </c>
      <c r="AH78">
        <f t="shared" si="17"/>
        <v>0.90625</v>
      </c>
      <c r="AI78">
        <f t="shared" si="18"/>
        <v>8.7890625E-3</v>
      </c>
      <c r="AJ78">
        <v>0.76137624861265263</v>
      </c>
      <c r="AK78">
        <f t="shared" si="19"/>
        <v>5.6941294726170565E-2</v>
      </c>
    </row>
    <row r="79" spans="1:37" x14ac:dyDescent="0.2">
      <c r="A79" s="2" t="d">
        <v>1998-08-10</v>
      </c>
      <c r="B79" t="s">
        <v>641</v>
      </c>
      <c r="C79" t="s">
        <v>642</v>
      </c>
      <c r="D79">
        <v>3</v>
      </c>
      <c r="E79" t="s">
        <v>609</v>
      </c>
      <c r="F79" t="b">
        <v>0</v>
      </c>
      <c r="G79">
        <v>74</v>
      </c>
      <c r="H79" t="s">
        <v>624</v>
      </c>
      <c r="I79" t="s">
        <v>462</v>
      </c>
      <c r="J79">
        <v>1</v>
      </c>
      <c r="K79" t="s">
        <v>611</v>
      </c>
      <c r="L79" t="s">
        <v>612</v>
      </c>
      <c r="M79">
        <v>2</v>
      </c>
      <c r="N79">
        <v>2</v>
      </c>
      <c r="O79">
        <v>2290</v>
      </c>
      <c r="P79" t="s">
        <v>392</v>
      </c>
      <c r="R79" t="s">
        <v>693</v>
      </c>
      <c r="S79" t="s">
        <v>694</v>
      </c>
      <c r="T79">
        <v>68</v>
      </c>
      <c r="U79">
        <v>-2</v>
      </c>
      <c r="V79">
        <v>1887</v>
      </c>
      <c r="W79" t="s">
        <v>692</v>
      </c>
      <c r="AB79">
        <f>IF(I79=$AA$2, _xlfn.XLOOKUP(P79,tennis_clusters!B:B,tennis_clusters!AB:AB),"NA")</f>
        <v>10</v>
      </c>
      <c r="AC79" t="str">
        <f>IF(OR(ISNUMBER(AB79),ISNA(AB79)),"NA",_xlfn.XLOOKUP(I79,tennis_clusters!B:B,tennis_clusters!AB:AB))</f>
        <v>NA</v>
      </c>
      <c r="AD79" t="str">
        <f t="shared" si="14"/>
        <v>W</v>
      </c>
      <c r="AE79" t="str">
        <f t="shared" si="15"/>
        <v>W</v>
      </c>
      <c r="AF79">
        <f t="shared" si="16"/>
        <v>10</v>
      </c>
      <c r="AG79">
        <f t="shared" si="13"/>
        <v>1</v>
      </c>
      <c r="AH79">
        <f t="shared" si="17"/>
        <v>0.9</v>
      </c>
      <c r="AI79">
        <f t="shared" si="18"/>
        <v>9.999999999999995E-3</v>
      </c>
      <c r="AJ79">
        <v>0.76137624861265263</v>
      </c>
      <c r="AK79">
        <f t="shared" si="19"/>
        <v>5.6941294726170565E-2</v>
      </c>
    </row>
    <row r="80" spans="1:37" x14ac:dyDescent="0.2">
      <c r="A80" s="2" t="d">
        <v>1990-06-18</v>
      </c>
      <c r="B80" t="s">
        <v>1300</v>
      </c>
      <c r="C80" t="s">
        <v>637</v>
      </c>
      <c r="D80">
        <v>3</v>
      </c>
      <c r="E80" t="s">
        <v>608</v>
      </c>
      <c r="F80" t="b">
        <v>0</v>
      </c>
      <c r="H80" t="s">
        <v>614</v>
      </c>
      <c r="I80" t="s">
        <v>462</v>
      </c>
      <c r="J80">
        <v>2</v>
      </c>
      <c r="K80" t="s">
        <v>611</v>
      </c>
      <c r="L80" t="s">
        <v>612</v>
      </c>
      <c r="M80">
        <v>21</v>
      </c>
      <c r="N80">
        <v>6</v>
      </c>
      <c r="O80">
        <v>2026</v>
      </c>
      <c r="P80" t="s">
        <v>1349</v>
      </c>
      <c r="R80" t="s">
        <v>621</v>
      </c>
      <c r="S80" t="s">
        <v>622</v>
      </c>
      <c r="T80">
        <v>103</v>
      </c>
      <c r="U80">
        <v>-7</v>
      </c>
      <c r="V80">
        <v>1905</v>
      </c>
      <c r="W80" t="s">
        <v>1350</v>
      </c>
      <c r="AB80" t="e">
        <f>IF(I80=$AA$2, _xlfn.XLOOKUP(P80,tennis_clusters!B:B,tennis_clusters!AB:AB),"NA")</f>
        <v>#N/A</v>
      </c>
      <c r="AC80" t="str">
        <f>IF(OR(ISNUMBER(AB80),ISNA(AB80)),"NA",_xlfn.XLOOKUP(I80,tennis_clusters!B:B,tennis_clusters!AB:AB))</f>
        <v>NA</v>
      </c>
      <c r="AD80" t="str">
        <f t="shared" si="14"/>
        <v>W</v>
      </c>
      <c r="AE80" t="str">
        <f t="shared" si="15"/>
        <v/>
      </c>
      <c r="AF80" t="str">
        <f t="shared" si="16"/>
        <v/>
      </c>
      <c r="AG80" t="str">
        <f t="shared" si="13"/>
        <v/>
      </c>
      <c r="AH80" t="str">
        <f t="shared" si="17"/>
        <v/>
      </c>
      <c r="AI80" t="str">
        <f t="shared" si="18"/>
        <v/>
      </c>
      <c r="AJ80">
        <v>0.76137624861265263</v>
      </c>
      <c r="AK80" t="str">
        <f t="shared" si="19"/>
        <v/>
      </c>
    </row>
    <row r="81" spans="1:37" x14ac:dyDescent="0.2">
      <c r="A81" s="2" t="d">
        <v>1991-09-30</v>
      </c>
      <c r="B81" t="s">
        <v>1286</v>
      </c>
      <c r="C81" t="s">
        <v>783</v>
      </c>
      <c r="D81">
        <v>3</v>
      </c>
      <c r="E81" t="s">
        <v>609</v>
      </c>
      <c r="F81" t="b">
        <v>1</v>
      </c>
      <c r="G81">
        <v>35</v>
      </c>
      <c r="H81" t="s">
        <v>618</v>
      </c>
      <c r="I81" t="s">
        <v>462</v>
      </c>
      <c r="J81">
        <v>3</v>
      </c>
      <c r="K81" t="s">
        <v>611</v>
      </c>
      <c r="L81" t="s">
        <v>612</v>
      </c>
      <c r="M81">
        <v>7</v>
      </c>
      <c r="N81">
        <v>7</v>
      </c>
      <c r="O81">
        <v>2180</v>
      </c>
      <c r="P81" t="s">
        <v>143</v>
      </c>
      <c r="Q81">
        <v>5</v>
      </c>
      <c r="R81" t="s">
        <v>611</v>
      </c>
      <c r="S81" t="s">
        <v>612</v>
      </c>
      <c r="T81">
        <v>13</v>
      </c>
      <c r="U81">
        <v>-8</v>
      </c>
      <c r="V81">
        <v>2103</v>
      </c>
      <c r="W81" t="s">
        <v>1078</v>
      </c>
      <c r="AB81">
        <f>IF(I81=$AA$2, _xlfn.XLOOKUP(P81,tennis_clusters!B:B,tennis_clusters!AB:AB),"NA")</f>
        <v>15</v>
      </c>
      <c r="AC81" t="str">
        <f>IF(OR(ISNUMBER(AB81),ISNA(AB81)),"NA",_xlfn.XLOOKUP(I81,tennis_clusters!B:B,tennis_clusters!AB:AB))</f>
        <v>NA</v>
      </c>
      <c r="AD81" t="str">
        <f t="shared" si="14"/>
        <v>W</v>
      </c>
      <c r="AE81" t="str">
        <f t="shared" si="15"/>
        <v>W</v>
      </c>
      <c r="AF81">
        <f t="shared" si="16"/>
        <v>15</v>
      </c>
      <c r="AG81">
        <f t="shared" si="13"/>
        <v>1</v>
      </c>
      <c r="AH81">
        <f t="shared" si="17"/>
        <v>0.70769230769230773</v>
      </c>
      <c r="AI81">
        <f t="shared" si="18"/>
        <v>8.5443786982248499E-2</v>
      </c>
      <c r="AJ81">
        <v>0.76137624861265263</v>
      </c>
      <c r="AK81">
        <f t="shared" si="19"/>
        <v>5.6941294726170565E-2</v>
      </c>
    </row>
    <row r="82" spans="1:37" x14ac:dyDescent="0.2">
      <c r="A82" s="2" t="d">
        <v>1991-07-29</v>
      </c>
      <c r="B82" t="s">
        <v>750</v>
      </c>
      <c r="C82" t="s">
        <v>637</v>
      </c>
      <c r="D82">
        <v>3</v>
      </c>
      <c r="E82" t="s">
        <v>609</v>
      </c>
      <c r="F82" t="b">
        <v>0</v>
      </c>
      <c r="G82">
        <v>38</v>
      </c>
      <c r="H82" t="s">
        <v>610</v>
      </c>
      <c r="I82" t="s">
        <v>462</v>
      </c>
      <c r="J82">
        <v>2</v>
      </c>
      <c r="K82" t="s">
        <v>611</v>
      </c>
      <c r="L82" t="s">
        <v>612</v>
      </c>
      <c r="M82">
        <v>9</v>
      </c>
      <c r="N82">
        <v>9</v>
      </c>
      <c r="O82">
        <v>2090</v>
      </c>
      <c r="P82" t="s">
        <v>97</v>
      </c>
      <c r="Q82">
        <v>4</v>
      </c>
      <c r="R82" t="s">
        <v>611</v>
      </c>
      <c r="S82" t="s">
        <v>612</v>
      </c>
      <c r="T82">
        <v>19</v>
      </c>
      <c r="U82">
        <v>-10</v>
      </c>
      <c r="V82">
        <v>2059</v>
      </c>
      <c r="W82" t="s">
        <v>1258</v>
      </c>
      <c r="AB82">
        <f>IF(I82=$AA$2, _xlfn.XLOOKUP(P82,tennis_clusters!B:B,tennis_clusters!AB:AB),"NA")</f>
        <v>22</v>
      </c>
      <c r="AC82" t="str">
        <f>IF(OR(ISNUMBER(AB82),ISNA(AB82)),"NA",_xlfn.XLOOKUP(I82,tennis_clusters!B:B,tennis_clusters!AB:AB))</f>
        <v>NA</v>
      </c>
      <c r="AD82" t="str">
        <f t="shared" si="14"/>
        <v>W</v>
      </c>
      <c r="AE82" t="str">
        <f t="shared" si="15"/>
        <v>W</v>
      </c>
      <c r="AF82">
        <f t="shared" si="16"/>
        <v>22</v>
      </c>
      <c r="AG82">
        <f t="shared" si="13"/>
        <v>1</v>
      </c>
      <c r="AH82">
        <f t="shared" si="17"/>
        <v>0.84375</v>
      </c>
      <c r="AI82">
        <f t="shared" si="18"/>
        <v>2.44140625E-2</v>
      </c>
      <c r="AJ82">
        <v>0.76137624861265263</v>
      </c>
      <c r="AK82">
        <f t="shared" si="19"/>
        <v>5.6941294726170565E-2</v>
      </c>
    </row>
    <row r="83" spans="1:37" x14ac:dyDescent="0.2">
      <c r="A83" s="2" t="d">
        <v>1998-08-17</v>
      </c>
      <c r="B83" t="s">
        <v>913</v>
      </c>
      <c r="C83" t="s">
        <v>783</v>
      </c>
      <c r="D83">
        <v>3</v>
      </c>
      <c r="E83" t="s">
        <v>609</v>
      </c>
      <c r="F83" t="b">
        <v>0</v>
      </c>
      <c r="G83">
        <v>44</v>
      </c>
      <c r="H83" t="s">
        <v>624</v>
      </c>
      <c r="I83" t="s">
        <v>462</v>
      </c>
      <c r="J83">
        <v>1</v>
      </c>
      <c r="K83" t="s">
        <v>611</v>
      </c>
      <c r="L83" t="s">
        <v>612</v>
      </c>
      <c r="M83">
        <v>2</v>
      </c>
      <c r="O83">
        <v>2285</v>
      </c>
      <c r="P83" t="s">
        <v>349</v>
      </c>
      <c r="R83" t="s">
        <v>643</v>
      </c>
      <c r="S83" t="s">
        <v>644</v>
      </c>
      <c r="T83">
        <v>151</v>
      </c>
      <c r="U83">
        <v>-2</v>
      </c>
      <c r="V83">
        <v>1780</v>
      </c>
      <c r="W83" t="s">
        <v>916</v>
      </c>
      <c r="Y83" t="s">
        <v>728</v>
      </c>
      <c r="AB83">
        <f>IF(I83=$AA$2, _xlfn.XLOOKUP(P83,tennis_clusters!B:B,tennis_clusters!AB:AB),"NA")</f>
        <v>8</v>
      </c>
      <c r="AC83" t="str">
        <f>IF(OR(ISNUMBER(AB83),ISNA(AB83)),"NA",_xlfn.XLOOKUP(I83,tennis_clusters!B:B,tennis_clusters!AB:AB))</f>
        <v>NA</v>
      </c>
      <c r="AD83" t="str">
        <f t="shared" si="14"/>
        <v>W</v>
      </c>
      <c r="AE83" t="str">
        <f t="shared" si="15"/>
        <v>W</v>
      </c>
      <c r="AF83">
        <f t="shared" si="16"/>
        <v>8</v>
      </c>
      <c r="AG83">
        <f t="shared" si="13"/>
        <v>1</v>
      </c>
      <c r="AH83">
        <f t="shared" si="17"/>
        <v>0.7415730337078652</v>
      </c>
      <c r="AI83">
        <f t="shared" si="18"/>
        <v>6.6784496906956176E-2</v>
      </c>
      <c r="AJ83">
        <v>0.76137624861265263</v>
      </c>
      <c r="AK83">
        <f t="shared" si="19"/>
        <v>5.6941294726170565E-2</v>
      </c>
    </row>
    <row r="84" spans="1:37" x14ac:dyDescent="0.2">
      <c r="A84" s="2" t="d">
        <v>1996-03-18</v>
      </c>
      <c r="B84" t="s">
        <v>699</v>
      </c>
      <c r="C84" t="s">
        <v>642</v>
      </c>
      <c r="D84">
        <v>3</v>
      </c>
      <c r="E84" t="s">
        <v>609</v>
      </c>
      <c r="F84" t="b">
        <v>0</v>
      </c>
      <c r="G84">
        <v>46</v>
      </c>
      <c r="H84" t="s">
        <v>624</v>
      </c>
      <c r="I84" t="s">
        <v>462</v>
      </c>
      <c r="J84">
        <v>2</v>
      </c>
      <c r="K84" t="s">
        <v>611</v>
      </c>
      <c r="L84" t="s">
        <v>612</v>
      </c>
      <c r="M84">
        <v>2</v>
      </c>
      <c r="N84">
        <v>2</v>
      </c>
      <c r="O84">
        <v>2333</v>
      </c>
      <c r="P84" t="s">
        <v>258</v>
      </c>
      <c r="Q84">
        <v>32</v>
      </c>
      <c r="R84" t="s">
        <v>659</v>
      </c>
      <c r="S84" t="s">
        <v>660</v>
      </c>
      <c r="T84">
        <v>42</v>
      </c>
      <c r="U84">
        <v>-2</v>
      </c>
      <c r="V84">
        <v>1928</v>
      </c>
      <c r="W84" t="s">
        <v>939</v>
      </c>
      <c r="AB84">
        <f>IF(I84=$AA$2, _xlfn.XLOOKUP(P84,tennis_clusters!B:B,tennis_clusters!AB:AB),"NA")</f>
        <v>15</v>
      </c>
      <c r="AC84" t="str">
        <f>IF(OR(ISNUMBER(AB84),ISNA(AB84)),"NA",_xlfn.XLOOKUP(I84,tennis_clusters!B:B,tennis_clusters!AB:AB))</f>
        <v>NA</v>
      </c>
      <c r="AD84" t="str">
        <f t="shared" si="14"/>
        <v>W</v>
      </c>
      <c r="AE84" t="str">
        <f t="shared" si="15"/>
        <v>W</v>
      </c>
      <c r="AF84">
        <f t="shared" si="16"/>
        <v>15</v>
      </c>
      <c r="AG84">
        <f t="shared" si="13"/>
        <v>1</v>
      </c>
      <c r="AH84">
        <f t="shared" si="17"/>
        <v>0.70769230769230773</v>
      </c>
      <c r="AI84">
        <f t="shared" si="18"/>
        <v>8.5443786982248499E-2</v>
      </c>
      <c r="AJ84">
        <v>0.76137624861265263</v>
      </c>
      <c r="AK84">
        <f t="shared" si="19"/>
        <v>5.6941294726170565E-2</v>
      </c>
    </row>
    <row r="85" spans="1:37" x14ac:dyDescent="0.2">
      <c r="A85" s="2" t="d">
        <v>1996-05-27</v>
      </c>
      <c r="B85" t="s">
        <v>670</v>
      </c>
      <c r="C85" t="s">
        <v>608</v>
      </c>
      <c r="D85">
        <v>5</v>
      </c>
      <c r="E85" t="s">
        <v>671</v>
      </c>
      <c r="F85" t="b">
        <v>0</v>
      </c>
      <c r="G85">
        <v>32</v>
      </c>
      <c r="H85" t="s">
        <v>614</v>
      </c>
      <c r="I85" t="s">
        <v>577</v>
      </c>
      <c r="J85">
        <v>6</v>
      </c>
      <c r="K85" t="s">
        <v>667</v>
      </c>
      <c r="L85" t="s">
        <v>668</v>
      </c>
      <c r="M85">
        <v>7</v>
      </c>
      <c r="N85">
        <v>21</v>
      </c>
      <c r="O85">
        <v>2164</v>
      </c>
      <c r="P85" t="s">
        <v>462</v>
      </c>
      <c r="Q85">
        <v>1</v>
      </c>
      <c r="R85" t="s">
        <v>611</v>
      </c>
      <c r="S85" t="s">
        <v>612</v>
      </c>
      <c r="T85">
        <v>1</v>
      </c>
      <c r="U85">
        <v>-22</v>
      </c>
      <c r="V85">
        <v>2346</v>
      </c>
      <c r="W85" t="s">
        <v>1022</v>
      </c>
      <c r="AB85" t="str">
        <f>IF(I85=$AA$2, _xlfn.XLOOKUP(P85,tennis_clusters!B:B,tennis_clusters!AB:AB),"NA")</f>
        <v>NA</v>
      </c>
      <c r="AC85">
        <f>IF(OR(ISNUMBER(AB85),ISNA(AB85)),"NA",_xlfn.XLOOKUP(I85,tennis_clusters!B:B,tennis_clusters!AB:AB))</f>
        <v>13</v>
      </c>
      <c r="AD85" t="str">
        <f t="shared" si="14"/>
        <v>L</v>
      </c>
      <c r="AE85" t="str">
        <f t="shared" si="15"/>
        <v>L</v>
      </c>
      <c r="AF85">
        <f t="shared" si="16"/>
        <v>13</v>
      </c>
      <c r="AG85">
        <f t="shared" si="13"/>
        <v>0</v>
      </c>
      <c r="AH85">
        <f t="shared" si="17"/>
        <v>0.80909090909090908</v>
      </c>
      <c r="AI85">
        <f t="shared" si="18"/>
        <v>0.65462809917355369</v>
      </c>
      <c r="AJ85">
        <v>0.76137624861265263</v>
      </c>
      <c r="AK85">
        <f t="shared" si="19"/>
        <v>0.57969379195147586</v>
      </c>
    </row>
    <row r="86" spans="1:37" x14ac:dyDescent="0.2">
      <c r="A86" s="2" t="d">
        <v>1993-06-07</v>
      </c>
      <c r="B86" t="s">
        <v>762</v>
      </c>
      <c r="C86" t="s">
        <v>637</v>
      </c>
      <c r="D86">
        <v>3</v>
      </c>
      <c r="E86" t="s">
        <v>608</v>
      </c>
      <c r="F86" t="b">
        <v>0</v>
      </c>
      <c r="G86">
        <v>58</v>
      </c>
      <c r="H86" t="s">
        <v>624</v>
      </c>
      <c r="I86" t="s">
        <v>215</v>
      </c>
      <c r="K86" t="s">
        <v>655</v>
      </c>
      <c r="L86" t="s">
        <v>656</v>
      </c>
      <c r="M86">
        <v>110</v>
      </c>
      <c r="N86">
        <v>19</v>
      </c>
      <c r="O86">
        <v>1886</v>
      </c>
      <c r="P86" t="s">
        <v>462</v>
      </c>
      <c r="Q86">
        <v>1</v>
      </c>
      <c r="R86" t="s">
        <v>611</v>
      </c>
      <c r="S86" t="s">
        <v>612</v>
      </c>
      <c r="T86">
        <v>1</v>
      </c>
      <c r="U86">
        <v>-14</v>
      </c>
      <c r="V86">
        <v>2294</v>
      </c>
      <c r="W86" t="s">
        <v>1195</v>
      </c>
      <c r="AB86" t="str">
        <f>IF(I86=$AA$2, _xlfn.XLOOKUP(P86,tennis_clusters!B:B,tennis_clusters!AB:AB),"NA")</f>
        <v>NA</v>
      </c>
      <c r="AC86">
        <f>IF(OR(ISNUMBER(AB86),ISNA(AB86)),"NA",_xlfn.XLOOKUP(I86,tennis_clusters!B:B,tennis_clusters!AB:AB))</f>
        <v>17</v>
      </c>
      <c r="AD86" t="str">
        <f t="shared" si="14"/>
        <v>L</v>
      </c>
      <c r="AE86" t="str">
        <f t="shared" si="15"/>
        <v>L</v>
      </c>
      <c r="AF86">
        <f t="shared" si="16"/>
        <v>17</v>
      </c>
      <c r="AG86">
        <f t="shared" si="13"/>
        <v>0</v>
      </c>
      <c r="AH86">
        <f t="shared" si="17"/>
        <v>0.72972972972972971</v>
      </c>
      <c r="AI86">
        <f t="shared" si="18"/>
        <v>0.53250547845142437</v>
      </c>
      <c r="AJ86">
        <v>0.76137624861265263</v>
      </c>
      <c r="AK86">
        <f t="shared" si="19"/>
        <v>0.57969379195147586</v>
      </c>
    </row>
    <row r="87" spans="1:37" x14ac:dyDescent="0.2">
      <c r="A87" s="2" t="d">
        <v>1992-05-25</v>
      </c>
      <c r="B87" t="s">
        <v>670</v>
      </c>
      <c r="C87" t="s">
        <v>608</v>
      </c>
      <c r="D87">
        <v>5</v>
      </c>
      <c r="E87" t="s">
        <v>671</v>
      </c>
      <c r="F87" t="b">
        <v>0</v>
      </c>
      <c r="G87">
        <v>23</v>
      </c>
      <c r="H87" t="s">
        <v>632</v>
      </c>
      <c r="I87" t="s">
        <v>462</v>
      </c>
      <c r="J87">
        <v>3</v>
      </c>
      <c r="K87" t="s">
        <v>611</v>
      </c>
      <c r="L87" t="s">
        <v>612</v>
      </c>
      <c r="M87">
        <v>3</v>
      </c>
      <c r="N87">
        <v>6</v>
      </c>
      <c r="O87">
        <v>2159</v>
      </c>
      <c r="P87" t="s">
        <v>367</v>
      </c>
      <c r="R87" t="s">
        <v>659</v>
      </c>
      <c r="S87" t="s">
        <v>660</v>
      </c>
      <c r="T87">
        <v>42</v>
      </c>
      <c r="U87">
        <v>-6</v>
      </c>
      <c r="V87">
        <v>1945</v>
      </c>
      <c r="W87" t="s">
        <v>1254</v>
      </c>
      <c r="AB87">
        <f>IF(I87=$AA$2, _xlfn.XLOOKUP(P87,tennis_clusters!B:B,tennis_clusters!AB:AB),"NA")</f>
        <v>24</v>
      </c>
      <c r="AC87" t="str">
        <f>IF(OR(ISNUMBER(AB87),ISNA(AB87)),"NA",_xlfn.XLOOKUP(I87,tennis_clusters!B:B,tennis_clusters!AB:AB))</f>
        <v>NA</v>
      </c>
      <c r="AD87" t="str">
        <f t="shared" si="14"/>
        <v>W</v>
      </c>
      <c r="AE87" t="str">
        <f t="shared" si="15"/>
        <v>W</v>
      </c>
      <c r="AF87">
        <f t="shared" si="16"/>
        <v>24</v>
      </c>
      <c r="AG87">
        <f t="shared" si="13"/>
        <v>1</v>
      </c>
      <c r="AH87">
        <f t="shared" si="17"/>
        <v>0.90625</v>
      </c>
      <c r="AI87">
        <f t="shared" si="18"/>
        <v>8.7890625E-3</v>
      </c>
      <c r="AJ87">
        <v>0.76137624861265263</v>
      </c>
      <c r="AK87">
        <f t="shared" si="19"/>
        <v>5.6941294726170565E-2</v>
      </c>
    </row>
    <row r="88" spans="1:37" x14ac:dyDescent="0.2">
      <c r="A88" s="2" t="d">
        <v>1995-03-06</v>
      </c>
      <c r="B88" t="s">
        <v>706</v>
      </c>
      <c r="C88" t="s">
        <v>642</v>
      </c>
      <c r="D88">
        <v>5</v>
      </c>
      <c r="E88" t="s">
        <v>609</v>
      </c>
      <c r="F88" t="b">
        <v>0</v>
      </c>
      <c r="G88">
        <v>55</v>
      </c>
      <c r="H88" t="s">
        <v>610</v>
      </c>
      <c r="I88" t="s">
        <v>462</v>
      </c>
      <c r="J88">
        <v>1</v>
      </c>
      <c r="K88" t="s">
        <v>611</v>
      </c>
      <c r="L88" t="s">
        <v>612</v>
      </c>
      <c r="M88">
        <v>1</v>
      </c>
      <c r="N88">
        <v>14</v>
      </c>
      <c r="O88">
        <v>2345</v>
      </c>
      <c r="P88" t="s">
        <v>60</v>
      </c>
      <c r="Q88">
        <v>2</v>
      </c>
      <c r="R88" t="s">
        <v>611</v>
      </c>
      <c r="S88" t="s">
        <v>612</v>
      </c>
      <c r="T88">
        <v>2</v>
      </c>
      <c r="U88">
        <v>-13</v>
      </c>
      <c r="V88">
        <v>2347</v>
      </c>
      <c r="W88" t="s">
        <v>1101</v>
      </c>
      <c r="AB88">
        <f>IF(I88=$AA$2, _xlfn.XLOOKUP(P88,tennis_clusters!B:B,tennis_clusters!AB:AB),"NA")</f>
        <v>21</v>
      </c>
      <c r="AC88" t="str">
        <f>IF(OR(ISNUMBER(AB88),ISNA(AB88)),"NA",_xlfn.XLOOKUP(I88,tennis_clusters!B:B,tennis_clusters!AB:AB))</f>
        <v>NA</v>
      </c>
      <c r="AD88" t="str">
        <f t="shared" si="14"/>
        <v>W</v>
      </c>
      <c r="AE88" t="str">
        <f t="shared" si="15"/>
        <v>W</v>
      </c>
      <c r="AF88">
        <f t="shared" si="16"/>
        <v>21</v>
      </c>
      <c r="AG88">
        <f t="shared" si="13"/>
        <v>1</v>
      </c>
      <c r="AH88">
        <f t="shared" si="17"/>
        <v>0.5714285714285714</v>
      </c>
      <c r="AI88">
        <f t="shared" si="18"/>
        <v>0.18367346938775514</v>
      </c>
      <c r="AJ88">
        <v>0.76137624861265263</v>
      </c>
      <c r="AK88">
        <f t="shared" si="19"/>
        <v>5.6941294726170565E-2</v>
      </c>
    </row>
    <row r="89" spans="1:37" x14ac:dyDescent="0.2">
      <c r="A89" s="2" t="d">
        <v>1991-11-29</v>
      </c>
      <c r="B89" t="s">
        <v>696</v>
      </c>
      <c r="C89" t="s">
        <v>697</v>
      </c>
      <c r="D89">
        <v>5</v>
      </c>
      <c r="E89" t="s">
        <v>819</v>
      </c>
      <c r="F89" t="b">
        <v>1</v>
      </c>
      <c r="H89" t="s">
        <v>610</v>
      </c>
      <c r="I89" t="s">
        <v>231</v>
      </c>
      <c r="K89" t="s">
        <v>638</v>
      </c>
      <c r="L89" t="s">
        <v>639</v>
      </c>
      <c r="M89">
        <v>159</v>
      </c>
      <c r="N89">
        <v>21</v>
      </c>
      <c r="O89">
        <v>1956</v>
      </c>
      <c r="P89" t="s">
        <v>462</v>
      </c>
      <c r="R89" t="s">
        <v>611</v>
      </c>
      <c r="S89" t="s">
        <v>612</v>
      </c>
      <c r="T89">
        <v>6</v>
      </c>
      <c r="U89">
        <v>-19</v>
      </c>
      <c r="V89">
        <v>2239</v>
      </c>
      <c r="W89" t="s">
        <v>838</v>
      </c>
      <c r="AB89" t="str">
        <f>IF(I89=$AA$2, _xlfn.XLOOKUP(P89,tennis_clusters!B:B,tennis_clusters!AB:AB),"NA")</f>
        <v>NA</v>
      </c>
      <c r="AC89">
        <f>IF(OR(ISNUMBER(AB89),ISNA(AB89)),"NA",_xlfn.XLOOKUP(I89,tennis_clusters!B:B,tennis_clusters!AB:AB))</f>
        <v>2</v>
      </c>
      <c r="AD89" t="str">
        <f t="shared" si="14"/>
        <v>L</v>
      </c>
      <c r="AE89" t="str">
        <f t="shared" si="15"/>
        <v>L</v>
      </c>
      <c r="AF89">
        <f t="shared" si="16"/>
        <v>2</v>
      </c>
      <c r="AG89">
        <f t="shared" si="13"/>
        <v>0</v>
      </c>
      <c r="AH89">
        <f t="shared" si="17"/>
        <v>0.78749999999999998</v>
      </c>
      <c r="AI89">
        <f t="shared" si="18"/>
        <v>0.62015624999999996</v>
      </c>
      <c r="AJ89">
        <v>0.76137624861265263</v>
      </c>
      <c r="AK89">
        <f t="shared" si="19"/>
        <v>0.57969379195147586</v>
      </c>
    </row>
    <row r="90" spans="1:37" x14ac:dyDescent="0.2">
      <c r="A90" s="2" t="d">
        <v>1996-01-15</v>
      </c>
      <c r="B90" t="s">
        <v>719</v>
      </c>
      <c r="C90" t="s">
        <v>608</v>
      </c>
      <c r="D90">
        <v>5</v>
      </c>
      <c r="E90" t="s">
        <v>609</v>
      </c>
      <c r="F90" t="b">
        <v>0</v>
      </c>
      <c r="G90">
        <v>35</v>
      </c>
      <c r="H90" t="s">
        <v>624</v>
      </c>
      <c r="I90" t="s">
        <v>387</v>
      </c>
      <c r="K90" t="s">
        <v>643</v>
      </c>
      <c r="L90" t="s">
        <v>644</v>
      </c>
      <c r="M90">
        <v>40</v>
      </c>
      <c r="N90">
        <v>27</v>
      </c>
      <c r="O90">
        <v>1934</v>
      </c>
      <c r="P90" t="s">
        <v>462</v>
      </c>
      <c r="Q90">
        <v>1</v>
      </c>
      <c r="R90" t="s">
        <v>611</v>
      </c>
      <c r="S90" t="s">
        <v>612</v>
      </c>
      <c r="T90">
        <v>1</v>
      </c>
      <c r="U90">
        <v>-23</v>
      </c>
      <c r="V90">
        <v>2343</v>
      </c>
      <c r="W90" t="s">
        <v>1048</v>
      </c>
      <c r="AB90" t="str">
        <f>IF(I90=$AA$2, _xlfn.XLOOKUP(P90,tennis_clusters!B:B,tennis_clusters!AB:AB),"NA")</f>
        <v>NA</v>
      </c>
      <c r="AC90">
        <f>IF(OR(ISNUMBER(AB90),ISNA(AB90)),"NA",_xlfn.XLOOKUP(I90,tennis_clusters!B:B,tennis_clusters!AB:AB))</f>
        <v>16</v>
      </c>
      <c r="AD90" t="str">
        <f t="shared" si="14"/>
        <v>L</v>
      </c>
      <c r="AE90" t="str">
        <f t="shared" si="15"/>
        <v>L</v>
      </c>
      <c r="AF90">
        <f t="shared" si="16"/>
        <v>16</v>
      </c>
      <c r="AG90">
        <f t="shared" si="13"/>
        <v>0</v>
      </c>
      <c r="AH90">
        <f t="shared" si="17"/>
        <v>0.62264150943396224</v>
      </c>
      <c r="AI90">
        <f t="shared" si="18"/>
        <v>0.3876824492702029</v>
      </c>
      <c r="AJ90">
        <v>0.76137624861265263</v>
      </c>
      <c r="AK90">
        <f t="shared" si="19"/>
        <v>0.57969379195147586</v>
      </c>
    </row>
    <row r="91" spans="1:37" x14ac:dyDescent="0.2">
      <c r="A91" s="2" t="d">
        <v>2001-01-15</v>
      </c>
      <c r="B91" t="s">
        <v>719</v>
      </c>
      <c r="C91" t="s">
        <v>608</v>
      </c>
      <c r="D91">
        <v>5</v>
      </c>
      <c r="E91" t="s">
        <v>609</v>
      </c>
      <c r="F91" t="b">
        <v>0</v>
      </c>
      <c r="G91">
        <v>48</v>
      </c>
      <c r="H91" t="s">
        <v>628</v>
      </c>
      <c r="I91" t="s">
        <v>462</v>
      </c>
      <c r="J91">
        <v>3</v>
      </c>
      <c r="K91" t="s">
        <v>611</v>
      </c>
      <c r="L91" t="s">
        <v>612</v>
      </c>
      <c r="M91">
        <v>3</v>
      </c>
      <c r="N91">
        <v>3</v>
      </c>
      <c r="O91">
        <v>2251</v>
      </c>
      <c r="P91" t="s">
        <v>93</v>
      </c>
      <c r="R91" t="s">
        <v>693</v>
      </c>
      <c r="S91" t="s">
        <v>694</v>
      </c>
      <c r="T91">
        <v>57</v>
      </c>
      <c r="U91">
        <v>-3</v>
      </c>
      <c r="V91">
        <v>1928</v>
      </c>
      <c r="W91" t="s">
        <v>787</v>
      </c>
      <c r="AB91">
        <f>IF(I91=$AA$2, _xlfn.XLOOKUP(P91,tennis_clusters!B:B,tennis_clusters!AB:AB),"NA")</f>
        <v>17</v>
      </c>
      <c r="AC91" t="str">
        <f>IF(OR(ISNUMBER(AB91),ISNA(AB91)),"NA",_xlfn.XLOOKUP(I91,tennis_clusters!B:B,tennis_clusters!AB:AB))</f>
        <v>NA</v>
      </c>
      <c r="AD91" t="str">
        <f t="shared" si="14"/>
        <v>W</v>
      </c>
      <c r="AE91" t="str">
        <f t="shared" si="15"/>
        <v>W</v>
      </c>
      <c r="AF91">
        <f t="shared" si="16"/>
        <v>17</v>
      </c>
      <c r="AG91">
        <f t="shared" si="13"/>
        <v>1</v>
      </c>
      <c r="AH91">
        <f t="shared" si="17"/>
        <v>0.72972972972972971</v>
      </c>
      <c r="AI91">
        <f t="shared" si="18"/>
        <v>7.3046018991964945E-2</v>
      </c>
      <c r="AJ91">
        <v>0.76137624861265263</v>
      </c>
      <c r="AK91">
        <f t="shared" si="19"/>
        <v>5.6941294726170565E-2</v>
      </c>
    </row>
    <row r="92" spans="1:37" x14ac:dyDescent="0.2">
      <c r="A92" s="2" t="d">
        <v>1995-03-13</v>
      </c>
      <c r="B92" t="s">
        <v>699</v>
      </c>
      <c r="C92" t="s">
        <v>642</v>
      </c>
      <c r="D92">
        <v>3</v>
      </c>
      <c r="E92" t="s">
        <v>609</v>
      </c>
      <c r="F92" t="b">
        <v>0</v>
      </c>
      <c r="G92">
        <v>43</v>
      </c>
      <c r="H92" t="s">
        <v>610</v>
      </c>
      <c r="I92" t="s">
        <v>60</v>
      </c>
      <c r="J92">
        <v>2</v>
      </c>
      <c r="K92" t="s">
        <v>611</v>
      </c>
      <c r="L92" t="s">
        <v>612</v>
      </c>
      <c r="M92">
        <v>2</v>
      </c>
      <c r="N92">
        <v>13</v>
      </c>
      <c r="O92">
        <v>2349</v>
      </c>
      <c r="P92" t="s">
        <v>462</v>
      </c>
      <c r="Q92">
        <v>1</v>
      </c>
      <c r="R92" t="s">
        <v>611</v>
      </c>
      <c r="S92" t="s">
        <v>612</v>
      </c>
      <c r="T92">
        <v>1</v>
      </c>
      <c r="U92">
        <v>-13</v>
      </c>
      <c r="V92">
        <v>2368</v>
      </c>
      <c r="W92" t="s">
        <v>1098</v>
      </c>
      <c r="AB92" t="str">
        <f>IF(I92=$AA$2, _xlfn.XLOOKUP(P92,tennis_clusters!B:B,tennis_clusters!AB:AB),"NA")</f>
        <v>NA</v>
      </c>
      <c r="AC92">
        <f>IF(OR(ISNUMBER(AB92),ISNA(AB92)),"NA",_xlfn.XLOOKUP(I92,tennis_clusters!B:B,tennis_clusters!AB:AB))</f>
        <v>21</v>
      </c>
      <c r="AD92" t="str">
        <f t="shared" si="14"/>
        <v>L</v>
      </c>
      <c r="AE92" t="str">
        <f t="shared" si="15"/>
        <v>L</v>
      </c>
      <c r="AF92">
        <f t="shared" si="16"/>
        <v>21</v>
      </c>
      <c r="AG92">
        <f t="shared" si="13"/>
        <v>0</v>
      </c>
      <c r="AH92">
        <f t="shared" si="17"/>
        <v>0.5714285714285714</v>
      </c>
      <c r="AI92">
        <f t="shared" si="18"/>
        <v>0.32653061224489793</v>
      </c>
      <c r="AJ92">
        <v>0.76137624861265263</v>
      </c>
      <c r="AK92">
        <f t="shared" si="19"/>
        <v>0.57969379195147586</v>
      </c>
    </row>
    <row r="93" spans="1:37" x14ac:dyDescent="0.2">
      <c r="A93" s="2" t="d">
        <v>1999-06-07</v>
      </c>
      <c r="B93" t="s">
        <v>762</v>
      </c>
      <c r="C93" t="s">
        <v>637</v>
      </c>
      <c r="D93">
        <v>3</v>
      </c>
      <c r="E93" t="s">
        <v>608</v>
      </c>
      <c r="F93" t="b">
        <v>0</v>
      </c>
      <c r="G93">
        <v>58</v>
      </c>
      <c r="H93" t="s">
        <v>610</v>
      </c>
      <c r="I93" t="s">
        <v>462</v>
      </c>
      <c r="J93">
        <v>2</v>
      </c>
      <c r="K93" t="s">
        <v>611</v>
      </c>
      <c r="L93" t="s">
        <v>612</v>
      </c>
      <c r="M93">
        <v>3</v>
      </c>
      <c r="N93">
        <v>7</v>
      </c>
      <c r="O93">
        <v>2206</v>
      </c>
      <c r="P93" t="s">
        <v>548</v>
      </c>
      <c r="Q93">
        <v>3</v>
      </c>
      <c r="R93" t="s">
        <v>625</v>
      </c>
      <c r="S93" t="s">
        <v>626</v>
      </c>
      <c r="T93">
        <v>6</v>
      </c>
      <c r="U93">
        <v>-7</v>
      </c>
      <c r="V93">
        <v>2087</v>
      </c>
      <c r="W93" t="s">
        <v>869</v>
      </c>
      <c r="AB93">
        <f>IF(I93=$AA$2, _xlfn.XLOOKUP(P93,tennis_clusters!B:B,tennis_clusters!AB:AB),"NA")</f>
        <v>8</v>
      </c>
      <c r="AC93" t="str">
        <f>IF(OR(ISNUMBER(AB93),ISNA(AB93)),"NA",_xlfn.XLOOKUP(I93,tennis_clusters!B:B,tennis_clusters!AB:AB))</f>
        <v>NA</v>
      </c>
      <c r="AD93" t="str">
        <f t="shared" si="14"/>
        <v>W</v>
      </c>
      <c r="AE93" t="str">
        <f t="shared" si="15"/>
        <v>W</v>
      </c>
      <c r="AF93">
        <f t="shared" si="16"/>
        <v>8</v>
      </c>
      <c r="AG93">
        <f t="shared" si="13"/>
        <v>1</v>
      </c>
      <c r="AH93">
        <f t="shared" si="17"/>
        <v>0.7415730337078652</v>
      </c>
      <c r="AI93">
        <f t="shared" si="18"/>
        <v>6.6784496906956176E-2</v>
      </c>
      <c r="AJ93">
        <v>0.76137624861265263</v>
      </c>
      <c r="AK93">
        <f t="shared" si="19"/>
        <v>5.6941294726170565E-2</v>
      </c>
    </row>
    <row r="94" spans="1:37" x14ac:dyDescent="0.2">
      <c r="A94" s="2" t="d">
        <v>1991-11-12</v>
      </c>
      <c r="B94" t="s">
        <v>839</v>
      </c>
      <c r="C94" t="s">
        <v>610</v>
      </c>
      <c r="D94">
        <v>5</v>
      </c>
      <c r="E94" t="s">
        <v>819</v>
      </c>
      <c r="F94" t="b">
        <v>1</v>
      </c>
      <c r="G94">
        <v>64</v>
      </c>
      <c r="H94" t="s">
        <v>610</v>
      </c>
      <c r="I94" t="s">
        <v>462</v>
      </c>
      <c r="K94" t="s">
        <v>611</v>
      </c>
      <c r="L94" t="s">
        <v>612</v>
      </c>
      <c r="M94">
        <v>7</v>
      </c>
      <c r="N94">
        <v>14</v>
      </c>
      <c r="O94">
        <v>2225</v>
      </c>
      <c r="P94" t="s">
        <v>289</v>
      </c>
      <c r="R94" t="s">
        <v>611</v>
      </c>
      <c r="S94" t="s">
        <v>612</v>
      </c>
      <c r="T94">
        <v>2</v>
      </c>
      <c r="U94">
        <v>-14</v>
      </c>
      <c r="V94">
        <v>2225</v>
      </c>
      <c r="W94" t="s">
        <v>1276</v>
      </c>
      <c r="AB94">
        <f>IF(I94=$AA$2, _xlfn.XLOOKUP(P94,tennis_clusters!B:B,tennis_clusters!AB:AB),"NA")</f>
        <v>8</v>
      </c>
      <c r="AC94" t="str">
        <f>IF(OR(ISNUMBER(AB94),ISNA(AB94)),"NA",_xlfn.XLOOKUP(I94,tennis_clusters!B:B,tennis_clusters!AB:AB))</f>
        <v>NA</v>
      </c>
      <c r="AD94" t="str">
        <f t="shared" si="14"/>
        <v>W</v>
      </c>
      <c r="AE94" t="str">
        <f t="shared" si="15"/>
        <v>W</v>
      </c>
      <c r="AF94">
        <f t="shared" si="16"/>
        <v>8</v>
      </c>
      <c r="AG94">
        <f t="shared" si="13"/>
        <v>1</v>
      </c>
      <c r="AH94">
        <f t="shared" si="17"/>
        <v>0.7415730337078652</v>
      </c>
      <c r="AI94">
        <f t="shared" si="18"/>
        <v>6.6784496906956176E-2</v>
      </c>
      <c r="AJ94">
        <v>0.76137624861265263</v>
      </c>
      <c r="AK94">
        <f t="shared" si="19"/>
        <v>5.6941294726170565E-2</v>
      </c>
    </row>
    <row r="95" spans="1:37" x14ac:dyDescent="0.2">
      <c r="A95" s="2" t="d">
        <v>1989-06-12</v>
      </c>
      <c r="B95" t="s">
        <v>762</v>
      </c>
      <c r="C95" t="s">
        <v>783</v>
      </c>
      <c r="D95">
        <v>3</v>
      </c>
      <c r="E95" t="s">
        <v>608</v>
      </c>
      <c r="F95" t="b">
        <v>0</v>
      </c>
      <c r="H95" t="s">
        <v>620</v>
      </c>
      <c r="I95" t="s">
        <v>1397</v>
      </c>
      <c r="J95">
        <v>12</v>
      </c>
      <c r="K95" t="s">
        <v>611</v>
      </c>
      <c r="L95" t="s">
        <v>612</v>
      </c>
      <c r="M95">
        <v>49</v>
      </c>
      <c r="N95">
        <v>9</v>
      </c>
      <c r="O95">
        <v>1935</v>
      </c>
      <c r="P95" t="s">
        <v>462</v>
      </c>
      <c r="R95" t="s">
        <v>611</v>
      </c>
      <c r="S95" t="s">
        <v>612</v>
      </c>
      <c r="T95">
        <v>94</v>
      </c>
      <c r="U95">
        <v>-10</v>
      </c>
      <c r="V95">
        <v>1882</v>
      </c>
      <c r="W95" t="s">
        <v>1398</v>
      </c>
      <c r="AB95" t="str">
        <f>IF(I95=$AA$2, _xlfn.XLOOKUP(P95,tennis_clusters!B:B,tennis_clusters!AB:AB),"NA")</f>
        <v>NA</v>
      </c>
      <c r="AC95" t="e">
        <f>IF(OR(ISNUMBER(AB95),ISNA(AB95)),"NA",_xlfn.XLOOKUP(I95,tennis_clusters!B:B,tennis_clusters!AB:AB))</f>
        <v>#N/A</v>
      </c>
      <c r="AD95" t="str">
        <f t="shared" si="14"/>
        <v>L</v>
      </c>
      <c r="AE95" t="str">
        <f t="shared" si="15"/>
        <v/>
      </c>
      <c r="AF95" t="str">
        <f t="shared" si="16"/>
        <v/>
      </c>
      <c r="AG95" t="str">
        <f t="shared" si="13"/>
        <v/>
      </c>
      <c r="AH95" t="str">
        <f t="shared" si="17"/>
        <v/>
      </c>
      <c r="AI95" t="str">
        <f t="shared" si="18"/>
        <v/>
      </c>
      <c r="AJ95">
        <v>0.76137624861265263</v>
      </c>
      <c r="AK95" t="str">
        <f t="shared" si="19"/>
        <v/>
      </c>
    </row>
    <row r="96" spans="1:37" x14ac:dyDescent="0.2">
      <c r="A96" s="2" t="d">
        <v>2001-08-20</v>
      </c>
      <c r="B96" t="s">
        <v>636</v>
      </c>
      <c r="C96" t="s">
        <v>637</v>
      </c>
      <c r="D96">
        <v>3</v>
      </c>
      <c r="E96" t="s">
        <v>609</v>
      </c>
      <c r="F96" t="b">
        <v>0</v>
      </c>
      <c r="G96">
        <v>66</v>
      </c>
      <c r="H96" t="s">
        <v>620</v>
      </c>
      <c r="I96" t="s">
        <v>462</v>
      </c>
      <c r="J96">
        <v>3</v>
      </c>
      <c r="K96" t="s">
        <v>611</v>
      </c>
      <c r="L96" t="s">
        <v>612</v>
      </c>
      <c r="M96">
        <v>10</v>
      </c>
      <c r="N96">
        <v>1</v>
      </c>
      <c r="O96">
        <v>2157</v>
      </c>
      <c r="P96" t="s">
        <v>743</v>
      </c>
      <c r="R96" t="s">
        <v>729</v>
      </c>
      <c r="S96" t="s">
        <v>730</v>
      </c>
      <c r="T96">
        <v>203</v>
      </c>
      <c r="U96">
        <v>-3</v>
      </c>
      <c r="V96">
        <v>1750</v>
      </c>
      <c r="W96" t="s">
        <v>744</v>
      </c>
      <c r="Y96" t="s">
        <v>646</v>
      </c>
      <c r="AB96" t="e">
        <f>IF(I96=$AA$2, _xlfn.XLOOKUP(P96,tennis_clusters!B:B,tennis_clusters!AB:AB),"NA")</f>
        <v>#N/A</v>
      </c>
      <c r="AC96" t="str">
        <f>IF(OR(ISNUMBER(AB96),ISNA(AB96)),"NA",_xlfn.XLOOKUP(I96,tennis_clusters!B:B,tennis_clusters!AB:AB))</f>
        <v>NA</v>
      </c>
      <c r="AD96" t="str">
        <f t="shared" si="14"/>
        <v>W</v>
      </c>
      <c r="AE96" t="str">
        <f t="shared" si="15"/>
        <v/>
      </c>
      <c r="AF96" t="str">
        <f t="shared" si="16"/>
        <v/>
      </c>
      <c r="AG96" t="str">
        <f t="shared" si="13"/>
        <v/>
      </c>
      <c r="AH96" t="str">
        <f t="shared" si="17"/>
        <v/>
      </c>
      <c r="AI96" t="str">
        <f t="shared" si="18"/>
        <v/>
      </c>
      <c r="AJ96">
        <v>0.76137624861265263</v>
      </c>
      <c r="AK96" t="str">
        <f t="shared" si="19"/>
        <v/>
      </c>
    </row>
    <row r="97" spans="1:37" x14ac:dyDescent="0.2">
      <c r="A97" s="2" t="d">
        <v>1998-08-03</v>
      </c>
      <c r="B97" t="s">
        <v>650</v>
      </c>
      <c r="C97" t="s">
        <v>642</v>
      </c>
      <c r="D97">
        <v>3</v>
      </c>
      <c r="E97" t="s">
        <v>609</v>
      </c>
      <c r="F97" t="b">
        <v>0</v>
      </c>
      <c r="G97">
        <v>54</v>
      </c>
      <c r="H97" t="s">
        <v>620</v>
      </c>
      <c r="I97" t="s">
        <v>462</v>
      </c>
      <c r="J97">
        <v>1</v>
      </c>
      <c r="K97" t="s">
        <v>611</v>
      </c>
      <c r="L97" t="s">
        <v>612</v>
      </c>
      <c r="M97">
        <v>1</v>
      </c>
      <c r="N97">
        <v>4</v>
      </c>
      <c r="O97">
        <v>2300</v>
      </c>
      <c r="P97" t="s">
        <v>559</v>
      </c>
      <c r="R97" t="s">
        <v>621</v>
      </c>
      <c r="S97" t="s">
        <v>622</v>
      </c>
      <c r="T97">
        <v>41</v>
      </c>
      <c r="U97">
        <v>-3</v>
      </c>
      <c r="V97">
        <v>2033</v>
      </c>
      <c r="W97" t="s">
        <v>710</v>
      </c>
      <c r="AB97">
        <f>IF(I97=$AA$2, _xlfn.XLOOKUP(P97,tennis_clusters!B:B,tennis_clusters!AB:AB),"NA")</f>
        <v>15</v>
      </c>
      <c r="AC97" t="str">
        <f>IF(OR(ISNUMBER(AB97),ISNA(AB97)),"NA",_xlfn.XLOOKUP(I97,tennis_clusters!B:B,tennis_clusters!AB:AB))</f>
        <v>NA</v>
      </c>
      <c r="AD97" t="str">
        <f t="shared" si="14"/>
        <v>W</v>
      </c>
      <c r="AE97" t="str">
        <f t="shared" si="15"/>
        <v>W</v>
      </c>
      <c r="AF97">
        <f t="shared" si="16"/>
        <v>15</v>
      </c>
      <c r="AG97">
        <f t="shared" si="13"/>
        <v>1</v>
      </c>
      <c r="AH97">
        <f t="shared" si="17"/>
        <v>0.70769230769230773</v>
      </c>
      <c r="AI97">
        <f t="shared" si="18"/>
        <v>8.5443786982248499E-2</v>
      </c>
      <c r="AJ97">
        <v>0.76137624861265263</v>
      </c>
      <c r="AK97">
        <f t="shared" si="19"/>
        <v>5.6941294726170565E-2</v>
      </c>
    </row>
    <row r="98" spans="1:37" x14ac:dyDescent="0.2">
      <c r="A98" s="2" t="d">
        <v>1994-10-31</v>
      </c>
      <c r="B98" t="s">
        <v>844</v>
      </c>
      <c r="C98" t="s">
        <v>642</v>
      </c>
      <c r="D98">
        <v>3</v>
      </c>
      <c r="E98" t="s">
        <v>819</v>
      </c>
      <c r="F98" t="b">
        <v>1</v>
      </c>
      <c r="G98">
        <v>77</v>
      </c>
      <c r="H98" t="s">
        <v>618</v>
      </c>
      <c r="I98" t="s">
        <v>60</v>
      </c>
      <c r="J98">
        <v>8</v>
      </c>
      <c r="K98" t="s">
        <v>611</v>
      </c>
      <c r="L98" t="s">
        <v>612</v>
      </c>
      <c r="M98">
        <v>7</v>
      </c>
      <c r="N98">
        <v>13</v>
      </c>
      <c r="O98">
        <v>2266</v>
      </c>
      <c r="P98" t="s">
        <v>462</v>
      </c>
      <c r="Q98">
        <v>1</v>
      </c>
      <c r="R98" t="s">
        <v>611</v>
      </c>
      <c r="S98" t="s">
        <v>612</v>
      </c>
      <c r="T98">
        <v>1</v>
      </c>
      <c r="U98">
        <v>-13</v>
      </c>
      <c r="V98">
        <v>2344</v>
      </c>
      <c r="W98" t="s">
        <v>1120</v>
      </c>
      <c r="AB98" t="str">
        <f>IF(I98=$AA$2, _xlfn.XLOOKUP(P98,tennis_clusters!B:B,tennis_clusters!AB:AB),"NA")</f>
        <v>NA</v>
      </c>
      <c r="AC98">
        <f>IF(OR(ISNUMBER(AB98),ISNA(AB98)),"NA",_xlfn.XLOOKUP(I98,tennis_clusters!B:B,tennis_clusters!AB:AB))</f>
        <v>21</v>
      </c>
      <c r="AD98" t="str">
        <f t="shared" si="14"/>
        <v>L</v>
      </c>
      <c r="AE98" t="str">
        <f t="shared" si="15"/>
        <v>L</v>
      </c>
      <c r="AF98">
        <f t="shared" si="16"/>
        <v>21</v>
      </c>
      <c r="AG98">
        <f t="shared" si="13"/>
        <v>0</v>
      </c>
      <c r="AH98">
        <f t="shared" si="17"/>
        <v>0.5714285714285714</v>
      </c>
      <c r="AI98">
        <f t="shared" si="18"/>
        <v>0.32653061224489793</v>
      </c>
      <c r="AJ98">
        <v>0.76137624861265263</v>
      </c>
      <c r="AK98">
        <f t="shared" si="19"/>
        <v>0.57969379195147586</v>
      </c>
    </row>
    <row r="99" spans="1:37" x14ac:dyDescent="0.2">
      <c r="A99" s="2" t="d">
        <v>1998-08-31</v>
      </c>
      <c r="B99" t="s">
        <v>607</v>
      </c>
      <c r="C99" t="s">
        <v>608</v>
      </c>
      <c r="D99">
        <v>5</v>
      </c>
      <c r="E99" t="s">
        <v>609</v>
      </c>
      <c r="F99" t="b">
        <v>0</v>
      </c>
      <c r="G99">
        <v>51</v>
      </c>
      <c r="H99" t="s">
        <v>628</v>
      </c>
      <c r="I99" t="s">
        <v>462</v>
      </c>
      <c r="J99">
        <v>1</v>
      </c>
      <c r="K99" t="s">
        <v>611</v>
      </c>
      <c r="L99" t="s">
        <v>612</v>
      </c>
      <c r="M99">
        <v>1</v>
      </c>
      <c r="O99">
        <v>2272</v>
      </c>
      <c r="P99" t="s">
        <v>458</v>
      </c>
      <c r="R99" t="s">
        <v>611</v>
      </c>
      <c r="S99" t="s">
        <v>612</v>
      </c>
      <c r="T99">
        <v>256</v>
      </c>
      <c r="U99">
        <v>-2</v>
      </c>
      <c r="V99">
        <v>1676</v>
      </c>
      <c r="W99" t="s">
        <v>911</v>
      </c>
      <c r="Y99" t="s">
        <v>728</v>
      </c>
      <c r="AB99">
        <f>IF(I99=$AA$2, _xlfn.XLOOKUP(P99,tennis_clusters!B:B,tennis_clusters!AB:AB),"NA")</f>
        <v>19</v>
      </c>
      <c r="AC99" t="str">
        <f>IF(OR(ISNUMBER(AB99),ISNA(AB99)),"NA",_xlfn.XLOOKUP(I99,tennis_clusters!B:B,tennis_clusters!AB:AB))</f>
        <v>NA</v>
      </c>
      <c r="AD99" t="str">
        <f t="shared" si="14"/>
        <v>W</v>
      </c>
      <c r="AE99" t="str">
        <f t="shared" si="15"/>
        <v>W</v>
      </c>
      <c r="AF99">
        <f t="shared" si="16"/>
        <v>19</v>
      </c>
      <c r="AG99">
        <f t="shared" si="13"/>
        <v>1</v>
      </c>
      <c r="AH99">
        <f t="shared" si="17"/>
        <v>0.83333333333333337</v>
      </c>
      <c r="AI99">
        <f t="shared" si="18"/>
        <v>2.7777777777777766E-2</v>
      </c>
      <c r="AJ99">
        <v>0.76137624861265263</v>
      </c>
      <c r="AK99">
        <f t="shared" si="19"/>
        <v>5.6941294726170565E-2</v>
      </c>
    </row>
    <row r="100" spans="1:37" x14ac:dyDescent="0.2">
      <c r="A100" s="2" t="d">
        <v>1991-10-21</v>
      </c>
      <c r="B100" t="s">
        <v>1122</v>
      </c>
      <c r="C100" t="s">
        <v>642</v>
      </c>
      <c r="D100">
        <v>3</v>
      </c>
      <c r="E100" t="s">
        <v>819</v>
      </c>
      <c r="F100" t="b">
        <v>1</v>
      </c>
      <c r="G100">
        <v>55</v>
      </c>
      <c r="H100" t="s">
        <v>618</v>
      </c>
      <c r="I100" t="s">
        <v>94</v>
      </c>
      <c r="J100">
        <v>2</v>
      </c>
      <c r="K100" t="s">
        <v>621</v>
      </c>
      <c r="L100" t="s">
        <v>622</v>
      </c>
      <c r="M100">
        <v>2</v>
      </c>
      <c r="N100">
        <v>8</v>
      </c>
      <c r="O100">
        <v>2282</v>
      </c>
      <c r="P100" t="s">
        <v>462</v>
      </c>
      <c r="Q100">
        <v>7</v>
      </c>
      <c r="R100" t="s">
        <v>611</v>
      </c>
      <c r="S100" t="s">
        <v>612</v>
      </c>
      <c r="T100">
        <v>7</v>
      </c>
      <c r="U100">
        <v>-8</v>
      </c>
      <c r="V100">
        <v>2195</v>
      </c>
      <c r="W100" t="s">
        <v>712</v>
      </c>
      <c r="AB100" t="str">
        <f>IF(I100=$AA$2, _xlfn.XLOOKUP(P100,tennis_clusters!B:B,tennis_clusters!AB:AB),"NA")</f>
        <v>NA</v>
      </c>
      <c r="AC100">
        <f>IF(OR(ISNUMBER(AB100),ISNA(AB100)),"NA",_xlfn.XLOOKUP(I100,tennis_clusters!B:B,tennis_clusters!AB:AB))</f>
        <v>11</v>
      </c>
      <c r="AD100" t="str">
        <f t="shared" si="14"/>
        <v>L</v>
      </c>
      <c r="AE100" t="str">
        <f t="shared" si="15"/>
        <v>L</v>
      </c>
      <c r="AF100">
        <f t="shared" si="16"/>
        <v>11</v>
      </c>
      <c r="AG100">
        <f t="shared" si="13"/>
        <v>0</v>
      </c>
      <c r="AH100">
        <f t="shared" si="17"/>
        <v>0.66279069767441856</v>
      </c>
      <c r="AI100">
        <f t="shared" si="18"/>
        <v>0.43929150892374252</v>
      </c>
      <c r="AJ100">
        <v>0.76137624861265263</v>
      </c>
      <c r="AK100">
        <f t="shared" si="19"/>
        <v>0.57969379195147586</v>
      </c>
    </row>
    <row r="101" spans="1:37" x14ac:dyDescent="0.2">
      <c r="A101" s="2" t="d">
        <v>1998-06-08</v>
      </c>
      <c r="B101" t="s">
        <v>762</v>
      </c>
      <c r="C101" t="s">
        <v>637</v>
      </c>
      <c r="D101">
        <v>3</v>
      </c>
      <c r="E101" t="s">
        <v>608</v>
      </c>
      <c r="F101" t="b">
        <v>0</v>
      </c>
      <c r="G101">
        <v>40</v>
      </c>
      <c r="H101" t="s">
        <v>624</v>
      </c>
      <c r="I101" t="s">
        <v>462</v>
      </c>
      <c r="J101">
        <v>1</v>
      </c>
      <c r="K101" t="s">
        <v>611</v>
      </c>
      <c r="L101" t="s">
        <v>612</v>
      </c>
      <c r="M101">
        <v>1</v>
      </c>
      <c r="N101">
        <v>1</v>
      </c>
      <c r="O101">
        <v>2275</v>
      </c>
      <c r="P101" t="s">
        <v>571</v>
      </c>
      <c r="R101" t="s">
        <v>713</v>
      </c>
      <c r="S101" t="s">
        <v>714</v>
      </c>
      <c r="T101">
        <v>81</v>
      </c>
      <c r="U101">
        <v>-1</v>
      </c>
      <c r="V101">
        <v>1820</v>
      </c>
      <c r="W101" t="s">
        <v>842</v>
      </c>
      <c r="AB101">
        <f>IF(I101=$AA$2, _xlfn.XLOOKUP(P101,tennis_clusters!B:B,tennis_clusters!AB:AB),"NA")</f>
        <v>19</v>
      </c>
      <c r="AC101" t="str">
        <f>IF(OR(ISNUMBER(AB101),ISNA(AB101)),"NA",_xlfn.XLOOKUP(I101,tennis_clusters!B:B,tennis_clusters!AB:AB))</f>
        <v>NA</v>
      </c>
      <c r="AD101" t="str">
        <f t="shared" si="14"/>
        <v>W</v>
      </c>
      <c r="AE101" t="str">
        <f t="shared" si="15"/>
        <v>W</v>
      </c>
      <c r="AF101">
        <f t="shared" si="16"/>
        <v>19</v>
      </c>
      <c r="AG101">
        <f t="shared" si="13"/>
        <v>1</v>
      </c>
      <c r="AH101">
        <f t="shared" si="17"/>
        <v>0.83333333333333337</v>
      </c>
      <c r="AI101">
        <f t="shared" si="18"/>
        <v>2.7777777777777766E-2</v>
      </c>
      <c r="AJ101">
        <v>0.76137624861265263</v>
      </c>
      <c r="AK101">
        <f t="shared" si="19"/>
        <v>5.6941294726170565E-2</v>
      </c>
    </row>
    <row r="102" spans="1:37" x14ac:dyDescent="0.2">
      <c r="A102" s="2" t="d">
        <v>1994-07-15</v>
      </c>
      <c r="B102" t="s">
        <v>696</v>
      </c>
      <c r="C102" t="s">
        <v>697</v>
      </c>
      <c r="D102">
        <v>5</v>
      </c>
      <c r="E102" t="s">
        <v>609</v>
      </c>
      <c r="F102" t="b">
        <v>0</v>
      </c>
      <c r="H102" t="s">
        <v>618</v>
      </c>
      <c r="I102" t="s">
        <v>484</v>
      </c>
      <c r="K102" t="s">
        <v>615</v>
      </c>
      <c r="L102" t="s">
        <v>616</v>
      </c>
      <c r="M102">
        <v>26</v>
      </c>
      <c r="N102">
        <v>17</v>
      </c>
      <c r="O102">
        <v>2087</v>
      </c>
      <c r="P102" t="s">
        <v>462</v>
      </c>
      <c r="R102" t="s">
        <v>611</v>
      </c>
      <c r="S102" t="s">
        <v>612</v>
      </c>
      <c r="T102">
        <v>1</v>
      </c>
      <c r="U102">
        <v>-16</v>
      </c>
      <c r="V102">
        <v>2398</v>
      </c>
      <c r="W102" t="s">
        <v>1133</v>
      </c>
      <c r="AB102" t="str">
        <f>IF(I102=$AA$2, _xlfn.XLOOKUP(P102,tennis_clusters!B:B,tennis_clusters!AB:AB),"NA")</f>
        <v>NA</v>
      </c>
      <c r="AC102">
        <f>IF(OR(ISNUMBER(AB102),ISNA(AB102)),"NA",_xlfn.XLOOKUP(I102,tennis_clusters!B:B,tennis_clusters!AB:AB))</f>
        <v>16</v>
      </c>
      <c r="AD102" t="str">
        <f t="shared" si="14"/>
        <v>L</v>
      </c>
      <c r="AE102" t="str">
        <f t="shared" si="15"/>
        <v>L</v>
      </c>
      <c r="AF102">
        <f t="shared" si="16"/>
        <v>16</v>
      </c>
      <c r="AG102">
        <f t="shared" si="13"/>
        <v>0</v>
      </c>
      <c r="AH102">
        <f t="shared" si="17"/>
        <v>0.62264150943396224</v>
      </c>
      <c r="AI102">
        <f t="shared" si="18"/>
        <v>0.3876824492702029</v>
      </c>
      <c r="AJ102">
        <v>0.76137624861265263</v>
      </c>
      <c r="AK102">
        <f t="shared" si="19"/>
        <v>0.57969379195147586</v>
      </c>
    </row>
    <row r="103" spans="1:37" x14ac:dyDescent="0.2">
      <c r="A103" s="2" t="d">
        <v>2002-06-24</v>
      </c>
      <c r="B103" t="s">
        <v>658</v>
      </c>
      <c r="C103" t="s">
        <v>608</v>
      </c>
      <c r="D103">
        <v>5</v>
      </c>
      <c r="E103" t="s">
        <v>608</v>
      </c>
      <c r="F103" t="b">
        <v>0</v>
      </c>
      <c r="G103">
        <v>59</v>
      </c>
      <c r="H103" t="s">
        <v>628</v>
      </c>
      <c r="I103" t="s">
        <v>205</v>
      </c>
      <c r="K103" t="s">
        <v>659</v>
      </c>
      <c r="L103" t="s">
        <v>660</v>
      </c>
      <c r="M103">
        <v>145</v>
      </c>
      <c r="N103">
        <v>31</v>
      </c>
      <c r="O103">
        <v>1811</v>
      </c>
      <c r="P103" t="s">
        <v>462</v>
      </c>
      <c r="Q103">
        <v>6</v>
      </c>
      <c r="R103" t="s">
        <v>611</v>
      </c>
      <c r="S103" t="s">
        <v>612</v>
      </c>
      <c r="T103">
        <v>13</v>
      </c>
      <c r="U103">
        <v>-21</v>
      </c>
      <c r="V103">
        <v>2088</v>
      </c>
      <c r="W103" t="s">
        <v>661</v>
      </c>
      <c r="X103" t="s">
        <v>662</v>
      </c>
      <c r="AB103" t="str">
        <f>IF(I103=$AA$2, _xlfn.XLOOKUP(P103,tennis_clusters!B:B,tennis_clusters!AB:AB),"NA")</f>
        <v>NA</v>
      </c>
      <c r="AC103">
        <f>IF(OR(ISNUMBER(AB103),ISNA(AB103)),"NA",_xlfn.XLOOKUP(I103,tennis_clusters!B:B,tennis_clusters!AB:AB))</f>
        <v>5</v>
      </c>
      <c r="AD103" t="str">
        <f t="shared" si="14"/>
        <v>L</v>
      </c>
      <c r="AE103" t="str">
        <f t="shared" si="15"/>
        <v>L</v>
      </c>
      <c r="AF103">
        <f t="shared" si="16"/>
        <v>5</v>
      </c>
      <c r="AG103">
        <f t="shared" si="13"/>
        <v>0</v>
      </c>
      <c r="AH103">
        <f t="shared" si="17"/>
        <v>0.8666666666666667</v>
      </c>
      <c r="AI103">
        <f t="shared" si="18"/>
        <v>0.75111111111111117</v>
      </c>
      <c r="AJ103">
        <v>0.76137624861265263</v>
      </c>
      <c r="AK103">
        <f t="shared" si="19"/>
        <v>0.57969379195147586</v>
      </c>
    </row>
    <row r="104" spans="1:37" x14ac:dyDescent="0.2">
      <c r="A104" s="2" t="d">
        <v>2001-05-07</v>
      </c>
      <c r="B104" t="s">
        <v>686</v>
      </c>
      <c r="C104" t="s">
        <v>642</v>
      </c>
      <c r="D104">
        <v>3</v>
      </c>
      <c r="E104" t="s">
        <v>671</v>
      </c>
      <c r="F104" t="b">
        <v>0</v>
      </c>
      <c r="G104">
        <v>25</v>
      </c>
      <c r="H104" t="s">
        <v>628</v>
      </c>
      <c r="I104" t="s">
        <v>228</v>
      </c>
      <c r="K104" t="s">
        <v>772</v>
      </c>
      <c r="L104" t="s">
        <v>773</v>
      </c>
      <c r="M104">
        <v>54</v>
      </c>
      <c r="N104">
        <v>24</v>
      </c>
      <c r="O104">
        <v>1836</v>
      </c>
      <c r="P104" t="s">
        <v>462</v>
      </c>
      <c r="Q104">
        <v>4</v>
      </c>
      <c r="R104" t="s">
        <v>611</v>
      </c>
      <c r="S104" t="s">
        <v>612</v>
      </c>
      <c r="T104">
        <v>4</v>
      </c>
      <c r="U104">
        <v>-16</v>
      </c>
      <c r="V104">
        <v>2213</v>
      </c>
      <c r="W104" t="s">
        <v>774</v>
      </c>
      <c r="AB104" t="str">
        <f>IF(I104=$AA$2, _xlfn.XLOOKUP(P104,tennis_clusters!B:B,tennis_clusters!AB:AB),"NA")</f>
        <v>NA</v>
      </c>
      <c r="AC104">
        <f>IF(OR(ISNUMBER(AB104),ISNA(AB104)),"NA",_xlfn.XLOOKUP(I104,tennis_clusters!B:B,tennis_clusters!AB:AB))</f>
        <v>28</v>
      </c>
      <c r="AD104" t="str">
        <f t="shared" si="14"/>
        <v>L</v>
      </c>
      <c r="AE104" t="str">
        <f t="shared" si="15"/>
        <v>L</v>
      </c>
      <c r="AF104">
        <f t="shared" si="16"/>
        <v>28</v>
      </c>
      <c r="AG104">
        <f t="shared" si="13"/>
        <v>0</v>
      </c>
      <c r="AH104">
        <f t="shared" si="17"/>
        <v>0.8</v>
      </c>
      <c r="AI104">
        <f t="shared" si="18"/>
        <v>0.64000000000000012</v>
      </c>
      <c r="AJ104">
        <v>0.76137624861265263</v>
      </c>
      <c r="AK104">
        <f t="shared" si="19"/>
        <v>0.57969379195147586</v>
      </c>
    </row>
    <row r="105" spans="1:37" x14ac:dyDescent="0.2">
      <c r="A105" s="2" t="d">
        <v>1989-01-02</v>
      </c>
      <c r="B105" t="s">
        <v>724</v>
      </c>
      <c r="C105" t="s">
        <v>637</v>
      </c>
      <c r="D105">
        <v>3</v>
      </c>
      <c r="E105" t="s">
        <v>609</v>
      </c>
      <c r="F105" t="b">
        <v>0</v>
      </c>
      <c r="H105" t="s">
        <v>624</v>
      </c>
      <c r="I105" t="s">
        <v>462</v>
      </c>
      <c r="K105" t="s">
        <v>611</v>
      </c>
      <c r="L105" t="s">
        <v>612</v>
      </c>
      <c r="M105">
        <v>97</v>
      </c>
      <c r="N105">
        <v>14</v>
      </c>
      <c r="O105">
        <v>1802</v>
      </c>
      <c r="P105" t="s">
        <v>284</v>
      </c>
      <c r="R105" t="s">
        <v>625</v>
      </c>
      <c r="S105" t="s">
        <v>626</v>
      </c>
      <c r="T105">
        <v>152</v>
      </c>
      <c r="U105">
        <v>-13</v>
      </c>
      <c r="V105">
        <v>1820</v>
      </c>
      <c r="W105" t="s">
        <v>842</v>
      </c>
      <c r="AB105">
        <f>IF(I105=$AA$2, _xlfn.XLOOKUP(P105,tennis_clusters!B:B,tennis_clusters!AB:AB),"NA")</f>
        <v>28</v>
      </c>
      <c r="AC105" t="str">
        <f>IF(OR(ISNUMBER(AB105),ISNA(AB105)),"NA",_xlfn.XLOOKUP(I105,tennis_clusters!B:B,tennis_clusters!AB:AB))</f>
        <v>NA</v>
      </c>
      <c r="AD105" t="str">
        <f t="shared" si="14"/>
        <v>W</v>
      </c>
      <c r="AE105" t="str">
        <f t="shared" si="15"/>
        <v>W</v>
      </c>
      <c r="AF105">
        <f t="shared" si="16"/>
        <v>28</v>
      </c>
      <c r="AG105">
        <f t="shared" si="13"/>
        <v>1</v>
      </c>
      <c r="AH105">
        <f t="shared" si="17"/>
        <v>0.8</v>
      </c>
      <c r="AI105">
        <f t="shared" si="18"/>
        <v>3.999999999999998E-2</v>
      </c>
      <c r="AJ105">
        <v>0.76137624861265263</v>
      </c>
      <c r="AK105">
        <f t="shared" si="19"/>
        <v>5.6941294726170565E-2</v>
      </c>
    </row>
    <row r="106" spans="1:37" x14ac:dyDescent="0.2">
      <c r="A106" s="2" t="d">
        <v>1997-02-24</v>
      </c>
      <c r="B106" t="s">
        <v>938</v>
      </c>
      <c r="C106" t="s">
        <v>783</v>
      </c>
      <c r="D106">
        <v>3</v>
      </c>
      <c r="E106" t="s">
        <v>609</v>
      </c>
      <c r="F106" t="b">
        <v>1</v>
      </c>
      <c r="G106">
        <v>43</v>
      </c>
      <c r="H106" t="s">
        <v>610</v>
      </c>
      <c r="I106" t="s">
        <v>462</v>
      </c>
      <c r="J106">
        <v>1</v>
      </c>
      <c r="K106" t="s">
        <v>611</v>
      </c>
      <c r="L106" t="s">
        <v>612</v>
      </c>
      <c r="M106">
        <v>1</v>
      </c>
      <c r="N106">
        <v>2</v>
      </c>
      <c r="O106">
        <v>2393</v>
      </c>
      <c r="P106" t="s">
        <v>455</v>
      </c>
      <c r="R106" t="s">
        <v>643</v>
      </c>
      <c r="S106" t="s">
        <v>644</v>
      </c>
      <c r="T106">
        <v>60</v>
      </c>
      <c r="U106">
        <v>-3</v>
      </c>
      <c r="V106">
        <v>2000</v>
      </c>
      <c r="W106" t="s">
        <v>987</v>
      </c>
      <c r="AB106">
        <f>IF(I106=$AA$2, _xlfn.XLOOKUP(P106,tennis_clusters!B:B,tennis_clusters!AB:AB),"NA")</f>
        <v>11</v>
      </c>
      <c r="AC106" t="str">
        <f>IF(OR(ISNUMBER(AB106),ISNA(AB106)),"NA",_xlfn.XLOOKUP(I106,tennis_clusters!B:B,tennis_clusters!AB:AB))</f>
        <v>NA</v>
      </c>
      <c r="AD106" t="str">
        <f t="shared" si="14"/>
        <v>W</v>
      </c>
      <c r="AE106" t="str">
        <f t="shared" si="15"/>
        <v>W</v>
      </c>
      <c r="AF106">
        <f t="shared" si="16"/>
        <v>11</v>
      </c>
      <c r="AG106">
        <f t="shared" si="13"/>
        <v>1</v>
      </c>
      <c r="AH106">
        <f t="shared" si="17"/>
        <v>0.66279069767441856</v>
      </c>
      <c r="AI106">
        <f t="shared" si="18"/>
        <v>0.11371011357490539</v>
      </c>
      <c r="AJ106">
        <v>0.76137624861265263</v>
      </c>
      <c r="AK106">
        <f t="shared" si="19"/>
        <v>5.6941294726170565E-2</v>
      </c>
    </row>
    <row r="107" spans="1:37" x14ac:dyDescent="0.2">
      <c r="A107" s="2" t="d">
        <v>1991-11-12</v>
      </c>
      <c r="B107" t="s">
        <v>839</v>
      </c>
      <c r="C107" t="s">
        <v>610</v>
      </c>
      <c r="D107">
        <v>3</v>
      </c>
      <c r="E107" t="s">
        <v>819</v>
      </c>
      <c r="F107" t="b">
        <v>1</v>
      </c>
      <c r="G107">
        <v>64</v>
      </c>
      <c r="H107" t="s">
        <v>677</v>
      </c>
      <c r="I107" t="s">
        <v>462</v>
      </c>
      <c r="K107" t="s">
        <v>611</v>
      </c>
      <c r="L107" t="s">
        <v>612</v>
      </c>
      <c r="M107">
        <v>7</v>
      </c>
      <c r="N107">
        <v>10</v>
      </c>
      <c r="O107">
        <v>2201</v>
      </c>
      <c r="P107" t="s">
        <v>413</v>
      </c>
      <c r="R107" t="s">
        <v>621</v>
      </c>
      <c r="S107" t="s">
        <v>622</v>
      </c>
      <c r="T107">
        <v>4</v>
      </c>
      <c r="U107">
        <v>-10</v>
      </c>
      <c r="V107">
        <v>2177</v>
      </c>
      <c r="W107" t="s">
        <v>691</v>
      </c>
      <c r="AB107">
        <f>IF(I107=$AA$2, _xlfn.XLOOKUP(P107,tennis_clusters!B:B,tennis_clusters!AB:AB),"NA")</f>
        <v>11</v>
      </c>
      <c r="AC107" t="str">
        <f>IF(OR(ISNUMBER(AB107),ISNA(AB107)),"NA",_xlfn.XLOOKUP(I107,tennis_clusters!B:B,tennis_clusters!AB:AB))</f>
        <v>NA</v>
      </c>
      <c r="AD107" t="str">
        <f t="shared" si="14"/>
        <v>W</v>
      </c>
      <c r="AE107" t="str">
        <f t="shared" si="15"/>
        <v>W</v>
      </c>
      <c r="AF107">
        <f t="shared" si="16"/>
        <v>11</v>
      </c>
      <c r="AG107">
        <f t="shared" si="13"/>
        <v>1</v>
      </c>
      <c r="AH107">
        <f t="shared" si="17"/>
        <v>0.66279069767441856</v>
      </c>
      <c r="AI107">
        <f t="shared" si="18"/>
        <v>0.11371011357490539</v>
      </c>
      <c r="AJ107">
        <v>0.76137624861265263</v>
      </c>
      <c r="AK107">
        <f t="shared" si="19"/>
        <v>5.6941294726170565E-2</v>
      </c>
    </row>
    <row r="108" spans="1:37" x14ac:dyDescent="0.2">
      <c r="A108" s="2" t="d">
        <v>1996-04-15</v>
      </c>
      <c r="B108" t="s">
        <v>1029</v>
      </c>
      <c r="C108" t="s">
        <v>783</v>
      </c>
      <c r="D108">
        <v>3</v>
      </c>
      <c r="E108" t="s">
        <v>609</v>
      </c>
      <c r="F108" t="b">
        <v>0</v>
      </c>
      <c r="G108">
        <v>42</v>
      </c>
      <c r="H108" t="s">
        <v>618</v>
      </c>
      <c r="I108" t="s">
        <v>462</v>
      </c>
      <c r="J108">
        <v>1</v>
      </c>
      <c r="K108" t="s">
        <v>611</v>
      </c>
      <c r="L108" t="s">
        <v>612</v>
      </c>
      <c r="M108">
        <v>1</v>
      </c>
      <c r="N108">
        <v>3</v>
      </c>
      <c r="O108">
        <v>2343</v>
      </c>
      <c r="P108" t="s">
        <v>227</v>
      </c>
      <c r="Q108">
        <v>10</v>
      </c>
      <c r="R108" t="s">
        <v>638</v>
      </c>
      <c r="S108" t="s">
        <v>639</v>
      </c>
      <c r="T108">
        <v>35</v>
      </c>
      <c r="U108">
        <v>-2</v>
      </c>
      <c r="V108">
        <v>2008</v>
      </c>
      <c r="W108" t="s">
        <v>725</v>
      </c>
      <c r="AB108">
        <f>IF(I108=$AA$2, _xlfn.XLOOKUP(P108,tennis_clusters!B:B,tennis_clusters!AB:AB),"NA")</f>
        <v>11</v>
      </c>
      <c r="AC108" t="str">
        <f>IF(OR(ISNUMBER(AB108),ISNA(AB108)),"NA",_xlfn.XLOOKUP(I108,tennis_clusters!B:B,tennis_clusters!AB:AB))</f>
        <v>NA</v>
      </c>
      <c r="AD108" t="str">
        <f t="shared" si="14"/>
        <v>W</v>
      </c>
      <c r="AE108" t="str">
        <f t="shared" si="15"/>
        <v>W</v>
      </c>
      <c r="AF108">
        <f t="shared" si="16"/>
        <v>11</v>
      </c>
      <c r="AG108">
        <f t="shared" si="13"/>
        <v>1</v>
      </c>
      <c r="AH108">
        <f t="shared" si="17"/>
        <v>0.66279069767441856</v>
      </c>
      <c r="AI108">
        <f t="shared" si="18"/>
        <v>0.11371011357490539</v>
      </c>
      <c r="AJ108">
        <v>0.76137624861265263</v>
      </c>
      <c r="AK108">
        <f t="shared" si="19"/>
        <v>5.6941294726170565E-2</v>
      </c>
    </row>
    <row r="109" spans="1:37" x14ac:dyDescent="0.2">
      <c r="A109" s="2" t="d">
        <v>1990-07-30</v>
      </c>
      <c r="B109" t="s">
        <v>750</v>
      </c>
      <c r="C109" t="s">
        <v>637</v>
      </c>
      <c r="D109">
        <v>3</v>
      </c>
      <c r="E109" t="s">
        <v>609</v>
      </c>
      <c r="F109" t="b">
        <v>0</v>
      </c>
      <c r="H109" t="s">
        <v>620</v>
      </c>
      <c r="I109" t="s">
        <v>462</v>
      </c>
      <c r="J109">
        <v>3</v>
      </c>
      <c r="K109" t="s">
        <v>611</v>
      </c>
      <c r="L109" t="s">
        <v>612</v>
      </c>
      <c r="M109">
        <v>15</v>
      </c>
      <c r="N109">
        <v>4</v>
      </c>
      <c r="O109">
        <v>2044</v>
      </c>
      <c r="P109" t="s">
        <v>1315</v>
      </c>
      <c r="R109" t="s">
        <v>611</v>
      </c>
      <c r="S109" t="s">
        <v>612</v>
      </c>
      <c r="T109">
        <v>83</v>
      </c>
      <c r="U109">
        <v>-6</v>
      </c>
      <c r="V109">
        <v>1873</v>
      </c>
      <c r="W109" t="s">
        <v>1342</v>
      </c>
      <c r="AB109" t="e">
        <f>IF(I109=$AA$2, _xlfn.XLOOKUP(P109,tennis_clusters!B:B,tennis_clusters!AB:AB),"NA")</f>
        <v>#N/A</v>
      </c>
      <c r="AC109" t="str">
        <f>IF(OR(ISNUMBER(AB109),ISNA(AB109)),"NA",_xlfn.XLOOKUP(I109,tennis_clusters!B:B,tennis_clusters!AB:AB))</f>
        <v>NA</v>
      </c>
      <c r="AD109" t="str">
        <f t="shared" si="14"/>
        <v>W</v>
      </c>
      <c r="AE109" t="str">
        <f t="shared" si="15"/>
        <v/>
      </c>
      <c r="AF109" t="str">
        <f t="shared" si="16"/>
        <v/>
      </c>
      <c r="AG109" t="str">
        <f t="shared" si="13"/>
        <v/>
      </c>
      <c r="AH109" t="str">
        <f t="shared" si="17"/>
        <v/>
      </c>
      <c r="AI109" t="str">
        <f t="shared" si="18"/>
        <v/>
      </c>
      <c r="AJ109">
        <v>0.76137624861265263</v>
      </c>
      <c r="AK109" t="str">
        <f t="shared" si="19"/>
        <v/>
      </c>
    </row>
    <row r="110" spans="1:37" x14ac:dyDescent="0.2">
      <c r="A110" s="2" t="d">
        <v>1995-07-24</v>
      </c>
      <c r="B110" t="s">
        <v>650</v>
      </c>
      <c r="C110" t="s">
        <v>642</v>
      </c>
      <c r="D110">
        <v>3</v>
      </c>
      <c r="E110" t="s">
        <v>609</v>
      </c>
      <c r="F110" t="b">
        <v>0</v>
      </c>
      <c r="G110">
        <v>52</v>
      </c>
      <c r="H110" t="s">
        <v>614</v>
      </c>
      <c r="I110" t="s">
        <v>462</v>
      </c>
      <c r="J110">
        <v>2</v>
      </c>
      <c r="K110" t="s">
        <v>611</v>
      </c>
      <c r="L110" t="s">
        <v>612</v>
      </c>
      <c r="M110">
        <v>2</v>
      </c>
      <c r="N110">
        <v>4</v>
      </c>
      <c r="O110">
        <v>2331</v>
      </c>
      <c r="P110" t="s">
        <v>543</v>
      </c>
      <c r="Q110">
        <v>12</v>
      </c>
      <c r="R110" t="s">
        <v>678</v>
      </c>
      <c r="S110" t="s">
        <v>679</v>
      </c>
      <c r="T110">
        <v>19</v>
      </c>
      <c r="U110">
        <v>-5</v>
      </c>
      <c r="V110">
        <v>2077</v>
      </c>
      <c r="W110" t="s">
        <v>1075</v>
      </c>
      <c r="AB110">
        <f>IF(I110=$AA$2, _xlfn.XLOOKUP(P110,tennis_clusters!B:B,tennis_clusters!AB:AB),"NA")</f>
        <v>8</v>
      </c>
      <c r="AC110" t="str">
        <f>IF(OR(ISNUMBER(AB110),ISNA(AB110)),"NA",_xlfn.XLOOKUP(I110,tennis_clusters!B:B,tennis_clusters!AB:AB))</f>
        <v>NA</v>
      </c>
      <c r="AD110" t="str">
        <f t="shared" si="14"/>
        <v>W</v>
      </c>
      <c r="AE110" t="str">
        <f t="shared" si="15"/>
        <v>W</v>
      </c>
      <c r="AF110">
        <f t="shared" si="16"/>
        <v>8</v>
      </c>
      <c r="AG110">
        <f t="shared" si="13"/>
        <v>1</v>
      </c>
      <c r="AH110">
        <f t="shared" si="17"/>
        <v>0.7415730337078652</v>
      </c>
      <c r="AI110">
        <f t="shared" si="18"/>
        <v>6.6784496906956176E-2</v>
      </c>
      <c r="AJ110">
        <v>0.76137624861265263</v>
      </c>
      <c r="AK110">
        <f t="shared" si="19"/>
        <v>5.6941294726170565E-2</v>
      </c>
    </row>
    <row r="111" spans="1:37" x14ac:dyDescent="0.2">
      <c r="A111" s="2" t="d">
        <v>1995-05-29</v>
      </c>
      <c r="B111" t="s">
        <v>670</v>
      </c>
      <c r="C111" t="s">
        <v>608</v>
      </c>
      <c r="D111">
        <v>5</v>
      </c>
      <c r="E111" t="s">
        <v>671</v>
      </c>
      <c r="F111" t="b">
        <v>0</v>
      </c>
      <c r="G111">
        <v>24</v>
      </c>
      <c r="H111" t="s">
        <v>632</v>
      </c>
      <c r="I111" t="s">
        <v>208</v>
      </c>
      <c r="K111" t="s">
        <v>729</v>
      </c>
      <c r="L111" t="s">
        <v>730</v>
      </c>
      <c r="M111">
        <v>24</v>
      </c>
      <c r="N111">
        <v>25</v>
      </c>
      <c r="O111">
        <v>1942</v>
      </c>
      <c r="P111" t="s">
        <v>462</v>
      </c>
      <c r="Q111">
        <v>2</v>
      </c>
      <c r="R111" t="s">
        <v>611</v>
      </c>
      <c r="S111" t="s">
        <v>612</v>
      </c>
      <c r="T111">
        <v>2</v>
      </c>
      <c r="U111">
        <v>-21</v>
      </c>
      <c r="V111">
        <v>2299</v>
      </c>
      <c r="W111" t="s">
        <v>1090</v>
      </c>
      <c r="AB111" t="str">
        <f>IF(I111=$AA$2, _xlfn.XLOOKUP(P111,tennis_clusters!B:B,tennis_clusters!AB:AB),"NA")</f>
        <v>NA</v>
      </c>
      <c r="AC111">
        <f>IF(OR(ISNUMBER(AB111),ISNA(AB111)),"NA",_xlfn.XLOOKUP(I111,tennis_clusters!B:B,tennis_clusters!AB:AB))</f>
        <v>27</v>
      </c>
      <c r="AD111" t="str">
        <f t="shared" si="14"/>
        <v>L</v>
      </c>
      <c r="AE111" t="str">
        <f t="shared" si="15"/>
        <v>L</v>
      </c>
      <c r="AF111">
        <f t="shared" si="16"/>
        <v>27</v>
      </c>
      <c r="AG111">
        <f t="shared" si="13"/>
        <v>0</v>
      </c>
      <c r="AH111">
        <f t="shared" si="17"/>
        <v>0.88235294117647056</v>
      </c>
      <c r="AI111">
        <f t="shared" si="18"/>
        <v>0.7785467128027681</v>
      </c>
      <c r="AJ111">
        <v>0.76137624861265263</v>
      </c>
      <c r="AK111">
        <f t="shared" si="19"/>
        <v>0.57969379195147586</v>
      </c>
    </row>
    <row r="112" spans="1:37" x14ac:dyDescent="0.2">
      <c r="A112" s="2" t="d">
        <v>1989-02-20</v>
      </c>
      <c r="B112" t="s">
        <v>938</v>
      </c>
      <c r="C112" t="s">
        <v>783</v>
      </c>
      <c r="D112">
        <v>3</v>
      </c>
      <c r="E112" t="s">
        <v>819</v>
      </c>
      <c r="F112" t="b">
        <v>1</v>
      </c>
      <c r="H112" t="s">
        <v>628</v>
      </c>
      <c r="I112" t="s">
        <v>462</v>
      </c>
      <c r="K112" t="s">
        <v>611</v>
      </c>
      <c r="L112" t="s">
        <v>612</v>
      </c>
      <c r="M112">
        <v>99</v>
      </c>
      <c r="N112">
        <v>17</v>
      </c>
      <c r="O112">
        <v>1812</v>
      </c>
      <c r="P112" t="s">
        <v>235</v>
      </c>
      <c r="R112" t="s">
        <v>647</v>
      </c>
      <c r="S112" t="s">
        <v>648</v>
      </c>
      <c r="T112">
        <v>57</v>
      </c>
      <c r="U112">
        <v>-13</v>
      </c>
      <c r="V112">
        <v>1917</v>
      </c>
      <c r="W112" t="s">
        <v>666</v>
      </c>
      <c r="AB112">
        <f>IF(I112=$AA$2, _xlfn.XLOOKUP(P112,tennis_clusters!B:B,tennis_clusters!AB:AB),"NA")</f>
        <v>27</v>
      </c>
      <c r="AC112" t="str">
        <f>IF(OR(ISNUMBER(AB112),ISNA(AB112)),"NA",_xlfn.XLOOKUP(I112,tennis_clusters!B:B,tennis_clusters!AB:AB))</f>
        <v>NA</v>
      </c>
      <c r="AD112" t="str">
        <f t="shared" si="14"/>
        <v>W</v>
      </c>
      <c r="AE112" t="str">
        <f t="shared" si="15"/>
        <v>W</v>
      </c>
      <c r="AF112">
        <f t="shared" si="16"/>
        <v>27</v>
      </c>
      <c r="AG112">
        <f t="shared" si="13"/>
        <v>1</v>
      </c>
      <c r="AH112">
        <f t="shared" si="17"/>
        <v>0.88235294117647056</v>
      </c>
      <c r="AI112">
        <f t="shared" si="18"/>
        <v>1.3840830449826995E-2</v>
      </c>
      <c r="AJ112">
        <v>0.76137624861265263</v>
      </c>
      <c r="AK112">
        <f t="shared" si="19"/>
        <v>5.6941294726170565E-2</v>
      </c>
    </row>
    <row r="113" spans="1:37" x14ac:dyDescent="0.2">
      <c r="A113" s="2" t="d">
        <v>1991-04-01</v>
      </c>
      <c r="B113" t="s">
        <v>1312</v>
      </c>
      <c r="C113" t="s">
        <v>637</v>
      </c>
      <c r="D113">
        <v>3</v>
      </c>
      <c r="E113" t="s">
        <v>609</v>
      </c>
      <c r="F113" t="b">
        <v>0</v>
      </c>
      <c r="G113">
        <v>29</v>
      </c>
      <c r="H113" t="s">
        <v>618</v>
      </c>
      <c r="I113" t="s">
        <v>462</v>
      </c>
      <c r="J113">
        <v>2</v>
      </c>
      <c r="K113" t="s">
        <v>611</v>
      </c>
      <c r="L113" t="s">
        <v>612</v>
      </c>
      <c r="M113">
        <v>6</v>
      </c>
      <c r="N113">
        <v>3</v>
      </c>
      <c r="O113">
        <v>2159</v>
      </c>
      <c r="P113" t="s">
        <v>1313</v>
      </c>
      <c r="Q113">
        <v>8</v>
      </c>
      <c r="R113" t="s">
        <v>611</v>
      </c>
      <c r="S113" t="s">
        <v>612</v>
      </c>
      <c r="T113">
        <v>79</v>
      </c>
      <c r="U113">
        <v>-3</v>
      </c>
      <c r="V113">
        <v>1885</v>
      </c>
      <c r="W113" t="s">
        <v>825</v>
      </c>
      <c r="AB113" t="e">
        <f>IF(I113=$AA$2, _xlfn.XLOOKUP(P113,tennis_clusters!B:B,tennis_clusters!AB:AB),"NA")</f>
        <v>#N/A</v>
      </c>
      <c r="AC113" t="str">
        <f>IF(OR(ISNUMBER(AB113),ISNA(AB113)),"NA",_xlfn.XLOOKUP(I113,tennis_clusters!B:B,tennis_clusters!AB:AB))</f>
        <v>NA</v>
      </c>
      <c r="AD113" t="str">
        <f t="shared" si="14"/>
        <v>W</v>
      </c>
      <c r="AE113" t="str">
        <f t="shared" si="15"/>
        <v/>
      </c>
      <c r="AF113" t="str">
        <f t="shared" si="16"/>
        <v/>
      </c>
      <c r="AG113" t="str">
        <f t="shared" si="13"/>
        <v/>
      </c>
      <c r="AH113" t="str">
        <f t="shared" si="17"/>
        <v/>
      </c>
      <c r="AI113" t="str">
        <f t="shared" si="18"/>
        <v/>
      </c>
      <c r="AJ113">
        <v>0.76137624861265263</v>
      </c>
      <c r="AK113" t="str">
        <f t="shared" si="19"/>
        <v/>
      </c>
    </row>
    <row r="114" spans="1:37" x14ac:dyDescent="0.2">
      <c r="A114" s="2" t="d">
        <v>1994-04-04</v>
      </c>
      <c r="B114" t="s">
        <v>1147</v>
      </c>
      <c r="C114" t="s">
        <v>783</v>
      </c>
      <c r="D114">
        <v>3</v>
      </c>
      <c r="E114" t="s">
        <v>609</v>
      </c>
      <c r="F114" t="b">
        <v>0</v>
      </c>
      <c r="G114">
        <v>37</v>
      </c>
      <c r="H114" t="s">
        <v>618</v>
      </c>
      <c r="I114" t="s">
        <v>462</v>
      </c>
      <c r="J114">
        <v>1</v>
      </c>
      <c r="K114" t="s">
        <v>611</v>
      </c>
      <c r="L114" t="s">
        <v>612</v>
      </c>
      <c r="M114">
        <v>1</v>
      </c>
      <c r="N114">
        <v>2</v>
      </c>
      <c r="O114">
        <v>2385</v>
      </c>
      <c r="P114" t="s">
        <v>455</v>
      </c>
      <c r="Q114">
        <v>7</v>
      </c>
      <c r="R114" t="s">
        <v>643</v>
      </c>
      <c r="S114" t="s">
        <v>644</v>
      </c>
      <c r="T114">
        <v>30</v>
      </c>
      <c r="U114">
        <v>-2</v>
      </c>
      <c r="V114">
        <v>1949</v>
      </c>
      <c r="W114" t="s">
        <v>1148</v>
      </c>
      <c r="AB114">
        <f>IF(I114=$AA$2, _xlfn.XLOOKUP(P114,tennis_clusters!B:B,tennis_clusters!AB:AB),"NA")</f>
        <v>11</v>
      </c>
      <c r="AC114" t="str">
        <f>IF(OR(ISNUMBER(AB114),ISNA(AB114)),"NA",_xlfn.XLOOKUP(I114,tennis_clusters!B:B,tennis_clusters!AB:AB))</f>
        <v>NA</v>
      </c>
      <c r="AD114" t="str">
        <f t="shared" si="14"/>
        <v>W</v>
      </c>
      <c r="AE114" t="str">
        <f t="shared" si="15"/>
        <v>W</v>
      </c>
      <c r="AF114">
        <f t="shared" si="16"/>
        <v>11</v>
      </c>
      <c r="AG114">
        <f t="shared" si="13"/>
        <v>1</v>
      </c>
      <c r="AH114">
        <f t="shared" si="17"/>
        <v>0.66279069767441856</v>
      </c>
      <c r="AI114">
        <f t="shared" si="18"/>
        <v>0.11371011357490539</v>
      </c>
      <c r="AJ114">
        <v>0.76137624861265263</v>
      </c>
      <c r="AK114">
        <f t="shared" si="19"/>
        <v>5.6941294726170565E-2</v>
      </c>
    </row>
    <row r="115" spans="1:37" x14ac:dyDescent="0.2">
      <c r="A115" s="2" t="d">
        <v>1997-05-12</v>
      </c>
      <c r="B115" t="s">
        <v>686</v>
      </c>
      <c r="C115" t="s">
        <v>642</v>
      </c>
      <c r="D115">
        <v>3</v>
      </c>
      <c r="E115" t="s">
        <v>671</v>
      </c>
      <c r="F115" t="b">
        <v>0</v>
      </c>
      <c r="G115">
        <v>35</v>
      </c>
      <c r="H115" t="s">
        <v>628</v>
      </c>
      <c r="I115" t="s">
        <v>289</v>
      </c>
      <c r="K115" t="s">
        <v>611</v>
      </c>
      <c r="L115" t="s">
        <v>612</v>
      </c>
      <c r="M115">
        <v>24</v>
      </c>
      <c r="N115">
        <v>15</v>
      </c>
      <c r="O115">
        <v>2105</v>
      </c>
      <c r="P115" t="s">
        <v>462</v>
      </c>
      <c r="Q115">
        <v>1</v>
      </c>
      <c r="R115" t="s">
        <v>611</v>
      </c>
      <c r="S115" t="s">
        <v>612</v>
      </c>
      <c r="T115">
        <v>1</v>
      </c>
      <c r="U115">
        <v>-15</v>
      </c>
      <c r="V115">
        <v>2347</v>
      </c>
      <c r="W115" t="s">
        <v>980</v>
      </c>
      <c r="AB115" t="str">
        <f>IF(I115=$AA$2, _xlfn.XLOOKUP(P115,tennis_clusters!B:B,tennis_clusters!AB:AB),"NA")</f>
        <v>NA</v>
      </c>
      <c r="AC115">
        <f>IF(OR(ISNUMBER(AB115),ISNA(AB115)),"NA",_xlfn.XLOOKUP(I115,tennis_clusters!B:B,tennis_clusters!AB:AB))</f>
        <v>8</v>
      </c>
      <c r="AD115" t="str">
        <f t="shared" si="14"/>
        <v>L</v>
      </c>
      <c r="AE115" t="str">
        <f t="shared" si="15"/>
        <v>L</v>
      </c>
      <c r="AF115">
        <f t="shared" si="16"/>
        <v>8</v>
      </c>
      <c r="AG115">
        <f t="shared" si="13"/>
        <v>0</v>
      </c>
      <c r="AH115">
        <f t="shared" si="17"/>
        <v>0.7415730337078652</v>
      </c>
      <c r="AI115">
        <f t="shared" si="18"/>
        <v>0.54993056432268661</v>
      </c>
      <c r="AJ115">
        <v>0.76137624861265263</v>
      </c>
      <c r="AK115">
        <f t="shared" si="19"/>
        <v>0.57969379195147586</v>
      </c>
    </row>
    <row r="116" spans="1:37" x14ac:dyDescent="0.2">
      <c r="A116" s="2" t="d">
        <v>1996-08-26</v>
      </c>
      <c r="B116" t="s">
        <v>607</v>
      </c>
      <c r="C116" t="s">
        <v>608</v>
      </c>
      <c r="D116">
        <v>5</v>
      </c>
      <c r="E116" t="s">
        <v>609</v>
      </c>
      <c r="F116" t="b">
        <v>0</v>
      </c>
      <c r="G116">
        <v>50</v>
      </c>
      <c r="H116" t="s">
        <v>624</v>
      </c>
      <c r="I116" t="s">
        <v>462</v>
      </c>
      <c r="J116">
        <v>1</v>
      </c>
      <c r="K116" t="s">
        <v>611</v>
      </c>
      <c r="L116" t="s">
        <v>612</v>
      </c>
      <c r="M116">
        <v>1</v>
      </c>
      <c r="N116">
        <v>3</v>
      </c>
      <c r="O116">
        <v>2319</v>
      </c>
      <c r="P116" t="s">
        <v>52</v>
      </c>
      <c r="R116" t="s">
        <v>667</v>
      </c>
      <c r="S116" t="s">
        <v>668</v>
      </c>
      <c r="T116">
        <v>78</v>
      </c>
      <c r="U116">
        <v>-3</v>
      </c>
      <c r="V116">
        <v>1924</v>
      </c>
      <c r="W116" t="s">
        <v>865</v>
      </c>
      <c r="AB116">
        <f>IF(I116=$AA$2, _xlfn.XLOOKUP(P116,tennis_clusters!B:B,tennis_clusters!AB:AB),"NA")</f>
        <v>22</v>
      </c>
      <c r="AC116" t="str">
        <f>IF(OR(ISNUMBER(AB116),ISNA(AB116)),"NA",_xlfn.XLOOKUP(I116,tennis_clusters!B:B,tennis_clusters!AB:AB))</f>
        <v>NA</v>
      </c>
      <c r="AD116" t="str">
        <f t="shared" si="14"/>
        <v>W</v>
      </c>
      <c r="AE116" t="str">
        <f t="shared" si="15"/>
        <v>W</v>
      </c>
      <c r="AF116">
        <f t="shared" si="16"/>
        <v>22</v>
      </c>
      <c r="AG116">
        <f t="shared" si="13"/>
        <v>1</v>
      </c>
      <c r="AH116">
        <f t="shared" si="17"/>
        <v>0.84375</v>
      </c>
      <c r="AI116">
        <f t="shared" si="18"/>
        <v>2.44140625E-2</v>
      </c>
      <c r="AJ116">
        <v>0.76137624861265263</v>
      </c>
      <c r="AK116">
        <f t="shared" si="19"/>
        <v>5.6941294726170565E-2</v>
      </c>
    </row>
    <row r="117" spans="1:37" x14ac:dyDescent="0.2">
      <c r="A117" s="2" t="d">
        <v>1996-11-19</v>
      </c>
      <c r="B117" t="s">
        <v>839</v>
      </c>
      <c r="C117" t="s">
        <v>610</v>
      </c>
      <c r="D117">
        <v>3</v>
      </c>
      <c r="E117" t="s">
        <v>819</v>
      </c>
      <c r="F117" t="b">
        <v>1</v>
      </c>
      <c r="G117">
        <v>100</v>
      </c>
      <c r="H117" t="s">
        <v>677</v>
      </c>
      <c r="I117" t="s">
        <v>462</v>
      </c>
      <c r="K117" t="s">
        <v>611</v>
      </c>
      <c r="L117" t="s">
        <v>612</v>
      </c>
      <c r="M117">
        <v>1</v>
      </c>
      <c r="N117">
        <v>7</v>
      </c>
      <c r="O117">
        <v>2339</v>
      </c>
      <c r="P117" t="s">
        <v>577</v>
      </c>
      <c r="R117" t="s">
        <v>667</v>
      </c>
      <c r="S117" t="s">
        <v>668</v>
      </c>
      <c r="T117">
        <v>3</v>
      </c>
      <c r="U117">
        <v>-6</v>
      </c>
      <c r="V117">
        <v>2184</v>
      </c>
      <c r="W117" t="s">
        <v>709</v>
      </c>
      <c r="AB117">
        <f>IF(I117=$AA$2, _xlfn.XLOOKUP(P117,tennis_clusters!B:B,tennis_clusters!AB:AB),"NA")</f>
        <v>13</v>
      </c>
      <c r="AC117" t="str">
        <f>IF(OR(ISNUMBER(AB117),ISNA(AB117)),"NA",_xlfn.XLOOKUP(I117,tennis_clusters!B:B,tennis_clusters!AB:AB))</f>
        <v>NA</v>
      </c>
      <c r="AD117" t="str">
        <f t="shared" si="14"/>
        <v>W</v>
      </c>
      <c r="AE117" t="str">
        <f t="shared" si="15"/>
        <v>W</v>
      </c>
      <c r="AF117">
        <f t="shared" si="16"/>
        <v>13</v>
      </c>
      <c r="AG117">
        <f t="shared" si="13"/>
        <v>1</v>
      </c>
      <c r="AH117">
        <f t="shared" si="17"/>
        <v>0.80909090909090908</v>
      </c>
      <c r="AI117">
        <f t="shared" si="18"/>
        <v>3.6446280991735538E-2</v>
      </c>
      <c r="AJ117">
        <v>0.76137624861265263</v>
      </c>
      <c r="AK117">
        <f t="shared" si="19"/>
        <v>5.6941294726170565E-2</v>
      </c>
    </row>
    <row r="118" spans="1:37" x14ac:dyDescent="0.2">
      <c r="A118" s="2" t="d">
        <v>1994-11-15</v>
      </c>
      <c r="B118" t="s">
        <v>839</v>
      </c>
      <c r="C118" t="s">
        <v>610</v>
      </c>
      <c r="D118">
        <v>5</v>
      </c>
      <c r="E118" t="s">
        <v>819</v>
      </c>
      <c r="F118" t="b">
        <v>1</v>
      </c>
      <c r="G118">
        <v>80</v>
      </c>
      <c r="H118" t="s">
        <v>610</v>
      </c>
      <c r="I118" t="s">
        <v>462</v>
      </c>
      <c r="K118" t="s">
        <v>611</v>
      </c>
      <c r="L118" t="s">
        <v>612</v>
      </c>
      <c r="M118">
        <v>1</v>
      </c>
      <c r="N118">
        <v>10</v>
      </c>
      <c r="O118">
        <v>2348</v>
      </c>
      <c r="P118" t="s">
        <v>94</v>
      </c>
      <c r="R118" t="s">
        <v>621</v>
      </c>
      <c r="S118" t="s">
        <v>622</v>
      </c>
      <c r="T118">
        <v>5</v>
      </c>
      <c r="U118">
        <v>-10</v>
      </c>
      <c r="V118">
        <v>2249</v>
      </c>
      <c r="W118" t="s">
        <v>1117</v>
      </c>
      <c r="AB118">
        <f>IF(I118=$AA$2, _xlfn.XLOOKUP(P118,tennis_clusters!B:B,tennis_clusters!AB:AB),"NA")</f>
        <v>11</v>
      </c>
      <c r="AC118" t="str">
        <f>IF(OR(ISNUMBER(AB118),ISNA(AB118)),"NA",_xlfn.XLOOKUP(I118,tennis_clusters!B:B,tennis_clusters!AB:AB))</f>
        <v>NA</v>
      </c>
      <c r="AD118" t="str">
        <f t="shared" si="14"/>
        <v>W</v>
      </c>
      <c r="AE118" t="str">
        <f t="shared" si="15"/>
        <v>W</v>
      </c>
      <c r="AF118">
        <f t="shared" si="16"/>
        <v>11</v>
      </c>
      <c r="AG118">
        <f t="shared" si="13"/>
        <v>1</v>
      </c>
      <c r="AH118">
        <f t="shared" si="17"/>
        <v>0.66279069767441856</v>
      </c>
      <c r="AI118">
        <f t="shared" si="18"/>
        <v>0.11371011357490539</v>
      </c>
      <c r="AJ118">
        <v>0.76137624861265263</v>
      </c>
      <c r="AK118">
        <f t="shared" si="19"/>
        <v>5.6941294726170565E-2</v>
      </c>
    </row>
    <row r="119" spans="1:37" x14ac:dyDescent="0.2">
      <c r="A119" s="2" t="d">
        <v>1995-02-13</v>
      </c>
      <c r="B119" t="s">
        <v>782</v>
      </c>
      <c r="C119" t="s">
        <v>783</v>
      </c>
      <c r="D119">
        <v>3</v>
      </c>
      <c r="E119" t="s">
        <v>609</v>
      </c>
      <c r="F119" t="b">
        <v>1</v>
      </c>
      <c r="G119">
        <v>54</v>
      </c>
      <c r="H119" t="s">
        <v>614</v>
      </c>
      <c r="I119" t="s">
        <v>551</v>
      </c>
      <c r="J119">
        <v>3</v>
      </c>
      <c r="K119" t="s">
        <v>611</v>
      </c>
      <c r="L119" t="s">
        <v>612</v>
      </c>
      <c r="M119">
        <v>16</v>
      </c>
      <c r="N119">
        <v>16</v>
      </c>
      <c r="O119">
        <v>2134</v>
      </c>
      <c r="P119" t="s">
        <v>462</v>
      </c>
      <c r="Q119">
        <v>1</v>
      </c>
      <c r="R119" t="s">
        <v>611</v>
      </c>
      <c r="S119" t="s">
        <v>612</v>
      </c>
      <c r="T119">
        <v>1</v>
      </c>
      <c r="U119">
        <v>-15</v>
      </c>
      <c r="V119">
        <v>2359</v>
      </c>
      <c r="W119" t="s">
        <v>1104</v>
      </c>
      <c r="AB119" t="str">
        <f>IF(I119=$AA$2, _xlfn.XLOOKUP(P119,tennis_clusters!B:B,tennis_clusters!AB:AB),"NA")</f>
        <v>NA</v>
      </c>
      <c r="AC119">
        <f>IF(OR(ISNUMBER(AB119),ISNA(AB119)),"NA",_xlfn.XLOOKUP(I119,tennis_clusters!B:B,tennis_clusters!AB:AB))</f>
        <v>11</v>
      </c>
      <c r="AD119" t="str">
        <f t="shared" si="14"/>
        <v>L</v>
      </c>
      <c r="AE119" t="str">
        <f t="shared" si="15"/>
        <v>L</v>
      </c>
      <c r="AF119">
        <f t="shared" si="16"/>
        <v>11</v>
      </c>
      <c r="AG119">
        <f t="shared" si="13"/>
        <v>0</v>
      </c>
      <c r="AH119">
        <f t="shared" si="17"/>
        <v>0.66279069767441856</v>
      </c>
      <c r="AI119">
        <f t="shared" si="18"/>
        <v>0.43929150892374252</v>
      </c>
      <c r="AJ119">
        <v>0.76137624861265263</v>
      </c>
      <c r="AK119">
        <f t="shared" si="19"/>
        <v>0.57969379195147586</v>
      </c>
    </row>
    <row r="120" spans="1:37" x14ac:dyDescent="0.2">
      <c r="A120" s="2" t="d">
        <v>1994-08-29</v>
      </c>
      <c r="B120" t="s">
        <v>607</v>
      </c>
      <c r="C120" t="s">
        <v>608</v>
      </c>
      <c r="D120">
        <v>5</v>
      </c>
      <c r="E120" t="s">
        <v>609</v>
      </c>
      <c r="F120" t="b">
        <v>0</v>
      </c>
      <c r="G120">
        <v>43</v>
      </c>
      <c r="H120" t="s">
        <v>624</v>
      </c>
      <c r="I120" t="s">
        <v>462</v>
      </c>
      <c r="J120">
        <v>1</v>
      </c>
      <c r="K120" t="s">
        <v>611</v>
      </c>
      <c r="L120" t="s">
        <v>612</v>
      </c>
      <c r="M120">
        <v>1</v>
      </c>
      <c r="N120">
        <v>1</v>
      </c>
      <c r="O120">
        <v>2383</v>
      </c>
      <c r="P120" t="s">
        <v>1127</v>
      </c>
      <c r="R120" t="s">
        <v>1128</v>
      </c>
      <c r="S120" t="s">
        <v>1129</v>
      </c>
      <c r="T120">
        <v>187</v>
      </c>
      <c r="U120">
        <v>-1</v>
      </c>
      <c r="V120">
        <v>1822</v>
      </c>
      <c r="W120" t="s">
        <v>1130</v>
      </c>
      <c r="Y120" t="s">
        <v>646</v>
      </c>
      <c r="AB120" t="e">
        <f>IF(I120=$AA$2, _xlfn.XLOOKUP(P120,tennis_clusters!B:B,tennis_clusters!AB:AB),"NA")</f>
        <v>#N/A</v>
      </c>
      <c r="AC120" t="str">
        <f>IF(OR(ISNUMBER(AB120),ISNA(AB120)),"NA",_xlfn.XLOOKUP(I120,tennis_clusters!B:B,tennis_clusters!AB:AB))</f>
        <v>NA</v>
      </c>
      <c r="AD120" t="str">
        <f t="shared" si="14"/>
        <v>W</v>
      </c>
      <c r="AE120" t="str">
        <f t="shared" si="15"/>
        <v/>
      </c>
      <c r="AF120" t="str">
        <f t="shared" si="16"/>
        <v/>
      </c>
      <c r="AG120" t="str">
        <f t="shared" si="13"/>
        <v/>
      </c>
      <c r="AH120" t="str">
        <f t="shared" si="17"/>
        <v/>
      </c>
      <c r="AI120" t="str">
        <f t="shared" si="18"/>
        <v/>
      </c>
      <c r="AJ120">
        <v>0.76137624861265263</v>
      </c>
      <c r="AK120" t="str">
        <f t="shared" si="19"/>
        <v/>
      </c>
    </row>
    <row r="121" spans="1:37" x14ac:dyDescent="0.2">
      <c r="A121" s="2" t="d">
        <v>1991-08-05</v>
      </c>
      <c r="B121" t="s">
        <v>641</v>
      </c>
      <c r="C121" t="s">
        <v>642</v>
      </c>
      <c r="D121">
        <v>3</v>
      </c>
      <c r="E121" t="s">
        <v>609</v>
      </c>
      <c r="F121" t="b">
        <v>0</v>
      </c>
      <c r="G121">
        <v>47</v>
      </c>
      <c r="H121" t="s">
        <v>624</v>
      </c>
      <c r="I121" t="s">
        <v>462</v>
      </c>
      <c r="J121">
        <v>7</v>
      </c>
      <c r="K121" t="s">
        <v>611</v>
      </c>
      <c r="L121" t="s">
        <v>612</v>
      </c>
      <c r="M121">
        <v>8</v>
      </c>
      <c r="N121">
        <v>7</v>
      </c>
      <c r="O121">
        <v>2099</v>
      </c>
      <c r="P121" t="s">
        <v>569</v>
      </c>
      <c r="R121" t="s">
        <v>643</v>
      </c>
      <c r="S121" t="s">
        <v>644</v>
      </c>
      <c r="T121">
        <v>57</v>
      </c>
      <c r="U121">
        <v>-7</v>
      </c>
      <c r="V121">
        <v>1979</v>
      </c>
      <c r="W121" t="s">
        <v>928</v>
      </c>
      <c r="AB121">
        <f>IF(I121=$AA$2, _xlfn.XLOOKUP(P121,tennis_clusters!B:B,tennis_clusters!AB:AB),"NA")</f>
        <v>15</v>
      </c>
      <c r="AC121" t="str">
        <f>IF(OR(ISNUMBER(AB121),ISNA(AB121)),"NA",_xlfn.XLOOKUP(I121,tennis_clusters!B:B,tennis_clusters!AB:AB))</f>
        <v>NA</v>
      </c>
      <c r="AD121" t="str">
        <f t="shared" si="14"/>
        <v>W</v>
      </c>
      <c r="AE121" t="str">
        <f t="shared" si="15"/>
        <v>W</v>
      </c>
      <c r="AF121">
        <f t="shared" si="16"/>
        <v>15</v>
      </c>
      <c r="AG121">
        <f t="shared" si="13"/>
        <v>1</v>
      </c>
      <c r="AH121">
        <f t="shared" si="17"/>
        <v>0.70769230769230773</v>
      </c>
      <c r="AI121">
        <f t="shared" si="18"/>
        <v>8.5443786982248499E-2</v>
      </c>
      <c r="AJ121">
        <v>0.76137624861265263</v>
      </c>
      <c r="AK121">
        <f t="shared" si="19"/>
        <v>5.6941294726170565E-2</v>
      </c>
    </row>
    <row r="122" spans="1:37" x14ac:dyDescent="0.2">
      <c r="A122" s="2" t="d">
        <v>1988-05-02</v>
      </c>
      <c r="B122" t="s">
        <v>1403</v>
      </c>
      <c r="C122" t="s">
        <v>783</v>
      </c>
      <c r="D122">
        <v>3</v>
      </c>
      <c r="E122" t="s">
        <v>671</v>
      </c>
      <c r="F122" t="b">
        <v>0</v>
      </c>
      <c r="H122" t="s">
        <v>628</v>
      </c>
      <c r="I122" t="s">
        <v>1410</v>
      </c>
      <c r="J122">
        <v>6</v>
      </c>
      <c r="K122" t="s">
        <v>678</v>
      </c>
      <c r="L122" t="s">
        <v>679</v>
      </c>
      <c r="M122">
        <v>22</v>
      </c>
      <c r="N122">
        <v>2</v>
      </c>
      <c r="O122">
        <v>2015</v>
      </c>
      <c r="P122" t="s">
        <v>462</v>
      </c>
      <c r="R122" t="s">
        <v>611</v>
      </c>
      <c r="S122" t="s">
        <v>612</v>
      </c>
      <c r="T122">
        <v>311</v>
      </c>
      <c r="U122">
        <v>-6</v>
      </c>
      <c r="V122">
        <v>1724</v>
      </c>
      <c r="W122" t="s">
        <v>712</v>
      </c>
      <c r="Y122" t="s">
        <v>646</v>
      </c>
      <c r="AB122" t="str">
        <f>IF(I122=$AA$2, _xlfn.XLOOKUP(P122,tennis_clusters!B:B,tennis_clusters!AB:AB),"NA")</f>
        <v>NA</v>
      </c>
      <c r="AC122" t="e">
        <f>IF(OR(ISNUMBER(AB122),ISNA(AB122)),"NA",_xlfn.XLOOKUP(I122,tennis_clusters!B:B,tennis_clusters!AB:AB))</f>
        <v>#N/A</v>
      </c>
      <c r="AD122" t="str">
        <f t="shared" si="14"/>
        <v>L</v>
      </c>
      <c r="AE122" t="str">
        <f t="shared" si="15"/>
        <v/>
      </c>
      <c r="AF122" t="str">
        <f t="shared" si="16"/>
        <v/>
      </c>
      <c r="AG122" t="str">
        <f t="shared" si="13"/>
        <v/>
      </c>
      <c r="AH122" t="str">
        <f t="shared" si="17"/>
        <v/>
      </c>
      <c r="AI122" t="str">
        <f t="shared" si="18"/>
        <v/>
      </c>
      <c r="AJ122">
        <v>0.76137624861265263</v>
      </c>
      <c r="AK122" t="str">
        <f t="shared" si="19"/>
        <v/>
      </c>
    </row>
    <row r="123" spans="1:37" x14ac:dyDescent="0.2">
      <c r="A123" s="2" t="d">
        <v>2002-03-11</v>
      </c>
      <c r="B123" t="s">
        <v>706</v>
      </c>
      <c r="C123" t="s">
        <v>642</v>
      </c>
      <c r="D123">
        <v>3</v>
      </c>
      <c r="E123" t="s">
        <v>609</v>
      </c>
      <c r="F123" t="b">
        <v>0</v>
      </c>
      <c r="G123">
        <v>51</v>
      </c>
      <c r="H123" t="s">
        <v>628</v>
      </c>
      <c r="I123" t="s">
        <v>462</v>
      </c>
      <c r="J123">
        <v>10</v>
      </c>
      <c r="K123" t="s">
        <v>611</v>
      </c>
      <c r="L123" t="s">
        <v>612</v>
      </c>
      <c r="M123">
        <v>13</v>
      </c>
      <c r="N123">
        <v>1</v>
      </c>
      <c r="O123">
        <v>2165</v>
      </c>
      <c r="P123" t="s">
        <v>377</v>
      </c>
      <c r="R123" t="s">
        <v>611</v>
      </c>
      <c r="S123" t="s">
        <v>612</v>
      </c>
      <c r="T123">
        <v>141</v>
      </c>
      <c r="U123">
        <v>-4</v>
      </c>
      <c r="V123">
        <v>1768</v>
      </c>
      <c r="W123" t="s">
        <v>710</v>
      </c>
      <c r="Y123" t="s">
        <v>646</v>
      </c>
      <c r="AB123">
        <f>IF(I123=$AA$2, _xlfn.XLOOKUP(P123,tennis_clusters!B:B,tennis_clusters!AB:AB),"NA")</f>
        <v>11</v>
      </c>
      <c r="AC123" t="str">
        <f>IF(OR(ISNUMBER(AB123),ISNA(AB123)),"NA",_xlfn.XLOOKUP(I123,tennis_clusters!B:B,tennis_clusters!AB:AB))</f>
        <v>NA</v>
      </c>
      <c r="AD123" t="str">
        <f t="shared" si="14"/>
        <v>W</v>
      </c>
      <c r="AE123" t="str">
        <f t="shared" si="15"/>
        <v>W</v>
      </c>
      <c r="AF123">
        <f t="shared" si="16"/>
        <v>11</v>
      </c>
      <c r="AG123">
        <f t="shared" si="13"/>
        <v>1</v>
      </c>
      <c r="AH123">
        <f t="shared" si="17"/>
        <v>0.66279069767441856</v>
      </c>
      <c r="AI123">
        <f t="shared" si="18"/>
        <v>0.11371011357490539</v>
      </c>
      <c r="AJ123">
        <v>0.76137624861265263</v>
      </c>
      <c r="AK123">
        <f t="shared" si="19"/>
        <v>5.6941294726170565E-2</v>
      </c>
    </row>
    <row r="124" spans="1:37" x14ac:dyDescent="0.2">
      <c r="A124" s="2" t="d">
        <v>1999-02-08</v>
      </c>
      <c r="B124" t="s">
        <v>887</v>
      </c>
      <c r="C124" t="s">
        <v>637</v>
      </c>
      <c r="D124">
        <v>3</v>
      </c>
      <c r="E124" t="s">
        <v>609</v>
      </c>
      <c r="F124" t="b">
        <v>1</v>
      </c>
      <c r="G124">
        <v>50</v>
      </c>
      <c r="H124" t="s">
        <v>620</v>
      </c>
      <c r="I124" t="s">
        <v>462</v>
      </c>
      <c r="J124">
        <v>1</v>
      </c>
      <c r="K124" t="s">
        <v>611</v>
      </c>
      <c r="L124" t="s">
        <v>612</v>
      </c>
      <c r="M124">
        <v>1</v>
      </c>
      <c r="O124">
        <v>2261</v>
      </c>
      <c r="P124" t="s">
        <v>888</v>
      </c>
      <c r="R124" t="s">
        <v>647</v>
      </c>
      <c r="S124" t="s">
        <v>648</v>
      </c>
      <c r="T124">
        <v>98</v>
      </c>
      <c r="U124">
        <v>-1</v>
      </c>
      <c r="V124">
        <v>1711</v>
      </c>
      <c r="W124" t="s">
        <v>742</v>
      </c>
      <c r="AB124" t="e">
        <f>IF(I124=$AA$2, _xlfn.XLOOKUP(P124,tennis_clusters!B:B,tennis_clusters!AB:AB),"NA")</f>
        <v>#N/A</v>
      </c>
      <c r="AC124" t="str">
        <f>IF(OR(ISNUMBER(AB124),ISNA(AB124)),"NA",_xlfn.XLOOKUP(I124,tennis_clusters!B:B,tennis_clusters!AB:AB))</f>
        <v>NA</v>
      </c>
      <c r="AD124" t="str">
        <f t="shared" si="14"/>
        <v>W</v>
      </c>
      <c r="AE124" t="str">
        <f t="shared" si="15"/>
        <v/>
      </c>
      <c r="AF124" t="str">
        <f t="shared" si="16"/>
        <v/>
      </c>
      <c r="AG124" t="str">
        <f t="shared" si="13"/>
        <v/>
      </c>
      <c r="AH124" t="str">
        <f t="shared" si="17"/>
        <v/>
      </c>
      <c r="AI124" t="str">
        <f t="shared" si="18"/>
        <v/>
      </c>
      <c r="AJ124">
        <v>0.76137624861265263</v>
      </c>
      <c r="AK124" t="str">
        <f t="shared" si="19"/>
        <v/>
      </c>
    </row>
    <row r="125" spans="1:37" x14ac:dyDescent="0.2">
      <c r="A125" s="2" t="d">
        <v>1994-11-15</v>
      </c>
      <c r="B125" t="s">
        <v>839</v>
      </c>
      <c r="C125" t="s">
        <v>610</v>
      </c>
      <c r="D125">
        <v>3</v>
      </c>
      <c r="E125" t="s">
        <v>819</v>
      </c>
      <c r="F125" t="b">
        <v>1</v>
      </c>
      <c r="G125">
        <v>80</v>
      </c>
      <c r="H125" t="s">
        <v>677</v>
      </c>
      <c r="I125" t="s">
        <v>462</v>
      </c>
      <c r="K125" t="s">
        <v>611</v>
      </c>
      <c r="L125" t="s">
        <v>612</v>
      </c>
      <c r="M125">
        <v>1</v>
      </c>
      <c r="N125">
        <v>6</v>
      </c>
      <c r="O125">
        <v>2341</v>
      </c>
      <c r="P125" t="s">
        <v>212</v>
      </c>
      <c r="R125" t="s">
        <v>871</v>
      </c>
      <c r="S125" t="s">
        <v>872</v>
      </c>
      <c r="T125">
        <v>4</v>
      </c>
      <c r="U125">
        <v>-6</v>
      </c>
      <c r="V125">
        <v>2163</v>
      </c>
      <c r="W125" t="s">
        <v>666</v>
      </c>
      <c r="AB125">
        <f>IF(I125=$AA$2, _xlfn.XLOOKUP(P125,tennis_clusters!B:B,tennis_clusters!AB:AB),"NA")</f>
        <v>16</v>
      </c>
      <c r="AC125" t="str">
        <f>IF(OR(ISNUMBER(AB125),ISNA(AB125)),"NA",_xlfn.XLOOKUP(I125,tennis_clusters!B:B,tennis_clusters!AB:AB))</f>
        <v>NA</v>
      </c>
      <c r="AD125" t="str">
        <f t="shared" si="14"/>
        <v>W</v>
      </c>
      <c r="AE125" t="str">
        <f t="shared" si="15"/>
        <v>W</v>
      </c>
      <c r="AF125">
        <f t="shared" si="16"/>
        <v>16</v>
      </c>
      <c r="AG125">
        <f t="shared" si="13"/>
        <v>1</v>
      </c>
      <c r="AH125">
        <f t="shared" si="17"/>
        <v>0.62264150943396224</v>
      </c>
      <c r="AI125">
        <f t="shared" si="18"/>
        <v>0.1423994304022784</v>
      </c>
      <c r="AJ125">
        <v>0.76137624861265263</v>
      </c>
      <c r="AK125">
        <f t="shared" si="19"/>
        <v>5.6941294726170565E-2</v>
      </c>
    </row>
    <row r="126" spans="1:37" x14ac:dyDescent="0.2">
      <c r="A126" s="2" t="d">
        <v>1992-12-08</v>
      </c>
      <c r="B126" t="s">
        <v>955</v>
      </c>
      <c r="C126" t="s">
        <v>956</v>
      </c>
      <c r="D126">
        <v>3</v>
      </c>
      <c r="E126" t="s">
        <v>819</v>
      </c>
      <c r="F126" t="b">
        <v>1</v>
      </c>
      <c r="H126" t="s">
        <v>620</v>
      </c>
      <c r="I126" t="s">
        <v>462</v>
      </c>
      <c r="J126">
        <v>3</v>
      </c>
      <c r="K126" t="s">
        <v>611</v>
      </c>
      <c r="L126" t="s">
        <v>612</v>
      </c>
      <c r="M126">
        <v>3</v>
      </c>
      <c r="N126">
        <v>4</v>
      </c>
      <c r="O126">
        <v>2277</v>
      </c>
      <c r="P126" t="s">
        <v>52</v>
      </c>
      <c r="R126" t="s">
        <v>667</v>
      </c>
      <c r="S126" t="s">
        <v>668</v>
      </c>
      <c r="T126">
        <v>17</v>
      </c>
      <c r="U126">
        <v>-3</v>
      </c>
      <c r="V126">
        <v>2018</v>
      </c>
      <c r="W126" t="s">
        <v>666</v>
      </c>
      <c r="AB126">
        <f>IF(I126=$AA$2, _xlfn.XLOOKUP(P126,tennis_clusters!B:B,tennis_clusters!AB:AB),"NA")</f>
        <v>22</v>
      </c>
      <c r="AC126" t="str">
        <f>IF(OR(ISNUMBER(AB126),ISNA(AB126)),"NA",_xlfn.XLOOKUP(I126,tennis_clusters!B:B,tennis_clusters!AB:AB))</f>
        <v>NA</v>
      </c>
      <c r="AD126" t="str">
        <f t="shared" si="14"/>
        <v>W</v>
      </c>
      <c r="AE126" t="str">
        <f t="shared" si="15"/>
        <v>W</v>
      </c>
      <c r="AF126">
        <f t="shared" si="16"/>
        <v>22</v>
      </c>
      <c r="AG126">
        <f t="shared" si="13"/>
        <v>1</v>
      </c>
      <c r="AH126">
        <f t="shared" si="17"/>
        <v>0.84375</v>
      </c>
      <c r="AI126">
        <f t="shared" si="18"/>
        <v>2.44140625E-2</v>
      </c>
      <c r="AJ126">
        <v>0.76137624861265263</v>
      </c>
      <c r="AK126">
        <f t="shared" si="19"/>
        <v>5.6941294726170565E-2</v>
      </c>
    </row>
    <row r="127" spans="1:37" x14ac:dyDescent="0.2">
      <c r="A127" s="2" t="d">
        <v>1990-06-25</v>
      </c>
      <c r="B127" t="s">
        <v>658</v>
      </c>
      <c r="C127" t="s">
        <v>608</v>
      </c>
      <c r="D127">
        <v>5</v>
      </c>
      <c r="E127" t="s">
        <v>608</v>
      </c>
      <c r="F127" t="b">
        <v>0</v>
      </c>
      <c r="H127" t="s">
        <v>632</v>
      </c>
      <c r="I127" t="s">
        <v>121</v>
      </c>
      <c r="K127" t="s">
        <v>655</v>
      </c>
      <c r="L127" t="s">
        <v>656</v>
      </c>
      <c r="M127">
        <v>41</v>
      </c>
      <c r="N127">
        <v>15</v>
      </c>
      <c r="O127">
        <v>1987</v>
      </c>
      <c r="P127" t="s">
        <v>462</v>
      </c>
      <c r="Q127">
        <v>12</v>
      </c>
      <c r="R127" t="s">
        <v>611</v>
      </c>
      <c r="S127" t="s">
        <v>612</v>
      </c>
      <c r="T127">
        <v>19</v>
      </c>
      <c r="U127">
        <v>-14</v>
      </c>
      <c r="V127">
        <v>2038</v>
      </c>
      <c r="W127" t="s">
        <v>1347</v>
      </c>
      <c r="AB127" t="str">
        <f>IF(I127=$AA$2, _xlfn.XLOOKUP(P127,tennis_clusters!B:B,tennis_clusters!AB:AB),"NA")</f>
        <v>NA</v>
      </c>
      <c r="AC127">
        <f>IF(OR(ISNUMBER(AB127),ISNA(AB127)),"NA",_xlfn.XLOOKUP(I127,tennis_clusters!B:B,tennis_clusters!AB:AB))</f>
        <v>2</v>
      </c>
      <c r="AD127" t="str">
        <f t="shared" si="14"/>
        <v>L</v>
      </c>
      <c r="AE127" t="str">
        <f t="shared" si="15"/>
        <v>L</v>
      </c>
      <c r="AF127">
        <f t="shared" si="16"/>
        <v>2</v>
      </c>
      <c r="AG127">
        <f t="shared" si="13"/>
        <v>0</v>
      </c>
      <c r="AH127">
        <f t="shared" si="17"/>
        <v>0.78749999999999998</v>
      </c>
      <c r="AI127">
        <f t="shared" si="18"/>
        <v>0.62015624999999996</v>
      </c>
      <c r="AJ127">
        <v>0.76137624861265263</v>
      </c>
      <c r="AK127">
        <f t="shared" si="19"/>
        <v>0.57969379195147586</v>
      </c>
    </row>
    <row r="128" spans="1:37" x14ac:dyDescent="0.2">
      <c r="A128" s="2" t="d">
        <v>1990-07-30</v>
      </c>
      <c r="B128" t="s">
        <v>750</v>
      </c>
      <c r="C128" t="s">
        <v>637</v>
      </c>
      <c r="D128">
        <v>3</v>
      </c>
      <c r="E128" t="s">
        <v>609</v>
      </c>
      <c r="F128" t="b">
        <v>0</v>
      </c>
      <c r="H128" t="s">
        <v>618</v>
      </c>
      <c r="I128" t="s">
        <v>462</v>
      </c>
      <c r="J128">
        <v>3</v>
      </c>
      <c r="K128" t="s">
        <v>611</v>
      </c>
      <c r="L128" t="s">
        <v>612</v>
      </c>
      <c r="M128">
        <v>15</v>
      </c>
      <c r="N128">
        <v>6</v>
      </c>
      <c r="O128">
        <v>2048</v>
      </c>
      <c r="P128" t="s">
        <v>275</v>
      </c>
      <c r="R128" t="s">
        <v>643</v>
      </c>
      <c r="S128" t="s">
        <v>644</v>
      </c>
      <c r="T128">
        <v>95</v>
      </c>
      <c r="U128">
        <v>-6</v>
      </c>
      <c r="V128">
        <v>1891</v>
      </c>
      <c r="W128" t="s">
        <v>666</v>
      </c>
      <c r="AB128">
        <f>IF(I128=$AA$2, _xlfn.XLOOKUP(P128,tennis_clusters!B:B,tennis_clusters!AB:AB),"NA")</f>
        <v>2</v>
      </c>
      <c r="AC128" t="str">
        <f>IF(OR(ISNUMBER(AB128),ISNA(AB128)),"NA",_xlfn.XLOOKUP(I128,tennis_clusters!B:B,tennis_clusters!AB:AB))</f>
        <v>NA</v>
      </c>
      <c r="AD128" t="str">
        <f t="shared" si="14"/>
        <v>W</v>
      </c>
      <c r="AE128" t="str">
        <f t="shared" si="15"/>
        <v>W</v>
      </c>
      <c r="AF128">
        <f t="shared" si="16"/>
        <v>2</v>
      </c>
      <c r="AG128">
        <f t="shared" si="13"/>
        <v>1</v>
      </c>
      <c r="AH128">
        <f t="shared" si="17"/>
        <v>0.78749999999999998</v>
      </c>
      <c r="AI128">
        <f t="shared" si="18"/>
        <v>4.5156250000000009E-2</v>
      </c>
      <c r="AJ128">
        <v>0.76137624861265263</v>
      </c>
      <c r="AK128">
        <f t="shared" si="19"/>
        <v>5.6941294726170565E-2</v>
      </c>
    </row>
    <row r="129" spans="1:37" x14ac:dyDescent="0.2">
      <c r="A129" s="2" t="d">
        <v>1998-06-22</v>
      </c>
      <c r="B129" t="s">
        <v>658</v>
      </c>
      <c r="C129" t="s">
        <v>608</v>
      </c>
      <c r="D129">
        <v>5</v>
      </c>
      <c r="E129" t="s">
        <v>608</v>
      </c>
      <c r="F129" t="b">
        <v>0</v>
      </c>
      <c r="G129">
        <v>58</v>
      </c>
      <c r="H129" t="s">
        <v>624</v>
      </c>
      <c r="I129" t="s">
        <v>462</v>
      </c>
      <c r="J129">
        <v>1</v>
      </c>
      <c r="K129" t="s">
        <v>611</v>
      </c>
      <c r="L129" t="s">
        <v>612</v>
      </c>
      <c r="M129">
        <v>1</v>
      </c>
      <c r="N129">
        <v>8</v>
      </c>
      <c r="O129">
        <v>2268</v>
      </c>
      <c r="P129" t="s">
        <v>543</v>
      </c>
      <c r="R129" t="s">
        <v>678</v>
      </c>
      <c r="S129" t="s">
        <v>679</v>
      </c>
      <c r="T129">
        <v>17</v>
      </c>
      <c r="U129">
        <v>-9</v>
      </c>
      <c r="V129">
        <v>2140</v>
      </c>
      <c r="W129" t="s">
        <v>924</v>
      </c>
      <c r="AB129">
        <f>IF(I129=$AA$2, _xlfn.XLOOKUP(P129,tennis_clusters!B:B,tennis_clusters!AB:AB),"NA")</f>
        <v>8</v>
      </c>
      <c r="AC129" t="str">
        <f>IF(OR(ISNUMBER(AB129),ISNA(AB129)),"NA",_xlfn.XLOOKUP(I129,tennis_clusters!B:B,tennis_clusters!AB:AB))</f>
        <v>NA</v>
      </c>
      <c r="AD129" t="str">
        <f t="shared" si="14"/>
        <v>W</v>
      </c>
      <c r="AE129" t="str">
        <f t="shared" si="15"/>
        <v>W</v>
      </c>
      <c r="AF129">
        <f t="shared" si="16"/>
        <v>8</v>
      </c>
      <c r="AG129">
        <f t="shared" si="13"/>
        <v>1</v>
      </c>
      <c r="AH129">
        <f t="shared" si="17"/>
        <v>0.7415730337078652</v>
      </c>
      <c r="AI129">
        <f t="shared" si="18"/>
        <v>6.6784496906956176E-2</v>
      </c>
      <c r="AJ129">
        <v>0.76137624861265263</v>
      </c>
      <c r="AK129">
        <f t="shared" si="19"/>
        <v>5.6941294726170565E-2</v>
      </c>
    </row>
    <row r="130" spans="1:37" x14ac:dyDescent="0.2">
      <c r="A130" s="2" t="d">
        <v>1994-03-07</v>
      </c>
      <c r="B130" t="s">
        <v>699</v>
      </c>
      <c r="C130" t="s">
        <v>642</v>
      </c>
      <c r="D130">
        <v>3</v>
      </c>
      <c r="E130" t="s">
        <v>609</v>
      </c>
      <c r="F130" t="b">
        <v>0</v>
      </c>
      <c r="G130">
        <v>36</v>
      </c>
      <c r="H130" t="s">
        <v>610</v>
      </c>
      <c r="I130" t="s">
        <v>462</v>
      </c>
      <c r="J130">
        <v>1</v>
      </c>
      <c r="K130" t="s">
        <v>611</v>
      </c>
      <c r="L130" t="s">
        <v>612</v>
      </c>
      <c r="M130">
        <v>1</v>
      </c>
      <c r="N130">
        <v>7</v>
      </c>
      <c r="O130">
        <v>2369</v>
      </c>
      <c r="P130" t="s">
        <v>60</v>
      </c>
      <c r="Q130">
        <v>24</v>
      </c>
      <c r="R130" t="s">
        <v>611</v>
      </c>
      <c r="S130" t="s">
        <v>612</v>
      </c>
      <c r="T130">
        <v>31</v>
      </c>
      <c r="U130">
        <v>-7</v>
      </c>
      <c r="V130">
        <v>2201</v>
      </c>
      <c r="W130" t="s">
        <v>1151</v>
      </c>
      <c r="AB130">
        <f>IF(I130=$AA$2, _xlfn.XLOOKUP(P130,tennis_clusters!B:B,tennis_clusters!AB:AB),"NA")</f>
        <v>21</v>
      </c>
      <c r="AC130" t="str">
        <f>IF(OR(ISNUMBER(AB130),ISNA(AB130)),"NA",_xlfn.XLOOKUP(I130,tennis_clusters!B:B,tennis_clusters!AB:AB))</f>
        <v>NA</v>
      </c>
      <c r="AD130" t="str">
        <f t="shared" si="14"/>
        <v>W</v>
      </c>
      <c r="AE130" t="str">
        <f t="shared" si="15"/>
        <v>W</v>
      </c>
      <c r="AF130">
        <f t="shared" si="16"/>
        <v>21</v>
      </c>
      <c r="AG130">
        <f t="shared" ref="AG130:AG193" si="20">IF(NOT(AE130=""),IF(AE130="W",1,0),"")</f>
        <v>1</v>
      </c>
      <c r="AH130">
        <f t="shared" si="17"/>
        <v>0.5714285714285714</v>
      </c>
      <c r="AI130">
        <f t="shared" si="18"/>
        <v>0.18367346938775514</v>
      </c>
      <c r="AJ130">
        <v>0.76137624861265263</v>
      </c>
      <c r="AK130">
        <f t="shared" si="19"/>
        <v>5.6941294726170565E-2</v>
      </c>
    </row>
    <row r="131" spans="1:37" x14ac:dyDescent="0.2">
      <c r="A131" s="2" t="d">
        <v>1992-12-08</v>
      </c>
      <c r="B131" t="s">
        <v>955</v>
      </c>
      <c r="C131" t="s">
        <v>956</v>
      </c>
      <c r="D131">
        <v>3</v>
      </c>
      <c r="E131" t="s">
        <v>819</v>
      </c>
      <c r="F131" t="b">
        <v>1</v>
      </c>
      <c r="H131" t="s">
        <v>618</v>
      </c>
      <c r="I131" t="s">
        <v>462</v>
      </c>
      <c r="J131">
        <v>3</v>
      </c>
      <c r="K131" t="s">
        <v>611</v>
      </c>
      <c r="L131" t="s">
        <v>612</v>
      </c>
      <c r="M131">
        <v>3</v>
      </c>
      <c r="N131">
        <v>4</v>
      </c>
      <c r="O131">
        <v>2281</v>
      </c>
      <c r="P131" t="s">
        <v>231</v>
      </c>
      <c r="R131" t="s">
        <v>638</v>
      </c>
      <c r="S131" t="s">
        <v>639</v>
      </c>
      <c r="T131">
        <v>61</v>
      </c>
      <c r="U131">
        <v>-4</v>
      </c>
      <c r="V131">
        <v>2021</v>
      </c>
      <c r="W131" t="s">
        <v>959</v>
      </c>
      <c r="AB131">
        <f>IF(I131=$AA$2, _xlfn.XLOOKUP(P131,tennis_clusters!B:B,tennis_clusters!AB:AB),"NA")</f>
        <v>2</v>
      </c>
      <c r="AC131" t="str">
        <f>IF(OR(ISNUMBER(AB131),ISNA(AB131)),"NA",_xlfn.XLOOKUP(I131,tennis_clusters!B:B,tennis_clusters!AB:AB))</f>
        <v>NA</v>
      </c>
      <c r="AD131" t="str">
        <f t="shared" ref="AD131:AD194" si="21">IF(OR(ISNUMBER(AB131),ISNA(AB131)),"W","L")</f>
        <v>W</v>
      </c>
      <c r="AE131" t="str">
        <f t="shared" ref="AE131:AE194" si="22">IF(OR(ISNA(AB131),ISNA(AC131)),"",IF(ISNUMBER(AB131),"W","L"))</f>
        <v>W</v>
      </c>
      <c r="AF131">
        <f t="shared" ref="AF131:AF194" si="23">IF(ISNUMBER(AB131),AB131,IF(ISNUMBER(AC131),AC131,""))</f>
        <v>2</v>
      </c>
      <c r="AG131">
        <f t="shared" si="20"/>
        <v>1</v>
      </c>
      <c r="AH131">
        <f t="shared" si="17"/>
        <v>0.78749999999999998</v>
      </c>
      <c r="AI131">
        <f t="shared" si="18"/>
        <v>4.5156250000000009E-2</v>
      </c>
      <c r="AJ131">
        <v>0.76137624861265263</v>
      </c>
      <c r="AK131">
        <f t="shared" si="19"/>
        <v>5.6941294726170565E-2</v>
      </c>
    </row>
    <row r="132" spans="1:37" x14ac:dyDescent="0.2">
      <c r="A132" s="2" t="d">
        <v>1997-02-10</v>
      </c>
      <c r="B132" t="s">
        <v>887</v>
      </c>
      <c r="C132" t="s">
        <v>637</v>
      </c>
      <c r="D132">
        <v>3</v>
      </c>
      <c r="E132" t="s">
        <v>609</v>
      </c>
      <c r="F132" t="b">
        <v>1</v>
      </c>
      <c r="G132">
        <v>50</v>
      </c>
      <c r="H132" t="s">
        <v>610</v>
      </c>
      <c r="I132" t="s">
        <v>462</v>
      </c>
      <c r="J132">
        <v>1</v>
      </c>
      <c r="K132" t="s">
        <v>611</v>
      </c>
      <c r="L132" t="s">
        <v>612</v>
      </c>
      <c r="M132">
        <v>1</v>
      </c>
      <c r="N132">
        <v>3</v>
      </c>
      <c r="O132">
        <v>2386</v>
      </c>
      <c r="P132" t="s">
        <v>216</v>
      </c>
      <c r="Q132">
        <v>7</v>
      </c>
      <c r="R132" t="s">
        <v>625</v>
      </c>
      <c r="S132" t="s">
        <v>626</v>
      </c>
      <c r="T132">
        <v>39</v>
      </c>
      <c r="U132">
        <v>-2</v>
      </c>
      <c r="V132">
        <v>2046</v>
      </c>
      <c r="W132" t="s">
        <v>991</v>
      </c>
      <c r="Z132" t="s">
        <v>847</v>
      </c>
      <c r="AB132">
        <f>IF(I132=$AA$2, _xlfn.XLOOKUP(P132,tennis_clusters!B:B,tennis_clusters!AB:AB),"NA")</f>
        <v>16</v>
      </c>
      <c r="AC132" t="str">
        <f>IF(OR(ISNUMBER(AB132),ISNA(AB132)),"NA",_xlfn.XLOOKUP(I132,tennis_clusters!B:B,tennis_clusters!AB:AB))</f>
        <v>NA</v>
      </c>
      <c r="AD132" t="str">
        <f t="shared" si="21"/>
        <v>W</v>
      </c>
      <c r="AE132" t="str">
        <f t="shared" si="22"/>
        <v>W</v>
      </c>
      <c r="AF132">
        <f t="shared" si="23"/>
        <v>16</v>
      </c>
      <c r="AG132">
        <f t="shared" si="20"/>
        <v>1</v>
      </c>
      <c r="AH132">
        <f t="shared" si="17"/>
        <v>0.62264150943396224</v>
      </c>
      <c r="AI132">
        <f t="shared" si="18"/>
        <v>0.1423994304022784</v>
      </c>
      <c r="AJ132">
        <v>0.76137624861265263</v>
      </c>
      <c r="AK132">
        <f t="shared" si="19"/>
        <v>5.6941294726170565E-2</v>
      </c>
    </row>
    <row r="133" spans="1:37" x14ac:dyDescent="0.2">
      <c r="A133" s="2" t="d">
        <v>1992-05-25</v>
      </c>
      <c r="B133" t="s">
        <v>670</v>
      </c>
      <c r="C133" t="s">
        <v>608</v>
      </c>
      <c r="D133">
        <v>5</v>
      </c>
      <c r="E133" t="s">
        <v>671</v>
      </c>
      <c r="F133" t="b">
        <v>0</v>
      </c>
      <c r="G133">
        <v>23</v>
      </c>
      <c r="H133" t="s">
        <v>620</v>
      </c>
      <c r="I133" t="s">
        <v>462</v>
      </c>
      <c r="J133">
        <v>3</v>
      </c>
      <c r="K133" t="s">
        <v>611</v>
      </c>
      <c r="L133" t="s">
        <v>612</v>
      </c>
      <c r="M133">
        <v>3</v>
      </c>
      <c r="N133">
        <v>8</v>
      </c>
      <c r="O133">
        <v>2171</v>
      </c>
      <c r="P133" t="s">
        <v>104</v>
      </c>
      <c r="R133" t="s">
        <v>621</v>
      </c>
      <c r="S133" t="s">
        <v>622</v>
      </c>
      <c r="T133">
        <v>32</v>
      </c>
      <c r="U133">
        <v>-8</v>
      </c>
      <c r="V133">
        <v>2030</v>
      </c>
      <c r="W133" t="s">
        <v>909</v>
      </c>
      <c r="AB133">
        <f>IF(I133=$AA$2, _xlfn.XLOOKUP(P133,tennis_clusters!B:B,tennis_clusters!AB:AB),"NA")</f>
        <v>22</v>
      </c>
      <c r="AC133" t="str">
        <f>IF(OR(ISNUMBER(AB133),ISNA(AB133)),"NA",_xlfn.XLOOKUP(I133,tennis_clusters!B:B,tennis_clusters!AB:AB))</f>
        <v>NA</v>
      </c>
      <c r="AD133" t="str">
        <f t="shared" si="21"/>
        <v>W</v>
      </c>
      <c r="AE133" t="str">
        <f t="shared" si="22"/>
        <v>W</v>
      </c>
      <c r="AF133">
        <f t="shared" si="23"/>
        <v>22</v>
      </c>
      <c r="AG133">
        <f t="shared" si="20"/>
        <v>1</v>
      </c>
      <c r="AH133">
        <f t="shared" si="17"/>
        <v>0.84375</v>
      </c>
      <c r="AI133">
        <f t="shared" si="18"/>
        <v>2.44140625E-2</v>
      </c>
      <c r="AJ133">
        <v>0.76137624861265263</v>
      </c>
      <c r="AK133">
        <f t="shared" si="19"/>
        <v>5.6941294726170565E-2</v>
      </c>
    </row>
    <row r="134" spans="1:37" x14ac:dyDescent="0.2">
      <c r="A134" s="2" t="d">
        <v>1990-07-30</v>
      </c>
      <c r="B134" t="s">
        <v>750</v>
      </c>
      <c r="C134" t="s">
        <v>637</v>
      </c>
      <c r="D134">
        <v>3</v>
      </c>
      <c r="E134" t="s">
        <v>609</v>
      </c>
      <c r="F134" t="b">
        <v>0</v>
      </c>
      <c r="H134" t="s">
        <v>624</v>
      </c>
      <c r="I134" t="s">
        <v>462</v>
      </c>
      <c r="J134">
        <v>3</v>
      </c>
      <c r="K134" t="s">
        <v>611</v>
      </c>
      <c r="L134" t="s">
        <v>612</v>
      </c>
      <c r="M134">
        <v>15</v>
      </c>
      <c r="N134">
        <v>3</v>
      </c>
      <c r="O134">
        <v>2041</v>
      </c>
      <c r="P134" t="s">
        <v>1343</v>
      </c>
      <c r="R134" t="s">
        <v>611</v>
      </c>
      <c r="S134" t="s">
        <v>612</v>
      </c>
      <c r="T134">
        <v>229</v>
      </c>
      <c r="U134">
        <v>-5</v>
      </c>
      <c r="V134">
        <v>1766</v>
      </c>
      <c r="W134" t="s">
        <v>742</v>
      </c>
      <c r="Y134" t="s">
        <v>728</v>
      </c>
      <c r="AB134" t="e">
        <f>IF(I134=$AA$2, _xlfn.XLOOKUP(P134,tennis_clusters!B:B,tennis_clusters!AB:AB),"NA")</f>
        <v>#N/A</v>
      </c>
      <c r="AC134" t="str">
        <f>IF(OR(ISNUMBER(AB134),ISNA(AB134)),"NA",_xlfn.XLOOKUP(I134,tennis_clusters!B:B,tennis_clusters!AB:AB))</f>
        <v>NA</v>
      </c>
      <c r="AD134" t="str">
        <f t="shared" si="21"/>
        <v>W</v>
      </c>
      <c r="AE134" t="str">
        <f t="shared" si="22"/>
        <v/>
      </c>
      <c r="AF134" t="str">
        <f t="shared" si="23"/>
        <v/>
      </c>
      <c r="AG134" t="str">
        <f t="shared" si="20"/>
        <v/>
      </c>
      <c r="AH134" t="str">
        <f t="shared" si="17"/>
        <v/>
      </c>
      <c r="AI134" t="str">
        <f t="shared" si="18"/>
        <v/>
      </c>
      <c r="AJ134">
        <v>0.76137624861265263</v>
      </c>
      <c r="AK134" t="str">
        <f t="shared" si="19"/>
        <v/>
      </c>
    </row>
    <row r="135" spans="1:37" x14ac:dyDescent="0.2">
      <c r="A135" s="2" t="d">
        <v>1999-03-15</v>
      </c>
      <c r="B135" t="s">
        <v>699</v>
      </c>
      <c r="C135" t="s">
        <v>642</v>
      </c>
      <c r="D135">
        <v>3</v>
      </c>
      <c r="E135" t="s">
        <v>609</v>
      </c>
      <c r="F135" t="b">
        <v>0</v>
      </c>
      <c r="G135">
        <v>39</v>
      </c>
      <c r="H135" t="s">
        <v>618</v>
      </c>
      <c r="I135" t="s">
        <v>484</v>
      </c>
      <c r="J135">
        <v>7</v>
      </c>
      <c r="K135" t="s">
        <v>615</v>
      </c>
      <c r="L135" t="s">
        <v>616</v>
      </c>
      <c r="M135">
        <v>7</v>
      </c>
      <c r="N135">
        <v>12</v>
      </c>
      <c r="O135">
        <v>2187</v>
      </c>
      <c r="P135" t="s">
        <v>462</v>
      </c>
      <c r="Q135">
        <v>2</v>
      </c>
      <c r="R135" t="s">
        <v>611</v>
      </c>
      <c r="S135" t="s">
        <v>612</v>
      </c>
      <c r="T135">
        <v>2</v>
      </c>
      <c r="U135">
        <v>-12</v>
      </c>
      <c r="V135">
        <v>2242</v>
      </c>
      <c r="W135" t="s">
        <v>881</v>
      </c>
      <c r="AB135" t="str">
        <f>IF(I135=$AA$2, _xlfn.XLOOKUP(P135,tennis_clusters!B:B,tennis_clusters!AB:AB),"NA")</f>
        <v>NA</v>
      </c>
      <c r="AC135">
        <f>IF(OR(ISNUMBER(AB135),ISNA(AB135)),"NA",_xlfn.XLOOKUP(I135,tennis_clusters!B:B,tennis_clusters!AB:AB))</f>
        <v>16</v>
      </c>
      <c r="AD135" t="str">
        <f t="shared" si="21"/>
        <v>L</v>
      </c>
      <c r="AE135" t="str">
        <f t="shared" si="22"/>
        <v>L</v>
      </c>
      <c r="AF135">
        <f t="shared" si="23"/>
        <v>16</v>
      </c>
      <c r="AG135">
        <f t="shared" si="20"/>
        <v>0</v>
      </c>
      <c r="AH135">
        <f t="shared" ref="AH135:AH198" si="24">IF(AF135="","",_xlfn.XLOOKUP(AF135,AL:AL,AM:AM))</f>
        <v>0.62264150943396224</v>
      </c>
      <c r="AI135">
        <f t="shared" ref="AI135:AI198" si="25">IF(AF135="","",(AH135-AG135)^2)</f>
        <v>0.3876824492702029</v>
      </c>
      <c r="AJ135">
        <v>0.76137624861265263</v>
      </c>
      <c r="AK135">
        <f t="shared" ref="AK135:AK198" si="26">IF(AG135="","",(AJ135-AG135)^2)</f>
        <v>0.57969379195147586</v>
      </c>
    </row>
    <row r="136" spans="1:37" x14ac:dyDescent="0.2">
      <c r="A136" s="2" t="d">
        <v>1994-05-09</v>
      </c>
      <c r="B136" t="s">
        <v>686</v>
      </c>
      <c r="C136" t="s">
        <v>642</v>
      </c>
      <c r="D136">
        <v>3</v>
      </c>
      <c r="E136" t="s">
        <v>671</v>
      </c>
      <c r="F136" t="b">
        <v>0</v>
      </c>
      <c r="G136">
        <v>34</v>
      </c>
      <c r="H136" t="s">
        <v>628</v>
      </c>
      <c r="I136" t="s">
        <v>462</v>
      </c>
      <c r="J136">
        <v>1</v>
      </c>
      <c r="K136" t="s">
        <v>611</v>
      </c>
      <c r="L136" t="s">
        <v>612</v>
      </c>
      <c r="M136">
        <v>1</v>
      </c>
      <c r="N136">
        <v>2</v>
      </c>
      <c r="O136">
        <v>2393</v>
      </c>
      <c r="P136" t="s">
        <v>30</v>
      </c>
      <c r="R136" t="s">
        <v>611</v>
      </c>
      <c r="S136" t="s">
        <v>612</v>
      </c>
      <c r="T136">
        <v>30</v>
      </c>
      <c r="U136">
        <v>-1</v>
      </c>
      <c r="V136">
        <v>1996</v>
      </c>
      <c r="W136" t="s">
        <v>813</v>
      </c>
      <c r="AB136">
        <f>IF(I136=$AA$2, _xlfn.XLOOKUP(P136,tennis_clusters!B:B,tennis_clusters!AB:AB),"NA")</f>
        <v>13</v>
      </c>
      <c r="AC136" t="str">
        <f>IF(OR(ISNUMBER(AB136),ISNA(AB136)),"NA",_xlfn.XLOOKUP(I136,tennis_clusters!B:B,tennis_clusters!AB:AB))</f>
        <v>NA</v>
      </c>
      <c r="AD136" t="str">
        <f t="shared" si="21"/>
        <v>W</v>
      </c>
      <c r="AE136" t="str">
        <f t="shared" si="22"/>
        <v>W</v>
      </c>
      <c r="AF136">
        <f t="shared" si="23"/>
        <v>13</v>
      </c>
      <c r="AG136">
        <f t="shared" si="20"/>
        <v>1</v>
      </c>
      <c r="AH136">
        <f t="shared" si="24"/>
        <v>0.80909090909090908</v>
      </c>
      <c r="AI136">
        <f t="shared" si="25"/>
        <v>3.6446280991735538E-2</v>
      </c>
      <c r="AJ136">
        <v>0.76137624861265263</v>
      </c>
      <c r="AK136">
        <f t="shared" si="26"/>
        <v>5.6941294726170565E-2</v>
      </c>
    </row>
    <row r="137" spans="1:37" x14ac:dyDescent="0.2">
      <c r="A137" s="2" t="d">
        <v>1991-02-18</v>
      </c>
      <c r="B137" t="s">
        <v>782</v>
      </c>
      <c r="C137" t="s">
        <v>783</v>
      </c>
      <c r="D137">
        <v>3</v>
      </c>
      <c r="E137" t="s">
        <v>609</v>
      </c>
      <c r="F137" t="b">
        <v>1</v>
      </c>
      <c r="G137">
        <v>43</v>
      </c>
      <c r="H137" t="s">
        <v>620</v>
      </c>
      <c r="I137" t="s">
        <v>385</v>
      </c>
      <c r="J137">
        <v>15</v>
      </c>
      <c r="K137" t="s">
        <v>615</v>
      </c>
      <c r="L137" t="s">
        <v>616</v>
      </c>
      <c r="M137">
        <v>50</v>
      </c>
      <c r="N137">
        <v>18</v>
      </c>
      <c r="O137">
        <v>1900</v>
      </c>
      <c r="P137" t="s">
        <v>462</v>
      </c>
      <c r="Q137">
        <v>2</v>
      </c>
      <c r="R137" t="s">
        <v>611</v>
      </c>
      <c r="S137" t="s">
        <v>612</v>
      </c>
      <c r="T137">
        <v>5</v>
      </c>
      <c r="U137">
        <v>-15</v>
      </c>
      <c r="V137">
        <v>2187</v>
      </c>
      <c r="W137" t="s">
        <v>1316</v>
      </c>
      <c r="Z137" t="s">
        <v>847</v>
      </c>
      <c r="AB137" t="str">
        <f>IF(I137=$AA$2, _xlfn.XLOOKUP(P137,tennis_clusters!B:B,tennis_clusters!AB:AB),"NA")</f>
        <v>NA</v>
      </c>
      <c r="AC137">
        <f>IF(OR(ISNUMBER(AB137),ISNA(AB137)),"NA",_xlfn.XLOOKUP(I137,tennis_clusters!B:B,tennis_clusters!AB:AB))</f>
        <v>19</v>
      </c>
      <c r="AD137" t="str">
        <f t="shared" si="21"/>
        <v>L</v>
      </c>
      <c r="AE137" t="str">
        <f t="shared" si="22"/>
        <v>L</v>
      </c>
      <c r="AF137">
        <f t="shared" si="23"/>
        <v>19</v>
      </c>
      <c r="AG137">
        <f t="shared" si="20"/>
        <v>0</v>
      </c>
      <c r="AH137">
        <f t="shared" si="24"/>
        <v>0.83333333333333337</v>
      </c>
      <c r="AI137">
        <f t="shared" si="25"/>
        <v>0.69444444444444453</v>
      </c>
      <c r="AJ137">
        <v>0.76137624861265263</v>
      </c>
      <c r="AK137">
        <f t="shared" si="26"/>
        <v>0.57969379195147586</v>
      </c>
    </row>
    <row r="138" spans="1:37" x14ac:dyDescent="0.2">
      <c r="A138" s="2" t="d">
        <v>2001-05-21</v>
      </c>
      <c r="B138" t="s">
        <v>675</v>
      </c>
      <c r="C138" t="s">
        <v>676</v>
      </c>
      <c r="D138">
        <v>3</v>
      </c>
      <c r="E138" t="s">
        <v>671</v>
      </c>
      <c r="F138" t="b">
        <v>0</v>
      </c>
      <c r="G138">
        <v>18</v>
      </c>
      <c r="H138" t="s">
        <v>677</v>
      </c>
      <c r="I138" t="s">
        <v>462</v>
      </c>
      <c r="K138" t="s">
        <v>611</v>
      </c>
      <c r="L138" t="s">
        <v>612</v>
      </c>
      <c r="M138">
        <v>5</v>
      </c>
      <c r="N138">
        <v>6</v>
      </c>
      <c r="O138">
        <v>2174</v>
      </c>
      <c r="P138" t="s">
        <v>509</v>
      </c>
      <c r="R138" t="s">
        <v>638</v>
      </c>
      <c r="S138" t="s">
        <v>639</v>
      </c>
      <c r="T138">
        <v>10</v>
      </c>
      <c r="U138">
        <v>-7</v>
      </c>
      <c r="V138">
        <v>2078</v>
      </c>
      <c r="W138" t="s">
        <v>768</v>
      </c>
      <c r="AB138">
        <f>IF(I138=$AA$2, _xlfn.XLOOKUP(P138,tennis_clusters!B:B,tennis_clusters!AB:AB),"NA")</f>
        <v>8</v>
      </c>
      <c r="AC138" t="str">
        <f>IF(OR(ISNUMBER(AB138),ISNA(AB138)),"NA",_xlfn.XLOOKUP(I138,tennis_clusters!B:B,tennis_clusters!AB:AB))</f>
        <v>NA</v>
      </c>
      <c r="AD138" t="str">
        <f t="shared" si="21"/>
        <v>W</v>
      </c>
      <c r="AE138" t="str">
        <f t="shared" si="22"/>
        <v>W</v>
      </c>
      <c r="AF138">
        <f t="shared" si="23"/>
        <v>8</v>
      </c>
      <c r="AG138">
        <f t="shared" si="20"/>
        <v>1</v>
      </c>
      <c r="AH138">
        <f t="shared" si="24"/>
        <v>0.7415730337078652</v>
      </c>
      <c r="AI138">
        <f t="shared" si="25"/>
        <v>6.6784496906956176E-2</v>
      </c>
      <c r="AJ138">
        <v>0.76137624861265263</v>
      </c>
      <c r="AK138">
        <f t="shared" si="26"/>
        <v>5.6941294726170565E-2</v>
      </c>
    </row>
    <row r="139" spans="1:37" x14ac:dyDescent="0.2">
      <c r="A139" s="2" t="d">
        <v>2002-05-06</v>
      </c>
      <c r="B139" t="s">
        <v>686</v>
      </c>
      <c r="C139" t="s">
        <v>642</v>
      </c>
      <c r="D139">
        <v>3</v>
      </c>
      <c r="E139" t="s">
        <v>671</v>
      </c>
      <c r="F139" t="b">
        <v>0</v>
      </c>
      <c r="G139">
        <v>35</v>
      </c>
      <c r="H139" t="s">
        <v>628</v>
      </c>
      <c r="I139" t="s">
        <v>177</v>
      </c>
      <c r="K139" t="s">
        <v>633</v>
      </c>
      <c r="L139" t="s">
        <v>634</v>
      </c>
      <c r="M139">
        <v>45</v>
      </c>
      <c r="N139">
        <v>16</v>
      </c>
      <c r="O139">
        <v>1941</v>
      </c>
      <c r="P139" t="s">
        <v>462</v>
      </c>
      <c r="Q139">
        <v>12</v>
      </c>
      <c r="R139" t="s">
        <v>611</v>
      </c>
      <c r="S139" t="s">
        <v>612</v>
      </c>
      <c r="T139">
        <v>12</v>
      </c>
      <c r="U139">
        <v>-15</v>
      </c>
      <c r="V139">
        <v>2159</v>
      </c>
      <c r="W139" t="s">
        <v>687</v>
      </c>
      <c r="AB139" t="str">
        <f>IF(I139=$AA$2, _xlfn.XLOOKUP(P139,tennis_clusters!B:B,tennis_clusters!AB:AB),"NA")</f>
        <v>NA</v>
      </c>
      <c r="AC139">
        <f>IF(OR(ISNUMBER(AB139),ISNA(AB139)),"NA",_xlfn.XLOOKUP(I139,tennis_clusters!B:B,tennis_clusters!AB:AB))</f>
        <v>13</v>
      </c>
      <c r="AD139" t="str">
        <f t="shared" si="21"/>
        <v>L</v>
      </c>
      <c r="AE139" t="str">
        <f t="shared" si="22"/>
        <v>L</v>
      </c>
      <c r="AF139">
        <f t="shared" si="23"/>
        <v>13</v>
      </c>
      <c r="AG139">
        <f t="shared" si="20"/>
        <v>0</v>
      </c>
      <c r="AH139">
        <f t="shared" si="24"/>
        <v>0.80909090909090908</v>
      </c>
      <c r="AI139">
        <f t="shared" si="25"/>
        <v>0.65462809917355369</v>
      </c>
      <c r="AJ139">
        <v>0.76137624861265263</v>
      </c>
      <c r="AK139">
        <f t="shared" si="26"/>
        <v>0.57969379195147586</v>
      </c>
    </row>
    <row r="140" spans="1:37" x14ac:dyDescent="0.2">
      <c r="A140" s="2" t="d">
        <v>1996-08-12</v>
      </c>
      <c r="B140" t="s">
        <v>845</v>
      </c>
      <c r="C140" t="s">
        <v>783</v>
      </c>
      <c r="D140">
        <v>3</v>
      </c>
      <c r="E140" t="s">
        <v>609</v>
      </c>
      <c r="F140" t="b">
        <v>0</v>
      </c>
      <c r="G140">
        <v>41</v>
      </c>
      <c r="H140" t="s">
        <v>618</v>
      </c>
      <c r="I140" t="s">
        <v>462</v>
      </c>
      <c r="J140">
        <v>1</v>
      </c>
      <c r="K140" t="s">
        <v>611</v>
      </c>
      <c r="L140" t="s">
        <v>612</v>
      </c>
      <c r="M140">
        <v>1</v>
      </c>
      <c r="O140">
        <v>2307</v>
      </c>
      <c r="P140" t="s">
        <v>559</v>
      </c>
      <c r="R140" t="s">
        <v>621</v>
      </c>
      <c r="S140" t="s">
        <v>622</v>
      </c>
      <c r="T140">
        <v>390</v>
      </c>
      <c r="U140">
        <v>-1</v>
      </c>
      <c r="V140">
        <v>1790</v>
      </c>
      <c r="W140" t="s">
        <v>666</v>
      </c>
      <c r="Y140" t="s">
        <v>728</v>
      </c>
      <c r="AB140">
        <f>IF(I140=$AA$2, _xlfn.XLOOKUP(P140,tennis_clusters!B:B,tennis_clusters!AB:AB),"NA")</f>
        <v>15</v>
      </c>
      <c r="AC140" t="str">
        <f>IF(OR(ISNUMBER(AB140),ISNA(AB140)),"NA",_xlfn.XLOOKUP(I140,tennis_clusters!B:B,tennis_clusters!AB:AB))</f>
        <v>NA</v>
      </c>
      <c r="AD140" t="str">
        <f t="shared" si="21"/>
        <v>W</v>
      </c>
      <c r="AE140" t="str">
        <f t="shared" si="22"/>
        <v>W</v>
      </c>
      <c r="AF140">
        <f t="shared" si="23"/>
        <v>15</v>
      </c>
      <c r="AG140">
        <f t="shared" si="20"/>
        <v>1</v>
      </c>
      <c r="AH140">
        <f t="shared" si="24"/>
        <v>0.70769230769230773</v>
      </c>
      <c r="AI140">
        <f t="shared" si="25"/>
        <v>8.5443786982248499E-2</v>
      </c>
      <c r="AJ140">
        <v>0.76137624861265263</v>
      </c>
      <c r="AK140">
        <f t="shared" si="26"/>
        <v>5.6941294726170565E-2</v>
      </c>
    </row>
    <row r="141" spans="1:37" x14ac:dyDescent="0.2">
      <c r="A141" s="2" t="d">
        <v>1989-01-02</v>
      </c>
      <c r="B141" t="s">
        <v>724</v>
      </c>
      <c r="C141" t="s">
        <v>637</v>
      </c>
      <c r="D141">
        <v>3</v>
      </c>
      <c r="E141" t="s">
        <v>609</v>
      </c>
      <c r="F141" t="b">
        <v>0</v>
      </c>
      <c r="H141" t="s">
        <v>618</v>
      </c>
      <c r="I141" t="s">
        <v>52</v>
      </c>
      <c r="K141" t="s">
        <v>667</v>
      </c>
      <c r="L141" t="s">
        <v>668</v>
      </c>
      <c r="M141">
        <v>79</v>
      </c>
      <c r="N141">
        <v>9</v>
      </c>
      <c r="O141">
        <v>1880</v>
      </c>
      <c r="P141" t="s">
        <v>462</v>
      </c>
      <c r="R141" t="s">
        <v>611</v>
      </c>
      <c r="S141" t="s">
        <v>612</v>
      </c>
      <c r="T141">
        <v>97</v>
      </c>
      <c r="U141">
        <v>-10</v>
      </c>
      <c r="V141">
        <v>1829</v>
      </c>
      <c r="W141" t="s">
        <v>1413</v>
      </c>
      <c r="AB141" t="str">
        <f>IF(I141=$AA$2, _xlfn.XLOOKUP(P141,tennis_clusters!B:B,tennis_clusters!AB:AB),"NA")</f>
        <v>NA</v>
      </c>
      <c r="AC141">
        <f>IF(OR(ISNUMBER(AB141),ISNA(AB141)),"NA",_xlfn.XLOOKUP(I141,tennis_clusters!B:B,tennis_clusters!AB:AB))</f>
        <v>22</v>
      </c>
      <c r="AD141" t="str">
        <f t="shared" si="21"/>
        <v>L</v>
      </c>
      <c r="AE141" t="str">
        <f t="shared" si="22"/>
        <v>L</v>
      </c>
      <c r="AF141">
        <f t="shared" si="23"/>
        <v>22</v>
      </c>
      <c r="AG141">
        <f t="shared" si="20"/>
        <v>0</v>
      </c>
      <c r="AH141">
        <f t="shared" si="24"/>
        <v>0.84375</v>
      </c>
      <c r="AI141">
        <f t="shared" si="25"/>
        <v>0.7119140625</v>
      </c>
      <c r="AJ141">
        <v>0.76137624861265263</v>
      </c>
      <c r="AK141">
        <f t="shared" si="26"/>
        <v>0.57969379195147586</v>
      </c>
    </row>
    <row r="142" spans="1:37" x14ac:dyDescent="0.2">
      <c r="A142" s="2" t="d">
        <v>1998-08-03</v>
      </c>
      <c r="B142" t="s">
        <v>650</v>
      </c>
      <c r="C142" t="s">
        <v>642</v>
      </c>
      <c r="D142">
        <v>3</v>
      </c>
      <c r="E142" t="s">
        <v>609</v>
      </c>
      <c r="F142" t="b">
        <v>0</v>
      </c>
      <c r="G142">
        <v>54</v>
      </c>
      <c r="H142" t="s">
        <v>624</v>
      </c>
      <c r="I142" t="s">
        <v>462</v>
      </c>
      <c r="J142">
        <v>1</v>
      </c>
      <c r="K142" t="s">
        <v>611</v>
      </c>
      <c r="L142" t="s">
        <v>612</v>
      </c>
      <c r="M142">
        <v>1</v>
      </c>
      <c r="N142">
        <v>1</v>
      </c>
      <c r="O142">
        <v>2299</v>
      </c>
      <c r="P142" t="s">
        <v>206</v>
      </c>
      <c r="R142" t="s">
        <v>672</v>
      </c>
      <c r="S142" t="s">
        <v>673</v>
      </c>
      <c r="T142">
        <v>62</v>
      </c>
      <c r="U142">
        <v>-2</v>
      </c>
      <c r="V142">
        <v>1845</v>
      </c>
      <c r="W142" t="s">
        <v>715</v>
      </c>
      <c r="AB142">
        <f>IF(I142=$AA$2, _xlfn.XLOOKUP(P142,tennis_clusters!B:B,tennis_clusters!AB:AB),"NA")</f>
        <v>22</v>
      </c>
      <c r="AC142" t="str">
        <f>IF(OR(ISNUMBER(AB142),ISNA(AB142)),"NA",_xlfn.XLOOKUP(I142,tennis_clusters!B:B,tennis_clusters!AB:AB))</f>
        <v>NA</v>
      </c>
      <c r="AD142" t="str">
        <f t="shared" si="21"/>
        <v>W</v>
      </c>
      <c r="AE142" t="str">
        <f t="shared" si="22"/>
        <v>W</v>
      </c>
      <c r="AF142">
        <f t="shared" si="23"/>
        <v>22</v>
      </c>
      <c r="AG142">
        <f t="shared" si="20"/>
        <v>1</v>
      </c>
      <c r="AH142">
        <f t="shared" si="24"/>
        <v>0.84375</v>
      </c>
      <c r="AI142">
        <f t="shared" si="25"/>
        <v>2.44140625E-2</v>
      </c>
      <c r="AJ142">
        <v>0.76137624861265263</v>
      </c>
      <c r="AK142">
        <f t="shared" si="26"/>
        <v>5.6941294726170565E-2</v>
      </c>
    </row>
    <row r="143" spans="1:37" x14ac:dyDescent="0.2">
      <c r="A143" s="2" t="d">
        <v>1989-08-07</v>
      </c>
      <c r="B143" t="s">
        <v>845</v>
      </c>
      <c r="C143" t="s">
        <v>637</v>
      </c>
      <c r="D143">
        <v>3</v>
      </c>
      <c r="E143" t="s">
        <v>609</v>
      </c>
      <c r="F143" t="b">
        <v>0</v>
      </c>
      <c r="H143" t="s">
        <v>628</v>
      </c>
      <c r="I143" t="s">
        <v>462</v>
      </c>
      <c r="K143" t="s">
        <v>611</v>
      </c>
      <c r="L143" t="s">
        <v>612</v>
      </c>
      <c r="M143">
        <v>105</v>
      </c>
      <c r="N143">
        <v>3</v>
      </c>
      <c r="O143">
        <v>1846</v>
      </c>
      <c r="P143" t="s">
        <v>1393</v>
      </c>
      <c r="R143" t="s">
        <v>611</v>
      </c>
      <c r="S143" t="s">
        <v>612</v>
      </c>
      <c r="T143">
        <v>387</v>
      </c>
      <c r="U143">
        <v>-18</v>
      </c>
      <c r="V143">
        <v>1521</v>
      </c>
      <c r="W143" t="s">
        <v>1394</v>
      </c>
      <c r="Y143" t="s">
        <v>728</v>
      </c>
      <c r="AB143" t="e">
        <f>IF(I143=$AA$2, _xlfn.XLOOKUP(P143,tennis_clusters!B:B,tennis_clusters!AB:AB),"NA")</f>
        <v>#N/A</v>
      </c>
      <c r="AC143" t="str">
        <f>IF(OR(ISNUMBER(AB143),ISNA(AB143)),"NA",_xlfn.XLOOKUP(I143,tennis_clusters!B:B,tennis_clusters!AB:AB))</f>
        <v>NA</v>
      </c>
      <c r="AD143" t="str">
        <f t="shared" si="21"/>
        <v>W</v>
      </c>
      <c r="AE143" t="str">
        <f t="shared" si="22"/>
        <v/>
      </c>
      <c r="AF143" t="str">
        <f t="shared" si="23"/>
        <v/>
      </c>
      <c r="AG143" t="str">
        <f t="shared" si="20"/>
        <v/>
      </c>
      <c r="AH143" t="str">
        <f t="shared" si="24"/>
        <v/>
      </c>
      <c r="AI143" t="str">
        <f t="shared" si="25"/>
        <v/>
      </c>
      <c r="AJ143">
        <v>0.76137624861265263</v>
      </c>
      <c r="AK143" t="str">
        <f t="shared" si="26"/>
        <v/>
      </c>
    </row>
    <row r="144" spans="1:37" x14ac:dyDescent="0.2">
      <c r="A144" s="2" t="d">
        <v>1991-09-30</v>
      </c>
      <c r="B144" t="s">
        <v>1286</v>
      </c>
      <c r="C144" t="s">
        <v>783</v>
      </c>
      <c r="D144">
        <v>3</v>
      </c>
      <c r="E144" t="s">
        <v>609</v>
      </c>
      <c r="F144" t="b">
        <v>1</v>
      </c>
      <c r="G144">
        <v>35</v>
      </c>
      <c r="H144" t="s">
        <v>624</v>
      </c>
      <c r="I144" t="s">
        <v>462</v>
      </c>
      <c r="J144">
        <v>3</v>
      </c>
      <c r="K144" t="s">
        <v>611</v>
      </c>
      <c r="L144" t="s">
        <v>612</v>
      </c>
      <c r="M144">
        <v>7</v>
      </c>
      <c r="N144">
        <v>2</v>
      </c>
      <c r="O144">
        <v>2175</v>
      </c>
      <c r="P144" t="s">
        <v>1183</v>
      </c>
      <c r="R144" t="s">
        <v>611</v>
      </c>
      <c r="S144" t="s">
        <v>612</v>
      </c>
      <c r="T144">
        <v>325</v>
      </c>
      <c r="U144">
        <v>-3</v>
      </c>
      <c r="V144">
        <v>1724</v>
      </c>
      <c r="W144" t="s">
        <v>1288</v>
      </c>
      <c r="Y144" t="s">
        <v>646</v>
      </c>
      <c r="AB144" t="e">
        <f>IF(I144=$AA$2, _xlfn.XLOOKUP(P144,tennis_clusters!B:B,tennis_clusters!AB:AB),"NA")</f>
        <v>#N/A</v>
      </c>
      <c r="AC144" t="str">
        <f>IF(OR(ISNUMBER(AB144),ISNA(AB144)),"NA",_xlfn.XLOOKUP(I144,tennis_clusters!B:B,tennis_clusters!AB:AB))</f>
        <v>NA</v>
      </c>
      <c r="AD144" t="str">
        <f t="shared" si="21"/>
        <v>W</v>
      </c>
      <c r="AE144" t="str">
        <f t="shared" si="22"/>
        <v/>
      </c>
      <c r="AF144" t="str">
        <f t="shared" si="23"/>
        <v/>
      </c>
      <c r="AG144" t="str">
        <f t="shared" si="20"/>
        <v/>
      </c>
      <c r="AH144" t="str">
        <f t="shared" si="24"/>
        <v/>
      </c>
      <c r="AI144" t="str">
        <f t="shared" si="25"/>
        <v/>
      </c>
      <c r="AJ144">
        <v>0.76137624861265263</v>
      </c>
      <c r="AK144" t="str">
        <f t="shared" si="26"/>
        <v/>
      </c>
    </row>
    <row r="145" spans="1:37" x14ac:dyDescent="0.2">
      <c r="A145" s="2" t="d">
        <v>1993-04-12</v>
      </c>
      <c r="B145" t="s">
        <v>1031</v>
      </c>
      <c r="C145" t="s">
        <v>637</v>
      </c>
      <c r="D145">
        <v>3</v>
      </c>
      <c r="E145" t="s">
        <v>609</v>
      </c>
      <c r="F145" t="b">
        <v>0</v>
      </c>
      <c r="G145">
        <v>37</v>
      </c>
      <c r="H145" t="s">
        <v>610</v>
      </c>
      <c r="I145" t="s">
        <v>462</v>
      </c>
      <c r="J145">
        <v>2</v>
      </c>
      <c r="K145" t="s">
        <v>611</v>
      </c>
      <c r="L145" t="s">
        <v>612</v>
      </c>
      <c r="M145">
        <v>1</v>
      </c>
      <c r="N145">
        <v>9</v>
      </c>
      <c r="O145">
        <v>2311</v>
      </c>
      <c r="P145" t="s">
        <v>289</v>
      </c>
      <c r="Q145">
        <v>1</v>
      </c>
      <c r="R145" t="s">
        <v>611</v>
      </c>
      <c r="S145" t="s">
        <v>612</v>
      </c>
      <c r="T145">
        <v>2</v>
      </c>
      <c r="U145">
        <v>-9</v>
      </c>
      <c r="V145">
        <v>2275</v>
      </c>
      <c r="W145" t="s">
        <v>1201</v>
      </c>
      <c r="AB145">
        <f>IF(I145=$AA$2, _xlfn.XLOOKUP(P145,tennis_clusters!B:B,tennis_clusters!AB:AB),"NA")</f>
        <v>8</v>
      </c>
      <c r="AC145" t="str">
        <f>IF(OR(ISNUMBER(AB145),ISNA(AB145)),"NA",_xlfn.XLOOKUP(I145,tennis_clusters!B:B,tennis_clusters!AB:AB))</f>
        <v>NA</v>
      </c>
      <c r="AD145" t="str">
        <f t="shared" si="21"/>
        <v>W</v>
      </c>
      <c r="AE145" t="str">
        <f t="shared" si="22"/>
        <v>W</v>
      </c>
      <c r="AF145">
        <f t="shared" si="23"/>
        <v>8</v>
      </c>
      <c r="AG145">
        <f t="shared" si="20"/>
        <v>1</v>
      </c>
      <c r="AH145">
        <f t="shared" si="24"/>
        <v>0.7415730337078652</v>
      </c>
      <c r="AI145">
        <f t="shared" si="25"/>
        <v>6.6784496906956176E-2</v>
      </c>
      <c r="AJ145">
        <v>0.76137624861265263</v>
      </c>
      <c r="AK145">
        <f t="shared" si="26"/>
        <v>5.6941294726170565E-2</v>
      </c>
    </row>
    <row r="146" spans="1:37" x14ac:dyDescent="0.2">
      <c r="A146" s="2" t="d">
        <v>1993-04-12</v>
      </c>
      <c r="B146" t="s">
        <v>1031</v>
      </c>
      <c r="C146" t="s">
        <v>637</v>
      </c>
      <c r="D146">
        <v>3</v>
      </c>
      <c r="E146" t="s">
        <v>609</v>
      </c>
      <c r="F146" t="b">
        <v>0</v>
      </c>
      <c r="G146">
        <v>37</v>
      </c>
      <c r="H146" t="s">
        <v>624</v>
      </c>
      <c r="I146" t="s">
        <v>462</v>
      </c>
      <c r="J146">
        <v>2</v>
      </c>
      <c r="K146" t="s">
        <v>611</v>
      </c>
      <c r="L146" t="s">
        <v>612</v>
      </c>
      <c r="M146">
        <v>1</v>
      </c>
      <c r="N146">
        <v>1</v>
      </c>
      <c r="O146">
        <v>2303</v>
      </c>
      <c r="P146" t="s">
        <v>527</v>
      </c>
      <c r="R146" t="s">
        <v>638</v>
      </c>
      <c r="S146" t="s">
        <v>639</v>
      </c>
      <c r="T146">
        <v>71</v>
      </c>
      <c r="U146">
        <v>-1</v>
      </c>
      <c r="V146">
        <v>1845</v>
      </c>
      <c r="W146" t="s">
        <v>707</v>
      </c>
      <c r="AB146">
        <f>IF(I146=$AA$2, _xlfn.XLOOKUP(P146,tennis_clusters!B:B,tennis_clusters!AB:AB),"NA")</f>
        <v>12</v>
      </c>
      <c r="AC146" t="str">
        <f>IF(OR(ISNUMBER(AB146),ISNA(AB146)),"NA",_xlfn.XLOOKUP(I146,tennis_clusters!B:B,tennis_clusters!AB:AB))</f>
        <v>NA</v>
      </c>
      <c r="AD146" t="str">
        <f t="shared" si="21"/>
        <v>W</v>
      </c>
      <c r="AE146" t="str">
        <f t="shared" si="22"/>
        <v>W</v>
      </c>
      <c r="AF146">
        <f t="shared" si="23"/>
        <v>12</v>
      </c>
      <c r="AG146">
        <f t="shared" si="20"/>
        <v>1</v>
      </c>
      <c r="AH146">
        <f t="shared" si="24"/>
        <v>1</v>
      </c>
      <c r="AI146">
        <f t="shared" si="25"/>
        <v>0</v>
      </c>
      <c r="AJ146">
        <v>0.76137624861265263</v>
      </c>
      <c r="AK146">
        <f t="shared" si="26"/>
        <v>5.6941294726170565E-2</v>
      </c>
    </row>
    <row r="147" spans="1:37" x14ac:dyDescent="0.2">
      <c r="A147" s="2" t="d">
        <v>1993-01-11</v>
      </c>
      <c r="B147" t="s">
        <v>1162</v>
      </c>
      <c r="C147" t="s">
        <v>637</v>
      </c>
      <c r="D147">
        <v>3</v>
      </c>
      <c r="E147" t="s">
        <v>609</v>
      </c>
      <c r="F147" t="b">
        <v>0</v>
      </c>
      <c r="G147">
        <v>53</v>
      </c>
      <c r="H147" t="s">
        <v>614</v>
      </c>
      <c r="I147" t="s">
        <v>462</v>
      </c>
      <c r="J147">
        <v>1</v>
      </c>
      <c r="K147" t="s">
        <v>611</v>
      </c>
      <c r="L147" t="s">
        <v>612</v>
      </c>
      <c r="M147">
        <v>3</v>
      </c>
      <c r="N147">
        <v>3</v>
      </c>
      <c r="O147">
        <v>2275</v>
      </c>
      <c r="P147" t="s">
        <v>58</v>
      </c>
      <c r="R147" t="s">
        <v>772</v>
      </c>
      <c r="S147" t="s">
        <v>773</v>
      </c>
      <c r="T147">
        <v>24</v>
      </c>
      <c r="U147">
        <v>-3</v>
      </c>
      <c r="V147">
        <v>2002</v>
      </c>
      <c r="W147" t="s">
        <v>968</v>
      </c>
      <c r="AB147">
        <f>IF(I147=$AA$2, _xlfn.XLOOKUP(P147,tennis_clusters!B:B,tennis_clusters!AB:AB),"NA")</f>
        <v>2</v>
      </c>
      <c r="AC147" t="str">
        <f>IF(OR(ISNUMBER(AB147),ISNA(AB147)),"NA",_xlfn.XLOOKUP(I147,tennis_clusters!B:B,tennis_clusters!AB:AB))</f>
        <v>NA</v>
      </c>
      <c r="AD147" t="str">
        <f t="shared" si="21"/>
        <v>W</v>
      </c>
      <c r="AE147" t="str">
        <f t="shared" si="22"/>
        <v>W</v>
      </c>
      <c r="AF147">
        <f t="shared" si="23"/>
        <v>2</v>
      </c>
      <c r="AG147">
        <f t="shared" si="20"/>
        <v>1</v>
      </c>
      <c r="AH147">
        <f t="shared" si="24"/>
        <v>0.78749999999999998</v>
      </c>
      <c r="AI147">
        <f t="shared" si="25"/>
        <v>4.5156250000000009E-2</v>
      </c>
      <c r="AJ147">
        <v>0.76137624861265263</v>
      </c>
      <c r="AK147">
        <f t="shared" si="26"/>
        <v>5.6941294726170565E-2</v>
      </c>
    </row>
    <row r="148" spans="1:37" x14ac:dyDescent="0.2">
      <c r="A148" s="2" t="d">
        <v>1993-11-15</v>
      </c>
      <c r="B148" t="s">
        <v>839</v>
      </c>
      <c r="C148" t="s">
        <v>610</v>
      </c>
      <c r="D148">
        <v>3</v>
      </c>
      <c r="E148" t="s">
        <v>819</v>
      </c>
      <c r="F148" t="b">
        <v>1</v>
      </c>
      <c r="G148">
        <v>65</v>
      </c>
      <c r="H148" t="s">
        <v>677</v>
      </c>
      <c r="I148" t="s">
        <v>462</v>
      </c>
      <c r="K148" t="s">
        <v>611</v>
      </c>
      <c r="L148" t="s">
        <v>612</v>
      </c>
      <c r="M148">
        <v>1</v>
      </c>
      <c r="N148">
        <v>8</v>
      </c>
      <c r="O148">
        <v>2324</v>
      </c>
      <c r="P148" t="s">
        <v>212</v>
      </c>
      <c r="R148" t="s">
        <v>871</v>
      </c>
      <c r="S148" t="s">
        <v>872</v>
      </c>
      <c r="T148">
        <v>8</v>
      </c>
      <c r="U148">
        <v>-8</v>
      </c>
      <c r="V148">
        <v>2225</v>
      </c>
      <c r="W148" t="s">
        <v>1170</v>
      </c>
      <c r="AB148">
        <f>IF(I148=$AA$2, _xlfn.XLOOKUP(P148,tennis_clusters!B:B,tennis_clusters!AB:AB),"NA")</f>
        <v>16</v>
      </c>
      <c r="AC148" t="str">
        <f>IF(OR(ISNUMBER(AB148),ISNA(AB148)),"NA",_xlfn.XLOOKUP(I148,tennis_clusters!B:B,tennis_clusters!AB:AB))</f>
        <v>NA</v>
      </c>
      <c r="AD148" t="str">
        <f t="shared" si="21"/>
        <v>W</v>
      </c>
      <c r="AE148" t="str">
        <f t="shared" si="22"/>
        <v>W</v>
      </c>
      <c r="AF148">
        <f t="shared" si="23"/>
        <v>16</v>
      </c>
      <c r="AG148">
        <f t="shared" si="20"/>
        <v>1</v>
      </c>
      <c r="AH148">
        <f t="shared" si="24"/>
        <v>0.62264150943396224</v>
      </c>
      <c r="AI148">
        <f t="shared" si="25"/>
        <v>0.1423994304022784</v>
      </c>
      <c r="AJ148">
        <v>0.76137624861265263</v>
      </c>
      <c r="AK148">
        <f t="shared" si="26"/>
        <v>5.6941294726170565E-2</v>
      </c>
    </row>
    <row r="149" spans="1:37" x14ac:dyDescent="0.2">
      <c r="A149" s="2" t="d">
        <v>1993-08-16</v>
      </c>
      <c r="B149" t="s">
        <v>845</v>
      </c>
      <c r="C149" t="s">
        <v>783</v>
      </c>
      <c r="D149">
        <v>3</v>
      </c>
      <c r="E149" t="s">
        <v>609</v>
      </c>
      <c r="F149" t="b">
        <v>0</v>
      </c>
      <c r="G149">
        <v>43</v>
      </c>
      <c r="H149" t="s">
        <v>618</v>
      </c>
      <c r="I149" t="s">
        <v>455</v>
      </c>
      <c r="K149" t="s">
        <v>643</v>
      </c>
      <c r="L149" t="s">
        <v>644</v>
      </c>
      <c r="M149">
        <v>139</v>
      </c>
      <c r="N149">
        <v>29</v>
      </c>
      <c r="O149">
        <v>1795</v>
      </c>
      <c r="P149" t="s">
        <v>462</v>
      </c>
      <c r="Q149">
        <v>1</v>
      </c>
      <c r="R149" t="s">
        <v>611</v>
      </c>
      <c r="S149" t="s">
        <v>612</v>
      </c>
      <c r="T149">
        <v>1</v>
      </c>
      <c r="U149">
        <v>-18</v>
      </c>
      <c r="V149">
        <v>2294</v>
      </c>
      <c r="W149" t="s">
        <v>1181</v>
      </c>
      <c r="AB149" t="str">
        <f>IF(I149=$AA$2, _xlfn.XLOOKUP(P149,tennis_clusters!B:B,tennis_clusters!AB:AB),"NA")</f>
        <v>NA</v>
      </c>
      <c r="AC149">
        <f>IF(OR(ISNUMBER(AB149),ISNA(AB149)),"NA",_xlfn.XLOOKUP(I149,tennis_clusters!B:B,tennis_clusters!AB:AB))</f>
        <v>11</v>
      </c>
      <c r="AD149" t="str">
        <f t="shared" si="21"/>
        <v>L</v>
      </c>
      <c r="AE149" t="str">
        <f t="shared" si="22"/>
        <v>L</v>
      </c>
      <c r="AF149">
        <f t="shared" si="23"/>
        <v>11</v>
      </c>
      <c r="AG149">
        <f t="shared" si="20"/>
        <v>0</v>
      </c>
      <c r="AH149">
        <f t="shared" si="24"/>
        <v>0.66279069767441856</v>
      </c>
      <c r="AI149">
        <f t="shared" si="25"/>
        <v>0.43929150892374252</v>
      </c>
      <c r="AJ149">
        <v>0.76137624861265263</v>
      </c>
      <c r="AK149">
        <f t="shared" si="26"/>
        <v>0.57969379195147586</v>
      </c>
    </row>
    <row r="150" spans="1:37" x14ac:dyDescent="0.2">
      <c r="A150" s="2" t="d">
        <v>1991-08-12</v>
      </c>
      <c r="B150" t="s">
        <v>845</v>
      </c>
      <c r="C150" t="s">
        <v>783</v>
      </c>
      <c r="D150">
        <v>3</v>
      </c>
      <c r="E150" t="s">
        <v>609</v>
      </c>
      <c r="F150" t="b">
        <v>0</v>
      </c>
      <c r="G150">
        <v>35</v>
      </c>
      <c r="H150" t="s">
        <v>618</v>
      </c>
      <c r="I150" t="s">
        <v>462</v>
      </c>
      <c r="J150">
        <v>5</v>
      </c>
      <c r="K150" t="s">
        <v>611</v>
      </c>
      <c r="L150" t="s">
        <v>612</v>
      </c>
      <c r="M150">
        <v>8</v>
      </c>
      <c r="N150">
        <v>4</v>
      </c>
      <c r="O150">
        <v>2134</v>
      </c>
      <c r="P150" t="s">
        <v>482</v>
      </c>
      <c r="R150" t="s">
        <v>643</v>
      </c>
      <c r="S150" t="s">
        <v>644</v>
      </c>
      <c r="T150">
        <v>121</v>
      </c>
      <c r="U150">
        <v>-5</v>
      </c>
      <c r="V150">
        <v>1908</v>
      </c>
      <c r="W150" t="s">
        <v>1295</v>
      </c>
      <c r="AB150">
        <f>IF(I150=$AA$2, _xlfn.XLOOKUP(P150,tennis_clusters!B:B,tennis_clusters!AB:AB),"NA")</f>
        <v>10</v>
      </c>
      <c r="AC150" t="str">
        <f>IF(OR(ISNUMBER(AB150),ISNA(AB150)),"NA",_xlfn.XLOOKUP(I150,tennis_clusters!B:B,tennis_clusters!AB:AB))</f>
        <v>NA</v>
      </c>
      <c r="AD150" t="str">
        <f t="shared" si="21"/>
        <v>W</v>
      </c>
      <c r="AE150" t="str">
        <f t="shared" si="22"/>
        <v>W</v>
      </c>
      <c r="AF150">
        <f t="shared" si="23"/>
        <v>10</v>
      </c>
      <c r="AG150">
        <f t="shared" si="20"/>
        <v>1</v>
      </c>
      <c r="AH150">
        <f t="shared" si="24"/>
        <v>0.9</v>
      </c>
      <c r="AI150">
        <f t="shared" si="25"/>
        <v>9.999999999999995E-3</v>
      </c>
      <c r="AJ150">
        <v>0.76137624861265263</v>
      </c>
      <c r="AK150">
        <f t="shared" si="26"/>
        <v>5.6941294726170565E-2</v>
      </c>
    </row>
    <row r="151" spans="1:37" x14ac:dyDescent="0.2">
      <c r="A151" s="2" t="d">
        <v>1990-11-12</v>
      </c>
      <c r="B151" t="s">
        <v>839</v>
      </c>
      <c r="C151" t="s">
        <v>610</v>
      </c>
      <c r="D151">
        <v>3</v>
      </c>
      <c r="E151" t="s">
        <v>819</v>
      </c>
      <c r="F151" t="b">
        <v>1</v>
      </c>
      <c r="H151" t="s">
        <v>677</v>
      </c>
      <c r="I151" t="s">
        <v>522</v>
      </c>
      <c r="K151" t="s">
        <v>678</v>
      </c>
      <c r="L151" t="s">
        <v>679</v>
      </c>
      <c r="M151">
        <v>1</v>
      </c>
      <c r="N151">
        <v>4</v>
      </c>
      <c r="O151">
        <v>2374</v>
      </c>
      <c r="P151" t="s">
        <v>462</v>
      </c>
      <c r="R151" t="s">
        <v>611</v>
      </c>
      <c r="S151" t="s">
        <v>612</v>
      </c>
      <c r="T151">
        <v>5</v>
      </c>
      <c r="U151">
        <v>-5</v>
      </c>
      <c r="V151">
        <v>2141</v>
      </c>
      <c r="W151" t="s">
        <v>777</v>
      </c>
      <c r="AB151" t="str">
        <f>IF(I151=$AA$2, _xlfn.XLOOKUP(P151,tennis_clusters!B:B,tennis_clusters!AB:AB),"NA")</f>
        <v>NA</v>
      </c>
      <c r="AC151">
        <f>IF(OR(ISNUMBER(AB151),ISNA(AB151)),"NA",_xlfn.XLOOKUP(I151,tennis_clusters!B:B,tennis_clusters!AB:AB))</f>
        <v>8</v>
      </c>
      <c r="AD151" t="str">
        <f t="shared" si="21"/>
        <v>L</v>
      </c>
      <c r="AE151" t="str">
        <f t="shared" si="22"/>
        <v>L</v>
      </c>
      <c r="AF151">
        <f t="shared" si="23"/>
        <v>8</v>
      </c>
      <c r="AG151">
        <f t="shared" si="20"/>
        <v>0</v>
      </c>
      <c r="AH151">
        <f t="shared" si="24"/>
        <v>0.7415730337078652</v>
      </c>
      <c r="AI151">
        <f t="shared" si="25"/>
        <v>0.54993056432268661</v>
      </c>
      <c r="AJ151">
        <v>0.76137624861265263</v>
      </c>
      <c r="AK151">
        <f t="shared" si="26"/>
        <v>0.57969379195147586</v>
      </c>
    </row>
    <row r="152" spans="1:37" x14ac:dyDescent="0.2">
      <c r="A152" s="2" t="d">
        <v>1998-11-02</v>
      </c>
      <c r="B152" t="s">
        <v>844</v>
      </c>
      <c r="C152" t="s">
        <v>642</v>
      </c>
      <c r="D152">
        <v>3</v>
      </c>
      <c r="E152" t="s">
        <v>819</v>
      </c>
      <c r="F152" t="b">
        <v>1</v>
      </c>
      <c r="G152">
        <v>69</v>
      </c>
      <c r="H152" t="s">
        <v>624</v>
      </c>
      <c r="I152" t="s">
        <v>462</v>
      </c>
      <c r="J152">
        <v>1</v>
      </c>
      <c r="K152" t="s">
        <v>611</v>
      </c>
      <c r="L152" t="s">
        <v>612</v>
      </c>
      <c r="M152">
        <v>1</v>
      </c>
      <c r="N152">
        <v>5</v>
      </c>
      <c r="O152">
        <v>2272</v>
      </c>
      <c r="P152" t="s">
        <v>545</v>
      </c>
      <c r="R152" t="s">
        <v>678</v>
      </c>
      <c r="S152" t="s">
        <v>679</v>
      </c>
      <c r="T152">
        <v>19</v>
      </c>
      <c r="U152">
        <v>-5</v>
      </c>
      <c r="V152">
        <v>2044</v>
      </c>
      <c r="W152" t="s">
        <v>895</v>
      </c>
      <c r="AB152">
        <f>IF(I152=$AA$2, _xlfn.XLOOKUP(P152,tennis_clusters!B:B,tennis_clusters!AB:AB),"NA")</f>
        <v>15</v>
      </c>
      <c r="AC152" t="str">
        <f>IF(OR(ISNUMBER(AB152),ISNA(AB152)),"NA",_xlfn.XLOOKUP(I152,tennis_clusters!B:B,tennis_clusters!AB:AB))</f>
        <v>NA</v>
      </c>
      <c r="AD152" t="str">
        <f t="shared" si="21"/>
        <v>W</v>
      </c>
      <c r="AE152" t="str">
        <f t="shared" si="22"/>
        <v>W</v>
      </c>
      <c r="AF152">
        <f t="shared" si="23"/>
        <v>15</v>
      </c>
      <c r="AG152">
        <f t="shared" si="20"/>
        <v>1</v>
      </c>
      <c r="AH152">
        <f t="shared" si="24"/>
        <v>0.70769230769230773</v>
      </c>
      <c r="AI152">
        <f t="shared" si="25"/>
        <v>8.5443786982248499E-2</v>
      </c>
      <c r="AJ152">
        <v>0.76137624861265263</v>
      </c>
      <c r="AK152">
        <f t="shared" si="26"/>
        <v>5.6941294726170565E-2</v>
      </c>
    </row>
    <row r="153" spans="1:37" x14ac:dyDescent="0.2">
      <c r="A153" s="2" t="d">
        <v>1991-10-14</v>
      </c>
      <c r="B153" t="s">
        <v>898</v>
      </c>
      <c r="C153" t="s">
        <v>637</v>
      </c>
      <c r="D153">
        <v>3</v>
      </c>
      <c r="E153" t="s">
        <v>819</v>
      </c>
      <c r="F153" t="b">
        <v>1</v>
      </c>
      <c r="G153">
        <v>43</v>
      </c>
      <c r="H153" t="s">
        <v>618</v>
      </c>
      <c r="I153" t="s">
        <v>462</v>
      </c>
      <c r="J153">
        <v>2</v>
      </c>
      <c r="K153" t="s">
        <v>611</v>
      </c>
      <c r="L153" t="s">
        <v>612</v>
      </c>
      <c r="M153">
        <v>7</v>
      </c>
      <c r="N153">
        <v>4</v>
      </c>
      <c r="O153">
        <v>2178</v>
      </c>
      <c r="P153" t="s">
        <v>309</v>
      </c>
      <c r="Q153">
        <v>7</v>
      </c>
      <c r="R153" t="s">
        <v>678</v>
      </c>
      <c r="S153" t="s">
        <v>679</v>
      </c>
      <c r="T153">
        <v>27</v>
      </c>
      <c r="U153">
        <v>-5</v>
      </c>
      <c r="V153">
        <v>1977</v>
      </c>
      <c r="W153" t="s">
        <v>843</v>
      </c>
      <c r="AB153">
        <f>IF(I153=$AA$2, _xlfn.XLOOKUP(P153,tennis_clusters!B:B,tennis_clusters!AB:AB),"NA")</f>
        <v>17</v>
      </c>
      <c r="AC153" t="str">
        <f>IF(OR(ISNUMBER(AB153),ISNA(AB153)),"NA",_xlfn.XLOOKUP(I153,tennis_clusters!B:B,tennis_clusters!AB:AB))</f>
        <v>NA</v>
      </c>
      <c r="AD153" t="str">
        <f t="shared" si="21"/>
        <v>W</v>
      </c>
      <c r="AE153" t="str">
        <f t="shared" si="22"/>
        <v>W</v>
      </c>
      <c r="AF153">
        <f t="shared" si="23"/>
        <v>17</v>
      </c>
      <c r="AG153">
        <f t="shared" si="20"/>
        <v>1</v>
      </c>
      <c r="AH153">
        <f t="shared" si="24"/>
        <v>0.72972972972972971</v>
      </c>
      <c r="AI153">
        <f t="shared" si="25"/>
        <v>7.3046018991964945E-2</v>
      </c>
      <c r="AJ153">
        <v>0.76137624861265263</v>
      </c>
      <c r="AK153">
        <f t="shared" si="26"/>
        <v>5.6941294726170565E-2</v>
      </c>
    </row>
    <row r="154" spans="1:37" x14ac:dyDescent="0.2">
      <c r="A154" s="2" t="d">
        <v>1993-11-08</v>
      </c>
      <c r="B154" t="s">
        <v>1119</v>
      </c>
      <c r="C154" t="s">
        <v>637</v>
      </c>
      <c r="D154">
        <v>3</v>
      </c>
      <c r="E154" t="s">
        <v>819</v>
      </c>
      <c r="F154" t="b">
        <v>1</v>
      </c>
      <c r="G154">
        <v>54</v>
      </c>
      <c r="H154" t="s">
        <v>620</v>
      </c>
      <c r="I154" t="s">
        <v>462</v>
      </c>
      <c r="J154">
        <v>1</v>
      </c>
      <c r="K154" t="s">
        <v>611</v>
      </c>
      <c r="L154" t="s">
        <v>612</v>
      </c>
      <c r="M154">
        <v>1</v>
      </c>
      <c r="N154">
        <v>2</v>
      </c>
      <c r="O154">
        <v>2299</v>
      </c>
      <c r="P154" t="s">
        <v>278</v>
      </c>
      <c r="R154" t="s">
        <v>633</v>
      </c>
      <c r="S154" t="s">
        <v>634</v>
      </c>
      <c r="T154">
        <v>34</v>
      </c>
      <c r="U154">
        <v>-3</v>
      </c>
      <c r="V154">
        <v>1964</v>
      </c>
      <c r="W154" t="s">
        <v>849</v>
      </c>
      <c r="AB154">
        <f>IF(I154=$AA$2, _xlfn.XLOOKUP(P154,tennis_clusters!B:B,tennis_clusters!AB:AB),"NA")</f>
        <v>22</v>
      </c>
      <c r="AC154" t="str">
        <f>IF(OR(ISNUMBER(AB154),ISNA(AB154)),"NA",_xlfn.XLOOKUP(I154,tennis_clusters!B:B,tennis_clusters!AB:AB))</f>
        <v>NA</v>
      </c>
      <c r="AD154" t="str">
        <f t="shared" si="21"/>
        <v>W</v>
      </c>
      <c r="AE154" t="str">
        <f t="shared" si="22"/>
        <v>W</v>
      </c>
      <c r="AF154">
        <f t="shared" si="23"/>
        <v>22</v>
      </c>
      <c r="AG154">
        <f t="shared" si="20"/>
        <v>1</v>
      </c>
      <c r="AH154">
        <f t="shared" si="24"/>
        <v>0.84375</v>
      </c>
      <c r="AI154">
        <f t="shared" si="25"/>
        <v>2.44140625E-2</v>
      </c>
      <c r="AJ154">
        <v>0.76137624861265263</v>
      </c>
      <c r="AK154">
        <f t="shared" si="26"/>
        <v>5.6941294726170565E-2</v>
      </c>
    </row>
    <row r="155" spans="1:37" x14ac:dyDescent="0.2">
      <c r="A155" s="2" t="d">
        <v>1991-05-13</v>
      </c>
      <c r="B155" t="s">
        <v>686</v>
      </c>
      <c r="C155" t="s">
        <v>642</v>
      </c>
      <c r="D155">
        <v>3</v>
      </c>
      <c r="E155" t="s">
        <v>671</v>
      </c>
      <c r="F155" t="b">
        <v>0</v>
      </c>
      <c r="G155">
        <v>3</v>
      </c>
      <c r="H155" t="s">
        <v>628</v>
      </c>
      <c r="I155" t="s">
        <v>462</v>
      </c>
      <c r="J155">
        <v>3</v>
      </c>
      <c r="K155" t="s">
        <v>611</v>
      </c>
      <c r="L155" t="s">
        <v>612</v>
      </c>
      <c r="M155">
        <v>6</v>
      </c>
      <c r="N155">
        <v>2</v>
      </c>
      <c r="O155">
        <v>2139</v>
      </c>
      <c r="P155" t="s">
        <v>1308</v>
      </c>
      <c r="R155" t="s">
        <v>1309</v>
      </c>
      <c r="S155" t="s">
        <v>1310</v>
      </c>
      <c r="T155">
        <v>185</v>
      </c>
      <c r="U155">
        <v>-4</v>
      </c>
      <c r="V155">
        <v>1719</v>
      </c>
      <c r="W155" t="s">
        <v>1311</v>
      </c>
      <c r="Y155" t="s">
        <v>646</v>
      </c>
      <c r="AB155" t="e">
        <f>IF(I155=$AA$2, _xlfn.XLOOKUP(P155,tennis_clusters!B:B,tennis_clusters!AB:AB),"NA")</f>
        <v>#N/A</v>
      </c>
      <c r="AC155" t="str">
        <f>IF(OR(ISNUMBER(AB155),ISNA(AB155)),"NA",_xlfn.XLOOKUP(I155,tennis_clusters!B:B,tennis_clusters!AB:AB))</f>
        <v>NA</v>
      </c>
      <c r="AD155" t="str">
        <f t="shared" si="21"/>
        <v>W</v>
      </c>
      <c r="AE155" t="str">
        <f t="shared" si="22"/>
        <v/>
      </c>
      <c r="AF155" t="str">
        <f t="shared" si="23"/>
        <v/>
      </c>
      <c r="AG155" t="str">
        <f t="shared" si="20"/>
        <v/>
      </c>
      <c r="AH155" t="str">
        <f t="shared" si="24"/>
        <v/>
      </c>
      <c r="AI155" t="str">
        <f t="shared" si="25"/>
        <v/>
      </c>
      <c r="AJ155">
        <v>0.76137624861265263</v>
      </c>
      <c r="AK155" t="str">
        <f t="shared" si="26"/>
        <v/>
      </c>
    </row>
    <row r="156" spans="1:37" x14ac:dyDescent="0.2">
      <c r="A156" s="2" t="d">
        <v>1995-03-13</v>
      </c>
      <c r="B156" t="s">
        <v>699</v>
      </c>
      <c r="C156" t="s">
        <v>642</v>
      </c>
      <c r="D156">
        <v>3</v>
      </c>
      <c r="E156" t="s">
        <v>609</v>
      </c>
      <c r="F156" t="b">
        <v>0</v>
      </c>
      <c r="G156">
        <v>43</v>
      </c>
      <c r="H156" t="s">
        <v>618</v>
      </c>
      <c r="I156" t="s">
        <v>462</v>
      </c>
      <c r="J156">
        <v>1</v>
      </c>
      <c r="K156" t="s">
        <v>611</v>
      </c>
      <c r="L156" t="s">
        <v>612</v>
      </c>
      <c r="M156">
        <v>1</v>
      </c>
      <c r="N156">
        <v>3</v>
      </c>
      <c r="O156">
        <v>2363</v>
      </c>
      <c r="P156" t="s">
        <v>69</v>
      </c>
      <c r="Q156">
        <v>10</v>
      </c>
      <c r="R156" t="s">
        <v>829</v>
      </c>
      <c r="S156" t="s">
        <v>830</v>
      </c>
      <c r="T156">
        <v>14</v>
      </c>
      <c r="U156">
        <v>-4</v>
      </c>
      <c r="V156">
        <v>2086</v>
      </c>
      <c r="W156" t="s">
        <v>1100</v>
      </c>
      <c r="AB156">
        <f>IF(I156=$AA$2, _xlfn.XLOOKUP(P156,tennis_clusters!B:B,tennis_clusters!AB:AB),"NA")</f>
        <v>13</v>
      </c>
      <c r="AC156" t="str">
        <f>IF(OR(ISNUMBER(AB156),ISNA(AB156)),"NA",_xlfn.XLOOKUP(I156,tennis_clusters!B:B,tennis_clusters!AB:AB))</f>
        <v>NA</v>
      </c>
      <c r="AD156" t="str">
        <f t="shared" si="21"/>
        <v>W</v>
      </c>
      <c r="AE156" t="str">
        <f t="shared" si="22"/>
        <v>W</v>
      </c>
      <c r="AF156">
        <f t="shared" si="23"/>
        <v>13</v>
      </c>
      <c r="AG156">
        <f t="shared" si="20"/>
        <v>1</v>
      </c>
      <c r="AH156">
        <f t="shared" si="24"/>
        <v>0.80909090909090908</v>
      </c>
      <c r="AI156">
        <f t="shared" si="25"/>
        <v>3.6446280991735538E-2</v>
      </c>
      <c r="AJ156">
        <v>0.76137624861265263</v>
      </c>
      <c r="AK156">
        <f t="shared" si="26"/>
        <v>5.6941294726170565E-2</v>
      </c>
    </row>
    <row r="157" spans="1:37" x14ac:dyDescent="0.2">
      <c r="A157" s="2" t="d">
        <v>1990-01-08</v>
      </c>
      <c r="B157" t="s">
        <v>1162</v>
      </c>
      <c r="C157" t="s">
        <v>637</v>
      </c>
      <c r="D157">
        <v>3</v>
      </c>
      <c r="E157" t="s">
        <v>609</v>
      </c>
      <c r="F157" t="b">
        <v>0</v>
      </c>
      <c r="H157" t="s">
        <v>620</v>
      </c>
      <c r="I157" t="s">
        <v>462</v>
      </c>
      <c r="K157" t="s">
        <v>611</v>
      </c>
      <c r="L157" t="s">
        <v>612</v>
      </c>
      <c r="M157">
        <v>69</v>
      </c>
      <c r="N157">
        <v>8</v>
      </c>
      <c r="O157">
        <v>1903</v>
      </c>
      <c r="P157" t="s">
        <v>446</v>
      </c>
      <c r="R157" t="s">
        <v>672</v>
      </c>
      <c r="S157" t="s">
        <v>673</v>
      </c>
      <c r="T157">
        <v>55</v>
      </c>
      <c r="U157">
        <v>-9</v>
      </c>
      <c r="V157">
        <v>1855</v>
      </c>
      <c r="W157" t="s">
        <v>1377</v>
      </c>
      <c r="X157" t="s">
        <v>646</v>
      </c>
      <c r="AB157">
        <f>IF(I157=$AA$2, _xlfn.XLOOKUP(P157,tennis_clusters!B:B,tennis_clusters!AB:AB),"NA")</f>
        <v>23</v>
      </c>
      <c r="AC157" t="str">
        <f>IF(OR(ISNUMBER(AB157),ISNA(AB157)),"NA",_xlfn.XLOOKUP(I157,tennis_clusters!B:B,tennis_clusters!AB:AB))</f>
        <v>NA</v>
      </c>
      <c r="AD157" t="str">
        <f t="shared" si="21"/>
        <v>W</v>
      </c>
      <c r="AE157" t="str">
        <f t="shared" si="22"/>
        <v>W</v>
      </c>
      <c r="AF157">
        <f t="shared" si="23"/>
        <v>23</v>
      </c>
      <c r="AG157">
        <f t="shared" si="20"/>
        <v>1</v>
      </c>
      <c r="AH157">
        <f t="shared" si="24"/>
        <v>0.875</v>
      </c>
      <c r="AI157">
        <f t="shared" si="25"/>
        <v>1.5625E-2</v>
      </c>
      <c r="AJ157">
        <v>0.76137624861265263</v>
      </c>
      <c r="AK157">
        <f t="shared" si="26"/>
        <v>5.6941294726170565E-2</v>
      </c>
    </row>
    <row r="158" spans="1:37" x14ac:dyDescent="0.2">
      <c r="A158" s="2" t="d">
        <v>1998-05-11</v>
      </c>
      <c r="B158" t="s">
        <v>686</v>
      </c>
      <c r="C158" t="s">
        <v>642</v>
      </c>
      <c r="D158">
        <v>3</v>
      </c>
      <c r="E158" t="s">
        <v>671</v>
      </c>
      <c r="F158" t="b">
        <v>0</v>
      </c>
      <c r="G158">
        <v>45</v>
      </c>
      <c r="H158" t="s">
        <v>628</v>
      </c>
      <c r="I158" t="s">
        <v>462</v>
      </c>
      <c r="J158">
        <v>1</v>
      </c>
      <c r="K158" t="s">
        <v>611</v>
      </c>
      <c r="L158" t="s">
        <v>612</v>
      </c>
      <c r="M158">
        <v>1</v>
      </c>
      <c r="N158">
        <v>6</v>
      </c>
      <c r="O158">
        <v>2298</v>
      </c>
      <c r="P158" t="s">
        <v>543</v>
      </c>
      <c r="R158" t="s">
        <v>678</v>
      </c>
      <c r="S158" t="s">
        <v>679</v>
      </c>
      <c r="T158">
        <v>18</v>
      </c>
      <c r="U158">
        <v>-6</v>
      </c>
      <c r="V158">
        <v>2152</v>
      </c>
      <c r="W158" t="s">
        <v>928</v>
      </c>
      <c r="AB158">
        <f>IF(I158=$AA$2, _xlfn.XLOOKUP(P158,tennis_clusters!B:B,tennis_clusters!AB:AB),"NA")</f>
        <v>8</v>
      </c>
      <c r="AC158" t="str">
        <f>IF(OR(ISNUMBER(AB158),ISNA(AB158)),"NA",_xlfn.XLOOKUP(I158,tennis_clusters!B:B,tennis_clusters!AB:AB))</f>
        <v>NA</v>
      </c>
      <c r="AD158" t="str">
        <f t="shared" si="21"/>
        <v>W</v>
      </c>
      <c r="AE158" t="str">
        <f t="shared" si="22"/>
        <v>W</v>
      </c>
      <c r="AF158">
        <f t="shared" si="23"/>
        <v>8</v>
      </c>
      <c r="AG158">
        <f t="shared" si="20"/>
        <v>1</v>
      </c>
      <c r="AH158">
        <f t="shared" si="24"/>
        <v>0.7415730337078652</v>
      </c>
      <c r="AI158">
        <f t="shared" si="25"/>
        <v>6.6784496906956176E-2</v>
      </c>
      <c r="AJ158">
        <v>0.76137624861265263</v>
      </c>
      <c r="AK158">
        <f t="shared" si="26"/>
        <v>5.6941294726170565E-2</v>
      </c>
    </row>
    <row r="159" spans="1:37" x14ac:dyDescent="0.2">
      <c r="A159" s="2" t="d">
        <v>1992-05-18</v>
      </c>
      <c r="B159" t="s">
        <v>675</v>
      </c>
      <c r="C159" t="s">
        <v>676</v>
      </c>
      <c r="D159">
        <v>3</v>
      </c>
      <c r="E159" t="s">
        <v>671</v>
      </c>
      <c r="F159" t="b">
        <v>0</v>
      </c>
      <c r="H159" t="s">
        <v>677</v>
      </c>
      <c r="I159" t="s">
        <v>462</v>
      </c>
      <c r="K159" t="s">
        <v>611</v>
      </c>
      <c r="L159" t="s">
        <v>612</v>
      </c>
      <c r="M159">
        <v>3</v>
      </c>
      <c r="N159">
        <v>5</v>
      </c>
      <c r="O159">
        <v>2176</v>
      </c>
      <c r="P159" t="s">
        <v>52</v>
      </c>
      <c r="R159" t="s">
        <v>667</v>
      </c>
      <c r="S159" t="s">
        <v>668</v>
      </c>
      <c r="T159">
        <v>15</v>
      </c>
      <c r="U159">
        <v>-5</v>
      </c>
      <c r="V159">
        <v>2017</v>
      </c>
      <c r="W159" t="s">
        <v>1256</v>
      </c>
      <c r="AB159">
        <f>IF(I159=$AA$2, _xlfn.XLOOKUP(P159,tennis_clusters!B:B,tennis_clusters!AB:AB),"NA")</f>
        <v>22</v>
      </c>
      <c r="AC159" t="str">
        <f>IF(OR(ISNUMBER(AB159),ISNA(AB159)),"NA",_xlfn.XLOOKUP(I159,tennis_clusters!B:B,tennis_clusters!AB:AB))</f>
        <v>NA</v>
      </c>
      <c r="AD159" t="str">
        <f t="shared" si="21"/>
        <v>W</v>
      </c>
      <c r="AE159" t="str">
        <f t="shared" si="22"/>
        <v>W</v>
      </c>
      <c r="AF159">
        <f t="shared" si="23"/>
        <v>22</v>
      </c>
      <c r="AG159">
        <f t="shared" si="20"/>
        <v>1</v>
      </c>
      <c r="AH159">
        <f t="shared" si="24"/>
        <v>0.84375</v>
      </c>
      <c r="AI159">
        <f t="shared" si="25"/>
        <v>2.44140625E-2</v>
      </c>
      <c r="AJ159">
        <v>0.76137624861265263</v>
      </c>
      <c r="AK159">
        <f t="shared" si="26"/>
        <v>5.6941294726170565E-2</v>
      </c>
    </row>
    <row r="160" spans="1:37" x14ac:dyDescent="0.2">
      <c r="A160" s="2" t="d">
        <v>2000-05-21</v>
      </c>
      <c r="B160" t="s">
        <v>675</v>
      </c>
      <c r="C160" t="s">
        <v>676</v>
      </c>
      <c r="D160">
        <v>3</v>
      </c>
      <c r="E160" t="s">
        <v>671</v>
      </c>
      <c r="F160" t="b">
        <v>0</v>
      </c>
      <c r="G160">
        <v>12</v>
      </c>
      <c r="H160" t="s">
        <v>677</v>
      </c>
      <c r="I160" t="s">
        <v>462</v>
      </c>
      <c r="K160" t="s">
        <v>611</v>
      </c>
      <c r="L160" t="s">
        <v>612</v>
      </c>
      <c r="M160">
        <v>2</v>
      </c>
      <c r="N160">
        <v>5</v>
      </c>
      <c r="O160">
        <v>2276</v>
      </c>
      <c r="P160" t="s">
        <v>361</v>
      </c>
      <c r="R160" t="s">
        <v>678</v>
      </c>
      <c r="S160" t="s">
        <v>679</v>
      </c>
      <c r="T160">
        <v>3</v>
      </c>
      <c r="U160">
        <v>-5</v>
      </c>
      <c r="V160">
        <v>2147</v>
      </c>
      <c r="W160" t="s">
        <v>666</v>
      </c>
      <c r="AB160">
        <f>IF(I160=$AA$2, _xlfn.XLOOKUP(P160,tennis_clusters!B:B,tennis_clusters!AB:AB),"NA")</f>
        <v>2</v>
      </c>
      <c r="AC160" t="str">
        <f>IF(OR(ISNUMBER(AB160),ISNA(AB160)),"NA",_xlfn.XLOOKUP(I160,tennis_clusters!B:B,tennis_clusters!AB:AB))</f>
        <v>NA</v>
      </c>
      <c r="AD160" t="str">
        <f t="shared" si="21"/>
        <v>W</v>
      </c>
      <c r="AE160" t="str">
        <f t="shared" si="22"/>
        <v>W</v>
      </c>
      <c r="AF160">
        <f t="shared" si="23"/>
        <v>2</v>
      </c>
      <c r="AG160">
        <f t="shared" si="20"/>
        <v>1</v>
      </c>
      <c r="AH160">
        <f t="shared" si="24"/>
        <v>0.78749999999999998</v>
      </c>
      <c r="AI160">
        <f t="shared" si="25"/>
        <v>4.5156250000000009E-2</v>
      </c>
      <c r="AJ160">
        <v>0.76137624861265263</v>
      </c>
      <c r="AK160">
        <f t="shared" si="26"/>
        <v>5.6941294726170565E-2</v>
      </c>
    </row>
    <row r="161" spans="1:37" x14ac:dyDescent="0.2">
      <c r="A161" s="2" t="d">
        <v>1998-06-22</v>
      </c>
      <c r="B161" t="s">
        <v>658</v>
      </c>
      <c r="C161" t="s">
        <v>608</v>
      </c>
      <c r="D161">
        <v>5</v>
      </c>
      <c r="E161" t="s">
        <v>608</v>
      </c>
      <c r="F161" t="b">
        <v>0</v>
      </c>
      <c r="G161">
        <v>58</v>
      </c>
      <c r="H161" t="s">
        <v>628</v>
      </c>
      <c r="I161" t="s">
        <v>462</v>
      </c>
      <c r="J161">
        <v>1</v>
      </c>
      <c r="K161" t="s">
        <v>611</v>
      </c>
      <c r="L161" t="s">
        <v>612</v>
      </c>
      <c r="M161">
        <v>1</v>
      </c>
      <c r="N161">
        <v>3</v>
      </c>
      <c r="O161">
        <v>2265</v>
      </c>
      <c r="P161" t="s">
        <v>419</v>
      </c>
      <c r="R161" t="s">
        <v>678</v>
      </c>
      <c r="S161" t="s">
        <v>679</v>
      </c>
      <c r="T161">
        <v>70</v>
      </c>
      <c r="U161">
        <v>-3</v>
      </c>
      <c r="V161">
        <v>1916</v>
      </c>
      <c r="W161" t="s">
        <v>925</v>
      </c>
      <c r="AB161">
        <f>IF(I161=$AA$2, _xlfn.XLOOKUP(P161,tennis_clusters!B:B,tennis_clusters!AB:AB),"NA")</f>
        <v>22</v>
      </c>
      <c r="AC161" t="str">
        <f>IF(OR(ISNUMBER(AB161),ISNA(AB161)),"NA",_xlfn.XLOOKUP(I161,tennis_clusters!B:B,tennis_clusters!AB:AB))</f>
        <v>NA</v>
      </c>
      <c r="AD161" t="str">
        <f t="shared" si="21"/>
        <v>W</v>
      </c>
      <c r="AE161" t="str">
        <f t="shared" si="22"/>
        <v>W</v>
      </c>
      <c r="AF161">
        <f t="shared" si="23"/>
        <v>22</v>
      </c>
      <c r="AG161">
        <f t="shared" si="20"/>
        <v>1</v>
      </c>
      <c r="AH161">
        <f t="shared" si="24"/>
        <v>0.84375</v>
      </c>
      <c r="AI161">
        <f t="shared" si="25"/>
        <v>2.44140625E-2</v>
      </c>
      <c r="AJ161">
        <v>0.76137624861265263</v>
      </c>
      <c r="AK161">
        <f t="shared" si="26"/>
        <v>5.6941294726170565E-2</v>
      </c>
    </row>
    <row r="162" spans="1:37" x14ac:dyDescent="0.2">
      <c r="A162" s="2" t="d">
        <v>1993-11-01</v>
      </c>
      <c r="B162" t="s">
        <v>844</v>
      </c>
      <c r="C162" t="s">
        <v>642</v>
      </c>
      <c r="D162">
        <v>3</v>
      </c>
      <c r="E162" t="s">
        <v>819</v>
      </c>
      <c r="F162" t="b">
        <v>1</v>
      </c>
      <c r="G162">
        <v>70</v>
      </c>
      <c r="H162" t="s">
        <v>624</v>
      </c>
      <c r="I162" t="s">
        <v>462</v>
      </c>
      <c r="J162">
        <v>1</v>
      </c>
      <c r="K162" t="s">
        <v>611</v>
      </c>
      <c r="L162" t="s">
        <v>612</v>
      </c>
      <c r="M162">
        <v>1</v>
      </c>
      <c r="N162">
        <v>3</v>
      </c>
      <c r="O162">
        <v>2304</v>
      </c>
      <c r="P162" t="s">
        <v>143</v>
      </c>
      <c r="R162" t="s">
        <v>611</v>
      </c>
      <c r="S162" t="s">
        <v>612</v>
      </c>
      <c r="T162">
        <v>47</v>
      </c>
      <c r="U162">
        <v>-2</v>
      </c>
      <c r="V162">
        <v>1967</v>
      </c>
      <c r="W162" t="s">
        <v>692</v>
      </c>
      <c r="Y162" t="s">
        <v>646</v>
      </c>
      <c r="AB162">
        <f>IF(I162=$AA$2, _xlfn.XLOOKUP(P162,tennis_clusters!B:B,tennis_clusters!AB:AB),"NA")</f>
        <v>15</v>
      </c>
      <c r="AC162" t="str">
        <f>IF(OR(ISNUMBER(AB162),ISNA(AB162)),"NA",_xlfn.XLOOKUP(I162,tennis_clusters!B:B,tennis_clusters!AB:AB))</f>
        <v>NA</v>
      </c>
      <c r="AD162" t="str">
        <f t="shared" si="21"/>
        <v>W</v>
      </c>
      <c r="AE162" t="str">
        <f t="shared" si="22"/>
        <v>W</v>
      </c>
      <c r="AF162">
        <f t="shared" si="23"/>
        <v>15</v>
      </c>
      <c r="AG162">
        <f t="shared" si="20"/>
        <v>1</v>
      </c>
      <c r="AH162">
        <f t="shared" si="24"/>
        <v>0.70769230769230773</v>
      </c>
      <c r="AI162">
        <f t="shared" si="25"/>
        <v>8.5443786982248499E-2</v>
      </c>
      <c r="AJ162">
        <v>0.76137624861265263</v>
      </c>
      <c r="AK162">
        <f t="shared" si="26"/>
        <v>5.6941294726170565E-2</v>
      </c>
    </row>
    <row r="163" spans="1:37" x14ac:dyDescent="0.2">
      <c r="A163" s="2" t="d">
        <v>1991-11-12</v>
      </c>
      <c r="B163" t="s">
        <v>839</v>
      </c>
      <c r="C163" t="s">
        <v>610</v>
      </c>
      <c r="D163">
        <v>3</v>
      </c>
      <c r="E163" t="s">
        <v>819</v>
      </c>
      <c r="F163" t="b">
        <v>1</v>
      </c>
      <c r="G163">
        <v>64</v>
      </c>
      <c r="H163" t="s">
        <v>614</v>
      </c>
      <c r="I163" t="s">
        <v>462</v>
      </c>
      <c r="K163" t="s">
        <v>611</v>
      </c>
      <c r="L163" t="s">
        <v>612</v>
      </c>
      <c r="M163">
        <v>7</v>
      </c>
      <c r="N163">
        <v>14</v>
      </c>
      <c r="O163">
        <v>2211</v>
      </c>
      <c r="P163" t="s">
        <v>247</v>
      </c>
      <c r="R163" t="s">
        <v>693</v>
      </c>
      <c r="S163" t="s">
        <v>694</v>
      </c>
      <c r="T163">
        <v>5</v>
      </c>
      <c r="U163">
        <v>-14</v>
      </c>
      <c r="V163">
        <v>2269</v>
      </c>
      <c r="W163" t="s">
        <v>842</v>
      </c>
      <c r="AB163">
        <f>IF(I163=$AA$2, _xlfn.XLOOKUP(P163,tennis_clusters!B:B,tennis_clusters!AB:AB),"NA")</f>
        <v>8</v>
      </c>
      <c r="AC163" t="str">
        <f>IF(OR(ISNUMBER(AB163),ISNA(AB163)),"NA",_xlfn.XLOOKUP(I163,tennis_clusters!B:B,tennis_clusters!AB:AB))</f>
        <v>NA</v>
      </c>
      <c r="AD163" t="str">
        <f t="shared" si="21"/>
        <v>W</v>
      </c>
      <c r="AE163" t="str">
        <f t="shared" si="22"/>
        <v>W</v>
      </c>
      <c r="AF163">
        <f t="shared" si="23"/>
        <v>8</v>
      </c>
      <c r="AG163">
        <f t="shared" si="20"/>
        <v>1</v>
      </c>
      <c r="AH163">
        <f t="shared" si="24"/>
        <v>0.7415730337078652</v>
      </c>
      <c r="AI163">
        <f t="shared" si="25"/>
        <v>6.6784496906956176E-2</v>
      </c>
      <c r="AJ163">
        <v>0.76137624861265263</v>
      </c>
      <c r="AK163">
        <f t="shared" si="26"/>
        <v>5.6941294726170565E-2</v>
      </c>
    </row>
    <row r="164" spans="1:37" x14ac:dyDescent="0.2">
      <c r="A164" s="2" t="d">
        <v>1995-07-24</v>
      </c>
      <c r="B164" t="s">
        <v>650</v>
      </c>
      <c r="C164" t="s">
        <v>642</v>
      </c>
      <c r="D164">
        <v>3</v>
      </c>
      <c r="E164" t="s">
        <v>609</v>
      </c>
      <c r="F164" t="b">
        <v>0</v>
      </c>
      <c r="G164">
        <v>52</v>
      </c>
      <c r="H164" t="s">
        <v>618</v>
      </c>
      <c r="I164" t="s">
        <v>462</v>
      </c>
      <c r="J164">
        <v>2</v>
      </c>
      <c r="K164" t="s">
        <v>611</v>
      </c>
      <c r="L164" t="s">
        <v>612</v>
      </c>
      <c r="M164">
        <v>2</v>
      </c>
      <c r="N164">
        <v>6</v>
      </c>
      <c r="O164">
        <v>2325</v>
      </c>
      <c r="P164" t="s">
        <v>413</v>
      </c>
      <c r="Q164">
        <v>7</v>
      </c>
      <c r="R164" t="s">
        <v>621</v>
      </c>
      <c r="S164" t="s">
        <v>622</v>
      </c>
      <c r="T164">
        <v>9</v>
      </c>
      <c r="U164">
        <v>-6</v>
      </c>
      <c r="V164">
        <v>2161</v>
      </c>
      <c r="W164" t="s">
        <v>804</v>
      </c>
      <c r="AB164">
        <f>IF(I164=$AA$2, _xlfn.XLOOKUP(P164,tennis_clusters!B:B,tennis_clusters!AB:AB),"NA")</f>
        <v>11</v>
      </c>
      <c r="AC164" t="str">
        <f>IF(OR(ISNUMBER(AB164),ISNA(AB164)),"NA",_xlfn.XLOOKUP(I164,tennis_clusters!B:B,tennis_clusters!AB:AB))</f>
        <v>NA</v>
      </c>
      <c r="AD164" t="str">
        <f t="shared" si="21"/>
        <v>W</v>
      </c>
      <c r="AE164" t="str">
        <f t="shared" si="22"/>
        <v>W</v>
      </c>
      <c r="AF164">
        <f t="shared" si="23"/>
        <v>11</v>
      </c>
      <c r="AG164">
        <f t="shared" si="20"/>
        <v>1</v>
      </c>
      <c r="AH164">
        <f t="shared" si="24"/>
        <v>0.66279069767441856</v>
      </c>
      <c r="AI164">
        <f t="shared" si="25"/>
        <v>0.11371011357490539</v>
      </c>
      <c r="AJ164">
        <v>0.76137624861265263</v>
      </c>
      <c r="AK164">
        <f t="shared" si="26"/>
        <v>5.6941294726170565E-2</v>
      </c>
    </row>
    <row r="165" spans="1:37" x14ac:dyDescent="0.2">
      <c r="A165" s="2" t="d">
        <v>1990-12-11</v>
      </c>
      <c r="B165" t="s">
        <v>955</v>
      </c>
      <c r="C165" t="s">
        <v>956</v>
      </c>
      <c r="D165">
        <v>3</v>
      </c>
      <c r="E165" t="s">
        <v>819</v>
      </c>
      <c r="F165" t="b">
        <v>1</v>
      </c>
      <c r="H165" t="s">
        <v>618</v>
      </c>
      <c r="I165" t="s">
        <v>462</v>
      </c>
      <c r="J165">
        <v>4</v>
      </c>
      <c r="K165" t="s">
        <v>611</v>
      </c>
      <c r="L165" t="s">
        <v>612</v>
      </c>
      <c r="M165">
        <v>5</v>
      </c>
      <c r="N165">
        <v>9</v>
      </c>
      <c r="O165">
        <v>2142</v>
      </c>
      <c r="P165" t="s">
        <v>212</v>
      </c>
      <c r="Q165">
        <v>5</v>
      </c>
      <c r="R165" t="s">
        <v>871</v>
      </c>
      <c r="S165" t="s">
        <v>872</v>
      </c>
      <c r="T165">
        <v>9</v>
      </c>
      <c r="U165">
        <v>-9</v>
      </c>
      <c r="V165">
        <v>2100</v>
      </c>
      <c r="W165" t="s">
        <v>1320</v>
      </c>
      <c r="AB165">
        <f>IF(I165=$AA$2, _xlfn.XLOOKUP(P165,tennis_clusters!B:B,tennis_clusters!AB:AB),"NA")</f>
        <v>16</v>
      </c>
      <c r="AC165" t="str">
        <f>IF(OR(ISNUMBER(AB165),ISNA(AB165)),"NA",_xlfn.XLOOKUP(I165,tennis_clusters!B:B,tennis_clusters!AB:AB))</f>
        <v>NA</v>
      </c>
      <c r="AD165" t="str">
        <f t="shared" si="21"/>
        <v>W</v>
      </c>
      <c r="AE165" t="str">
        <f t="shared" si="22"/>
        <v>W</v>
      </c>
      <c r="AF165">
        <f t="shared" si="23"/>
        <v>16</v>
      </c>
      <c r="AG165">
        <f t="shared" si="20"/>
        <v>1</v>
      </c>
      <c r="AH165">
        <f t="shared" si="24"/>
        <v>0.62264150943396224</v>
      </c>
      <c r="AI165">
        <f t="shared" si="25"/>
        <v>0.1423994304022784</v>
      </c>
      <c r="AJ165">
        <v>0.76137624861265263</v>
      </c>
      <c r="AK165">
        <f t="shared" si="26"/>
        <v>5.6941294726170565E-2</v>
      </c>
    </row>
    <row r="166" spans="1:37" x14ac:dyDescent="0.2">
      <c r="A166" s="2" t="d">
        <v>1995-11-14</v>
      </c>
      <c r="B166" t="s">
        <v>839</v>
      </c>
      <c r="C166" t="s">
        <v>610</v>
      </c>
      <c r="D166">
        <v>3</v>
      </c>
      <c r="E166" t="s">
        <v>819</v>
      </c>
      <c r="F166" t="b">
        <v>1</v>
      </c>
      <c r="G166">
        <v>100</v>
      </c>
      <c r="H166" t="s">
        <v>677</v>
      </c>
      <c r="I166" t="s">
        <v>462</v>
      </c>
      <c r="K166" t="s">
        <v>611</v>
      </c>
      <c r="L166" t="s">
        <v>612</v>
      </c>
      <c r="M166">
        <v>1</v>
      </c>
      <c r="N166">
        <v>5</v>
      </c>
      <c r="O166">
        <v>2352</v>
      </c>
      <c r="P166" t="s">
        <v>577</v>
      </c>
      <c r="R166" t="s">
        <v>667</v>
      </c>
      <c r="S166" t="s">
        <v>668</v>
      </c>
      <c r="T166">
        <v>6</v>
      </c>
      <c r="U166">
        <v>-5</v>
      </c>
      <c r="V166">
        <v>2100</v>
      </c>
      <c r="W166" t="s">
        <v>825</v>
      </c>
      <c r="AB166">
        <f>IF(I166=$AA$2, _xlfn.XLOOKUP(P166,tennis_clusters!B:B,tennis_clusters!AB:AB),"NA")</f>
        <v>13</v>
      </c>
      <c r="AC166" t="str">
        <f>IF(OR(ISNUMBER(AB166),ISNA(AB166)),"NA",_xlfn.XLOOKUP(I166,tennis_clusters!B:B,tennis_clusters!AB:AB))</f>
        <v>NA</v>
      </c>
      <c r="AD166" t="str">
        <f t="shared" si="21"/>
        <v>W</v>
      </c>
      <c r="AE166" t="str">
        <f t="shared" si="22"/>
        <v>W</v>
      </c>
      <c r="AF166">
        <f t="shared" si="23"/>
        <v>13</v>
      </c>
      <c r="AG166">
        <f t="shared" si="20"/>
        <v>1</v>
      </c>
      <c r="AH166">
        <f t="shared" si="24"/>
        <v>0.80909090909090908</v>
      </c>
      <c r="AI166">
        <f t="shared" si="25"/>
        <v>3.6446280991735538E-2</v>
      </c>
      <c r="AJ166">
        <v>0.76137624861265263</v>
      </c>
      <c r="AK166">
        <f t="shared" si="26"/>
        <v>5.6941294726170565E-2</v>
      </c>
    </row>
    <row r="167" spans="1:37" x14ac:dyDescent="0.2">
      <c r="A167" s="2" t="d">
        <v>2001-06-11</v>
      </c>
      <c r="B167" t="s">
        <v>762</v>
      </c>
      <c r="C167" t="s">
        <v>637</v>
      </c>
      <c r="D167">
        <v>3</v>
      </c>
      <c r="E167" t="s">
        <v>608</v>
      </c>
      <c r="F167" t="b">
        <v>0</v>
      </c>
      <c r="G167">
        <v>63</v>
      </c>
      <c r="H167" t="s">
        <v>624</v>
      </c>
      <c r="I167" t="s">
        <v>462</v>
      </c>
      <c r="J167">
        <v>2</v>
      </c>
      <c r="K167" t="s">
        <v>611</v>
      </c>
      <c r="L167" t="s">
        <v>612</v>
      </c>
      <c r="M167">
        <v>4</v>
      </c>
      <c r="N167">
        <v>2</v>
      </c>
      <c r="O167">
        <v>2161</v>
      </c>
      <c r="P167" t="s">
        <v>445</v>
      </c>
      <c r="R167" t="s">
        <v>745</v>
      </c>
      <c r="S167" t="s">
        <v>746</v>
      </c>
      <c r="T167">
        <v>62</v>
      </c>
      <c r="U167">
        <v>-3</v>
      </c>
      <c r="V167">
        <v>1848</v>
      </c>
      <c r="W167" t="s">
        <v>715</v>
      </c>
      <c r="AB167">
        <f>IF(I167=$AA$2, _xlfn.XLOOKUP(P167,tennis_clusters!B:B,tennis_clusters!AB:AB),"NA")</f>
        <v>17</v>
      </c>
      <c r="AC167" t="str">
        <f>IF(OR(ISNUMBER(AB167),ISNA(AB167)),"NA",_xlfn.XLOOKUP(I167,tennis_clusters!B:B,tennis_clusters!AB:AB))</f>
        <v>NA</v>
      </c>
      <c r="AD167" t="str">
        <f t="shared" si="21"/>
        <v>W</v>
      </c>
      <c r="AE167" t="str">
        <f t="shared" si="22"/>
        <v>W</v>
      </c>
      <c r="AF167">
        <f t="shared" si="23"/>
        <v>17</v>
      </c>
      <c r="AG167">
        <f t="shared" si="20"/>
        <v>1</v>
      </c>
      <c r="AH167">
        <f t="shared" si="24"/>
        <v>0.72972972972972971</v>
      </c>
      <c r="AI167">
        <f t="shared" si="25"/>
        <v>7.3046018991964945E-2</v>
      </c>
      <c r="AJ167">
        <v>0.76137624861265263</v>
      </c>
      <c r="AK167">
        <f t="shared" si="26"/>
        <v>5.6941294726170565E-2</v>
      </c>
    </row>
    <row r="168" spans="1:37" x14ac:dyDescent="0.2">
      <c r="A168" s="2" t="d">
        <v>2001-06-25</v>
      </c>
      <c r="B168" t="s">
        <v>658</v>
      </c>
      <c r="C168" t="s">
        <v>608</v>
      </c>
      <c r="D168">
        <v>5</v>
      </c>
      <c r="E168" t="s">
        <v>608</v>
      </c>
      <c r="F168" t="b">
        <v>0</v>
      </c>
      <c r="G168">
        <v>66</v>
      </c>
      <c r="H168" t="s">
        <v>624</v>
      </c>
      <c r="I168" t="s">
        <v>462</v>
      </c>
      <c r="J168">
        <v>1</v>
      </c>
      <c r="K168" t="s">
        <v>611</v>
      </c>
      <c r="L168" t="s">
        <v>612</v>
      </c>
      <c r="M168">
        <v>6</v>
      </c>
      <c r="N168">
        <v>4</v>
      </c>
      <c r="O168">
        <v>2168</v>
      </c>
      <c r="P168" t="s">
        <v>507</v>
      </c>
      <c r="R168" t="s">
        <v>756</v>
      </c>
      <c r="S168" t="s">
        <v>757</v>
      </c>
      <c r="T168">
        <v>124</v>
      </c>
      <c r="U168">
        <v>-5</v>
      </c>
      <c r="V168">
        <v>1842</v>
      </c>
      <c r="W168" t="s">
        <v>758</v>
      </c>
      <c r="AB168">
        <f>IF(I168=$AA$2, _xlfn.XLOOKUP(P168,tennis_clusters!B:B,tennis_clusters!AB:AB),"NA")</f>
        <v>22</v>
      </c>
      <c r="AC168" t="str">
        <f>IF(OR(ISNUMBER(AB168),ISNA(AB168)),"NA",_xlfn.XLOOKUP(I168,tennis_clusters!B:B,tennis_clusters!AB:AB))</f>
        <v>NA</v>
      </c>
      <c r="AD168" t="str">
        <f t="shared" si="21"/>
        <v>W</v>
      </c>
      <c r="AE168" t="str">
        <f t="shared" si="22"/>
        <v>W</v>
      </c>
      <c r="AF168">
        <f t="shared" si="23"/>
        <v>22</v>
      </c>
      <c r="AG168">
        <f t="shared" si="20"/>
        <v>1</v>
      </c>
      <c r="AH168">
        <f t="shared" si="24"/>
        <v>0.84375</v>
      </c>
      <c r="AI168">
        <f t="shared" si="25"/>
        <v>2.44140625E-2</v>
      </c>
      <c r="AJ168">
        <v>0.76137624861265263</v>
      </c>
      <c r="AK168">
        <f t="shared" si="26"/>
        <v>5.6941294726170565E-2</v>
      </c>
    </row>
    <row r="169" spans="1:37" x14ac:dyDescent="0.2">
      <c r="A169" s="2" t="d">
        <v>1992-03-02</v>
      </c>
      <c r="B169" t="s">
        <v>706</v>
      </c>
      <c r="C169" t="s">
        <v>642</v>
      </c>
      <c r="D169">
        <v>3</v>
      </c>
      <c r="E169" t="s">
        <v>609</v>
      </c>
      <c r="F169" t="b">
        <v>0</v>
      </c>
      <c r="G169">
        <v>31</v>
      </c>
      <c r="H169" t="s">
        <v>624</v>
      </c>
      <c r="I169" t="s">
        <v>462</v>
      </c>
      <c r="J169">
        <v>2</v>
      </c>
      <c r="K169" t="s">
        <v>611</v>
      </c>
      <c r="L169" t="s">
        <v>612</v>
      </c>
      <c r="M169">
        <v>4</v>
      </c>
      <c r="N169">
        <v>2</v>
      </c>
      <c r="O169">
        <v>2224</v>
      </c>
      <c r="P169" t="s">
        <v>101</v>
      </c>
      <c r="R169" t="s">
        <v>611</v>
      </c>
      <c r="S169" t="s">
        <v>612</v>
      </c>
      <c r="T169">
        <v>61</v>
      </c>
      <c r="U169">
        <v>-3</v>
      </c>
      <c r="V169">
        <v>1862</v>
      </c>
      <c r="W169" t="s">
        <v>1269</v>
      </c>
      <c r="AB169">
        <f>IF(I169=$AA$2, _xlfn.XLOOKUP(P169,tennis_clusters!B:B,tennis_clusters!AB:AB),"NA")</f>
        <v>24</v>
      </c>
      <c r="AC169" t="str">
        <f>IF(OR(ISNUMBER(AB169),ISNA(AB169)),"NA",_xlfn.XLOOKUP(I169,tennis_clusters!B:B,tennis_clusters!AB:AB))</f>
        <v>NA</v>
      </c>
      <c r="AD169" t="str">
        <f t="shared" si="21"/>
        <v>W</v>
      </c>
      <c r="AE169" t="str">
        <f t="shared" si="22"/>
        <v>W</v>
      </c>
      <c r="AF169">
        <f t="shared" si="23"/>
        <v>24</v>
      </c>
      <c r="AG169">
        <f t="shared" si="20"/>
        <v>1</v>
      </c>
      <c r="AH169">
        <f t="shared" si="24"/>
        <v>0.90625</v>
      </c>
      <c r="AI169">
        <f t="shared" si="25"/>
        <v>8.7890625E-3</v>
      </c>
      <c r="AJ169">
        <v>0.76137624861265263</v>
      </c>
      <c r="AK169">
        <f t="shared" si="26"/>
        <v>5.6941294726170565E-2</v>
      </c>
    </row>
    <row r="170" spans="1:37" x14ac:dyDescent="0.2">
      <c r="A170" s="2" t="d">
        <v>1997-05-19</v>
      </c>
      <c r="B170" t="s">
        <v>675</v>
      </c>
      <c r="C170" t="s">
        <v>676</v>
      </c>
      <c r="D170">
        <v>3</v>
      </c>
      <c r="E170" t="s">
        <v>671</v>
      </c>
      <c r="F170" t="b">
        <v>0</v>
      </c>
      <c r="G170">
        <v>18</v>
      </c>
      <c r="H170" t="s">
        <v>677</v>
      </c>
      <c r="I170" t="s">
        <v>387</v>
      </c>
      <c r="K170" t="s">
        <v>643</v>
      </c>
      <c r="L170" t="s">
        <v>644</v>
      </c>
      <c r="M170">
        <v>21</v>
      </c>
      <c r="N170">
        <v>14</v>
      </c>
      <c r="O170">
        <v>2094</v>
      </c>
      <c r="P170" t="s">
        <v>462</v>
      </c>
      <c r="R170" t="s">
        <v>611</v>
      </c>
      <c r="S170" t="s">
        <v>612</v>
      </c>
      <c r="T170">
        <v>1</v>
      </c>
      <c r="U170">
        <v>-14</v>
      </c>
      <c r="V170">
        <v>2332</v>
      </c>
      <c r="W170" t="s">
        <v>979</v>
      </c>
      <c r="Z170" t="s">
        <v>847</v>
      </c>
      <c r="AB170" t="str">
        <f>IF(I170=$AA$2, _xlfn.XLOOKUP(P170,tennis_clusters!B:B,tennis_clusters!AB:AB),"NA")</f>
        <v>NA</v>
      </c>
      <c r="AC170">
        <f>IF(OR(ISNUMBER(AB170),ISNA(AB170)),"NA",_xlfn.XLOOKUP(I170,tennis_clusters!B:B,tennis_clusters!AB:AB))</f>
        <v>16</v>
      </c>
      <c r="AD170" t="str">
        <f t="shared" si="21"/>
        <v>L</v>
      </c>
      <c r="AE170" t="str">
        <f t="shared" si="22"/>
        <v>L</v>
      </c>
      <c r="AF170">
        <f t="shared" si="23"/>
        <v>16</v>
      </c>
      <c r="AG170">
        <f t="shared" si="20"/>
        <v>0</v>
      </c>
      <c r="AH170">
        <f t="shared" si="24"/>
        <v>0.62264150943396224</v>
      </c>
      <c r="AI170">
        <f t="shared" si="25"/>
        <v>0.3876824492702029</v>
      </c>
      <c r="AJ170">
        <v>0.76137624861265263</v>
      </c>
      <c r="AK170">
        <f t="shared" si="26"/>
        <v>0.57969379195147586</v>
      </c>
    </row>
    <row r="171" spans="1:37" x14ac:dyDescent="0.2">
      <c r="A171" s="2" t="d">
        <v>1998-08-10</v>
      </c>
      <c r="B171" t="s">
        <v>641</v>
      </c>
      <c r="C171" t="s">
        <v>642</v>
      </c>
      <c r="D171">
        <v>3</v>
      </c>
      <c r="E171" t="s">
        <v>609</v>
      </c>
      <c r="F171" t="b">
        <v>0</v>
      </c>
      <c r="G171">
        <v>74</v>
      </c>
      <c r="H171" t="s">
        <v>618</v>
      </c>
      <c r="I171" t="s">
        <v>462</v>
      </c>
      <c r="J171">
        <v>1</v>
      </c>
      <c r="K171" t="s">
        <v>611</v>
      </c>
      <c r="L171" t="s">
        <v>612</v>
      </c>
      <c r="M171">
        <v>2</v>
      </c>
      <c r="N171">
        <v>3</v>
      </c>
      <c r="O171">
        <v>2294</v>
      </c>
      <c r="P171" t="s">
        <v>567</v>
      </c>
      <c r="R171" t="s">
        <v>611</v>
      </c>
      <c r="S171" t="s">
        <v>612</v>
      </c>
      <c r="T171">
        <v>44</v>
      </c>
      <c r="U171">
        <v>-3</v>
      </c>
      <c r="V171">
        <v>1975</v>
      </c>
      <c r="W171" t="s">
        <v>744</v>
      </c>
      <c r="AB171">
        <f>IF(I171=$AA$2, _xlfn.XLOOKUP(P171,tennis_clusters!B:B,tennis_clusters!AB:AB),"NA")</f>
        <v>22</v>
      </c>
      <c r="AC171" t="str">
        <f>IF(OR(ISNUMBER(AB171),ISNA(AB171)),"NA",_xlfn.XLOOKUP(I171,tennis_clusters!B:B,tennis_clusters!AB:AB))</f>
        <v>NA</v>
      </c>
      <c r="AD171" t="str">
        <f t="shared" si="21"/>
        <v>W</v>
      </c>
      <c r="AE171" t="str">
        <f t="shared" si="22"/>
        <v>W</v>
      </c>
      <c r="AF171">
        <f t="shared" si="23"/>
        <v>22</v>
      </c>
      <c r="AG171">
        <f t="shared" si="20"/>
        <v>1</v>
      </c>
      <c r="AH171">
        <f t="shared" si="24"/>
        <v>0.84375</v>
      </c>
      <c r="AI171">
        <f t="shared" si="25"/>
        <v>2.44140625E-2</v>
      </c>
      <c r="AJ171">
        <v>0.76137624861265263</v>
      </c>
      <c r="AK171">
        <f t="shared" si="26"/>
        <v>5.6941294726170565E-2</v>
      </c>
    </row>
    <row r="172" spans="1:37" x14ac:dyDescent="0.2">
      <c r="A172" s="2" t="d">
        <v>1996-05-27</v>
      </c>
      <c r="B172" t="s">
        <v>670</v>
      </c>
      <c r="C172" t="s">
        <v>608</v>
      </c>
      <c r="D172">
        <v>5</v>
      </c>
      <c r="E172" t="s">
        <v>671</v>
      </c>
      <c r="F172" t="b">
        <v>0</v>
      </c>
      <c r="G172">
        <v>32</v>
      </c>
      <c r="H172" t="s">
        <v>628</v>
      </c>
      <c r="I172" t="s">
        <v>462</v>
      </c>
      <c r="J172">
        <v>1</v>
      </c>
      <c r="K172" t="s">
        <v>611</v>
      </c>
      <c r="L172" t="s">
        <v>612</v>
      </c>
      <c r="M172">
        <v>1</v>
      </c>
      <c r="N172">
        <v>4</v>
      </c>
      <c r="O172">
        <v>2326</v>
      </c>
      <c r="P172" t="s">
        <v>511</v>
      </c>
      <c r="R172" t="s">
        <v>633</v>
      </c>
      <c r="S172" t="s">
        <v>634</v>
      </c>
      <c r="T172">
        <v>23</v>
      </c>
      <c r="U172">
        <v>-5</v>
      </c>
      <c r="V172">
        <v>2054</v>
      </c>
      <c r="W172" t="s">
        <v>1026</v>
      </c>
      <c r="AB172">
        <f>IF(I172=$AA$2, _xlfn.XLOOKUP(P172,tennis_clusters!B:B,tennis_clusters!AB:AB),"NA")</f>
        <v>18</v>
      </c>
      <c r="AC172" t="str">
        <f>IF(OR(ISNUMBER(AB172),ISNA(AB172)),"NA",_xlfn.XLOOKUP(I172,tennis_clusters!B:B,tennis_clusters!AB:AB))</f>
        <v>NA</v>
      </c>
      <c r="AD172" t="str">
        <f t="shared" si="21"/>
        <v>W</v>
      </c>
      <c r="AE172" t="str">
        <f t="shared" si="22"/>
        <v>W</v>
      </c>
      <c r="AF172">
        <f t="shared" si="23"/>
        <v>18</v>
      </c>
      <c r="AG172">
        <f t="shared" si="20"/>
        <v>1</v>
      </c>
      <c r="AH172">
        <f t="shared" si="24"/>
        <v>0.7021276595744681</v>
      </c>
      <c r="AI172">
        <f t="shared" si="25"/>
        <v>8.8727931190583961E-2</v>
      </c>
      <c r="AJ172">
        <v>0.76137624861265263</v>
      </c>
      <c r="AK172">
        <f t="shared" si="26"/>
        <v>5.6941294726170565E-2</v>
      </c>
    </row>
    <row r="173" spans="1:37" x14ac:dyDescent="0.2">
      <c r="A173" s="2" t="d">
        <v>1998-08-10</v>
      </c>
      <c r="B173" t="s">
        <v>641</v>
      </c>
      <c r="C173" t="s">
        <v>642</v>
      </c>
      <c r="D173">
        <v>3</v>
      </c>
      <c r="E173" t="s">
        <v>609</v>
      </c>
      <c r="F173" t="b">
        <v>0</v>
      </c>
      <c r="G173">
        <v>74</v>
      </c>
      <c r="H173" t="s">
        <v>614</v>
      </c>
      <c r="I173" t="s">
        <v>462</v>
      </c>
      <c r="J173">
        <v>1</v>
      </c>
      <c r="K173" t="s">
        <v>611</v>
      </c>
      <c r="L173" t="s">
        <v>612</v>
      </c>
      <c r="M173">
        <v>2</v>
      </c>
      <c r="N173">
        <v>4</v>
      </c>
      <c r="O173">
        <v>2297</v>
      </c>
      <c r="P173" t="s">
        <v>360</v>
      </c>
      <c r="R173" t="s">
        <v>678</v>
      </c>
      <c r="S173" t="s">
        <v>679</v>
      </c>
      <c r="T173">
        <v>37</v>
      </c>
      <c r="U173">
        <v>-4</v>
      </c>
      <c r="V173">
        <v>2046</v>
      </c>
      <c r="W173" t="s">
        <v>918</v>
      </c>
      <c r="AB173">
        <f>IF(I173=$AA$2, _xlfn.XLOOKUP(P173,tennis_clusters!B:B,tennis_clusters!AB:AB),"NA")</f>
        <v>15</v>
      </c>
      <c r="AC173" t="str">
        <f>IF(OR(ISNUMBER(AB173),ISNA(AB173)),"NA",_xlfn.XLOOKUP(I173,tennis_clusters!B:B,tennis_clusters!AB:AB))</f>
        <v>NA</v>
      </c>
      <c r="AD173" t="str">
        <f t="shared" si="21"/>
        <v>W</v>
      </c>
      <c r="AE173" t="str">
        <f t="shared" si="22"/>
        <v>W</v>
      </c>
      <c r="AF173">
        <f t="shared" si="23"/>
        <v>15</v>
      </c>
      <c r="AG173">
        <f t="shared" si="20"/>
        <v>1</v>
      </c>
      <c r="AH173">
        <f t="shared" si="24"/>
        <v>0.70769230769230773</v>
      </c>
      <c r="AI173">
        <f t="shared" si="25"/>
        <v>8.5443786982248499E-2</v>
      </c>
      <c r="AJ173">
        <v>0.76137624861265263</v>
      </c>
      <c r="AK173">
        <f t="shared" si="26"/>
        <v>5.6941294726170565E-2</v>
      </c>
    </row>
    <row r="174" spans="1:37" x14ac:dyDescent="0.2">
      <c r="A174" s="2" t="d">
        <v>1998-04-27</v>
      </c>
      <c r="B174" t="s">
        <v>929</v>
      </c>
      <c r="C174" t="s">
        <v>637</v>
      </c>
      <c r="D174">
        <v>3</v>
      </c>
      <c r="E174" t="s">
        <v>671</v>
      </c>
      <c r="F174" t="b">
        <v>0</v>
      </c>
      <c r="G174">
        <v>17</v>
      </c>
      <c r="H174" t="s">
        <v>618</v>
      </c>
      <c r="I174" t="s">
        <v>462</v>
      </c>
      <c r="J174">
        <v>1</v>
      </c>
      <c r="K174" t="s">
        <v>611</v>
      </c>
      <c r="L174" t="s">
        <v>612</v>
      </c>
      <c r="M174">
        <v>1</v>
      </c>
      <c r="N174">
        <v>1</v>
      </c>
      <c r="O174">
        <v>2293</v>
      </c>
      <c r="P174" t="s">
        <v>477</v>
      </c>
      <c r="R174" t="s">
        <v>884</v>
      </c>
      <c r="S174" t="s">
        <v>885</v>
      </c>
      <c r="T174">
        <v>104</v>
      </c>
      <c r="U174">
        <v>-2</v>
      </c>
      <c r="V174">
        <v>1816</v>
      </c>
      <c r="W174" t="s">
        <v>932</v>
      </c>
      <c r="AB174">
        <f>IF(I174=$AA$2, _xlfn.XLOOKUP(P174,tennis_clusters!B:B,tennis_clusters!AB:AB),"NA")</f>
        <v>5</v>
      </c>
      <c r="AC174" t="str">
        <f>IF(OR(ISNUMBER(AB174),ISNA(AB174)),"NA",_xlfn.XLOOKUP(I174,tennis_clusters!B:B,tennis_clusters!AB:AB))</f>
        <v>NA</v>
      </c>
      <c r="AD174" t="str">
        <f t="shared" si="21"/>
        <v>W</v>
      </c>
      <c r="AE174" t="str">
        <f t="shared" si="22"/>
        <v>W</v>
      </c>
      <c r="AF174">
        <f t="shared" si="23"/>
        <v>5</v>
      </c>
      <c r="AG174">
        <f t="shared" si="20"/>
        <v>1</v>
      </c>
      <c r="AH174">
        <f t="shared" si="24"/>
        <v>0.8666666666666667</v>
      </c>
      <c r="AI174">
        <f t="shared" si="25"/>
        <v>1.7777777777777771E-2</v>
      </c>
      <c r="AJ174">
        <v>0.76137624861265263</v>
      </c>
      <c r="AK174">
        <f t="shared" si="26"/>
        <v>5.6941294726170565E-2</v>
      </c>
    </row>
    <row r="175" spans="1:37" x14ac:dyDescent="0.2">
      <c r="A175" s="2" t="d">
        <v>2002-03-11</v>
      </c>
      <c r="B175" t="s">
        <v>706</v>
      </c>
      <c r="C175" t="s">
        <v>642</v>
      </c>
      <c r="D175">
        <v>3</v>
      </c>
      <c r="E175" t="s">
        <v>609</v>
      </c>
      <c r="F175" t="b">
        <v>0</v>
      </c>
      <c r="G175">
        <v>51</v>
      </c>
      <c r="H175" t="s">
        <v>614</v>
      </c>
      <c r="I175" t="s">
        <v>349</v>
      </c>
      <c r="J175">
        <v>1</v>
      </c>
      <c r="K175" t="s">
        <v>643</v>
      </c>
      <c r="L175" t="s">
        <v>644</v>
      </c>
      <c r="M175">
        <v>1</v>
      </c>
      <c r="N175">
        <v>8</v>
      </c>
      <c r="O175">
        <v>2278</v>
      </c>
      <c r="P175" t="s">
        <v>462</v>
      </c>
      <c r="Q175">
        <v>10</v>
      </c>
      <c r="R175" t="s">
        <v>611</v>
      </c>
      <c r="S175" t="s">
        <v>612</v>
      </c>
      <c r="T175">
        <v>13</v>
      </c>
      <c r="U175">
        <v>-8</v>
      </c>
      <c r="V175">
        <v>2184</v>
      </c>
      <c r="W175" t="s">
        <v>707</v>
      </c>
      <c r="AB175" t="str">
        <f>IF(I175=$AA$2, _xlfn.XLOOKUP(P175,tennis_clusters!B:B,tennis_clusters!AB:AB),"NA")</f>
        <v>NA</v>
      </c>
      <c r="AC175">
        <f>IF(OR(ISNUMBER(AB175),ISNA(AB175)),"NA",_xlfn.XLOOKUP(I175,tennis_clusters!B:B,tennis_clusters!AB:AB))</f>
        <v>8</v>
      </c>
      <c r="AD175" t="str">
        <f t="shared" si="21"/>
        <v>L</v>
      </c>
      <c r="AE175" t="str">
        <f t="shared" si="22"/>
        <v>L</v>
      </c>
      <c r="AF175">
        <f t="shared" si="23"/>
        <v>8</v>
      </c>
      <c r="AG175">
        <f t="shared" si="20"/>
        <v>0</v>
      </c>
      <c r="AH175">
        <f t="shared" si="24"/>
        <v>0.7415730337078652</v>
      </c>
      <c r="AI175">
        <f t="shared" si="25"/>
        <v>0.54993056432268661</v>
      </c>
      <c r="AJ175">
        <v>0.76137624861265263</v>
      </c>
      <c r="AK175">
        <f t="shared" si="26"/>
        <v>0.57969379195147586</v>
      </c>
    </row>
    <row r="176" spans="1:37" x14ac:dyDescent="0.2">
      <c r="A176" s="2" t="d">
        <v>1994-01-17</v>
      </c>
      <c r="B176" t="s">
        <v>719</v>
      </c>
      <c r="C176" t="s">
        <v>608</v>
      </c>
      <c r="D176">
        <v>5</v>
      </c>
      <c r="E176" t="s">
        <v>609</v>
      </c>
      <c r="F176" t="b">
        <v>0</v>
      </c>
      <c r="G176">
        <v>34</v>
      </c>
      <c r="H176" t="s">
        <v>614</v>
      </c>
      <c r="I176" t="s">
        <v>462</v>
      </c>
      <c r="J176">
        <v>1</v>
      </c>
      <c r="K176" t="s">
        <v>611</v>
      </c>
      <c r="L176" t="s">
        <v>612</v>
      </c>
      <c r="M176">
        <v>1</v>
      </c>
      <c r="N176">
        <v>10</v>
      </c>
      <c r="O176">
        <v>2328</v>
      </c>
      <c r="P176" t="s">
        <v>289</v>
      </c>
      <c r="Q176">
        <v>3</v>
      </c>
      <c r="R176" t="s">
        <v>611</v>
      </c>
      <c r="S176" t="s">
        <v>612</v>
      </c>
      <c r="T176">
        <v>3</v>
      </c>
      <c r="U176">
        <v>-10</v>
      </c>
      <c r="V176">
        <v>2219</v>
      </c>
      <c r="W176" t="s">
        <v>868</v>
      </c>
      <c r="AB176">
        <f>IF(I176=$AA$2, _xlfn.XLOOKUP(P176,tennis_clusters!B:B,tennis_clusters!AB:AB),"NA")</f>
        <v>8</v>
      </c>
      <c r="AC176" t="str">
        <f>IF(OR(ISNUMBER(AB176),ISNA(AB176)),"NA",_xlfn.XLOOKUP(I176,tennis_clusters!B:B,tennis_clusters!AB:AB))</f>
        <v>NA</v>
      </c>
      <c r="AD176" t="str">
        <f t="shared" si="21"/>
        <v>W</v>
      </c>
      <c r="AE176" t="str">
        <f t="shared" si="22"/>
        <v>W</v>
      </c>
      <c r="AF176">
        <f t="shared" si="23"/>
        <v>8</v>
      </c>
      <c r="AG176">
        <f t="shared" si="20"/>
        <v>1</v>
      </c>
      <c r="AH176">
        <f t="shared" si="24"/>
        <v>0.7415730337078652</v>
      </c>
      <c r="AI176">
        <f t="shared" si="25"/>
        <v>6.6784496906956176E-2</v>
      </c>
      <c r="AJ176">
        <v>0.76137624861265263</v>
      </c>
      <c r="AK176">
        <f t="shared" si="26"/>
        <v>5.6941294726170565E-2</v>
      </c>
    </row>
    <row r="177" spans="1:37" x14ac:dyDescent="0.2">
      <c r="A177" s="2" t="d">
        <v>1992-02-17</v>
      </c>
      <c r="B177" t="s">
        <v>938</v>
      </c>
      <c r="C177" t="s">
        <v>783</v>
      </c>
      <c r="D177">
        <v>5</v>
      </c>
      <c r="E177" t="s">
        <v>819</v>
      </c>
      <c r="F177" t="b">
        <v>1</v>
      </c>
      <c r="G177">
        <v>51</v>
      </c>
      <c r="H177" t="s">
        <v>610</v>
      </c>
      <c r="I177" t="s">
        <v>462</v>
      </c>
      <c r="J177">
        <v>2</v>
      </c>
      <c r="K177" t="s">
        <v>611</v>
      </c>
      <c r="L177" t="s">
        <v>612</v>
      </c>
      <c r="M177">
        <v>5</v>
      </c>
      <c r="N177">
        <v>6</v>
      </c>
      <c r="O177">
        <v>2218</v>
      </c>
      <c r="P177" t="s">
        <v>58</v>
      </c>
      <c r="Q177">
        <v>16</v>
      </c>
      <c r="R177" t="s">
        <v>772</v>
      </c>
      <c r="S177" t="s">
        <v>773</v>
      </c>
      <c r="T177">
        <v>42</v>
      </c>
      <c r="U177">
        <v>-7</v>
      </c>
      <c r="V177">
        <v>2026</v>
      </c>
      <c r="W177" t="s">
        <v>1270</v>
      </c>
      <c r="AB177">
        <f>IF(I177=$AA$2, _xlfn.XLOOKUP(P177,tennis_clusters!B:B,tennis_clusters!AB:AB),"NA")</f>
        <v>2</v>
      </c>
      <c r="AC177" t="str">
        <f>IF(OR(ISNUMBER(AB177),ISNA(AB177)),"NA",_xlfn.XLOOKUP(I177,tennis_clusters!B:B,tennis_clusters!AB:AB))</f>
        <v>NA</v>
      </c>
      <c r="AD177" t="str">
        <f t="shared" si="21"/>
        <v>W</v>
      </c>
      <c r="AE177" t="str">
        <f t="shared" si="22"/>
        <v>W</v>
      </c>
      <c r="AF177">
        <f t="shared" si="23"/>
        <v>2</v>
      </c>
      <c r="AG177">
        <f t="shared" si="20"/>
        <v>1</v>
      </c>
      <c r="AH177">
        <f t="shared" si="24"/>
        <v>0.78749999999999998</v>
      </c>
      <c r="AI177">
        <f t="shared" si="25"/>
        <v>4.5156250000000009E-2</v>
      </c>
      <c r="AJ177">
        <v>0.76137624861265263</v>
      </c>
      <c r="AK177">
        <f t="shared" si="26"/>
        <v>5.6941294726170565E-2</v>
      </c>
    </row>
    <row r="178" spans="1:37" x14ac:dyDescent="0.2">
      <c r="A178" s="2" t="d">
        <v>1995-10-16</v>
      </c>
      <c r="B178" t="s">
        <v>898</v>
      </c>
      <c r="C178" t="s">
        <v>637</v>
      </c>
      <c r="D178">
        <v>3</v>
      </c>
      <c r="E178" t="s">
        <v>819</v>
      </c>
      <c r="F178" t="b">
        <v>1</v>
      </c>
      <c r="G178">
        <v>54</v>
      </c>
      <c r="H178" t="s">
        <v>610</v>
      </c>
      <c r="I178" t="s">
        <v>572</v>
      </c>
      <c r="J178">
        <v>4</v>
      </c>
      <c r="K178" t="s">
        <v>655</v>
      </c>
      <c r="L178" t="s">
        <v>656</v>
      </c>
      <c r="M178">
        <v>13</v>
      </c>
      <c r="N178">
        <v>17</v>
      </c>
      <c r="O178">
        <v>2082</v>
      </c>
      <c r="P178" t="s">
        <v>462</v>
      </c>
      <c r="Q178">
        <v>1</v>
      </c>
      <c r="R178" t="s">
        <v>611</v>
      </c>
      <c r="S178" t="s">
        <v>612</v>
      </c>
      <c r="T178">
        <v>2</v>
      </c>
      <c r="U178">
        <v>-17</v>
      </c>
      <c r="V178">
        <v>2360</v>
      </c>
      <c r="W178" t="s">
        <v>1058</v>
      </c>
      <c r="AB178" t="str">
        <f>IF(I178=$AA$2, _xlfn.XLOOKUP(P178,tennis_clusters!B:B,tennis_clusters!AB:AB),"NA")</f>
        <v>NA</v>
      </c>
      <c r="AC178">
        <f>IF(OR(ISNUMBER(AB178),ISNA(AB178)),"NA",_xlfn.XLOOKUP(I178,tennis_clusters!B:B,tennis_clusters!AB:AB))</f>
        <v>15</v>
      </c>
      <c r="AD178" t="str">
        <f t="shared" si="21"/>
        <v>L</v>
      </c>
      <c r="AE178" t="str">
        <f t="shared" si="22"/>
        <v>L</v>
      </c>
      <c r="AF178">
        <f t="shared" si="23"/>
        <v>15</v>
      </c>
      <c r="AG178">
        <f t="shared" si="20"/>
        <v>0</v>
      </c>
      <c r="AH178">
        <f t="shared" si="24"/>
        <v>0.70769230769230773</v>
      </c>
      <c r="AI178">
        <f t="shared" si="25"/>
        <v>0.50082840236686399</v>
      </c>
      <c r="AJ178">
        <v>0.76137624861265263</v>
      </c>
      <c r="AK178">
        <f t="shared" si="26"/>
        <v>0.57969379195147586</v>
      </c>
    </row>
    <row r="179" spans="1:37" x14ac:dyDescent="0.2">
      <c r="A179" s="2" t="d">
        <v>1992-08-10</v>
      </c>
      <c r="B179" t="s">
        <v>641</v>
      </c>
      <c r="C179" t="s">
        <v>642</v>
      </c>
      <c r="D179">
        <v>3</v>
      </c>
      <c r="E179" t="s">
        <v>609</v>
      </c>
      <c r="F179" t="b">
        <v>0</v>
      </c>
      <c r="G179">
        <v>38</v>
      </c>
      <c r="H179" t="s">
        <v>624</v>
      </c>
      <c r="I179" t="s">
        <v>462</v>
      </c>
      <c r="J179">
        <v>3</v>
      </c>
      <c r="K179" t="s">
        <v>611</v>
      </c>
      <c r="L179" t="s">
        <v>612</v>
      </c>
      <c r="M179">
        <v>3</v>
      </c>
      <c r="N179">
        <v>1</v>
      </c>
      <c r="O179">
        <v>2190</v>
      </c>
      <c r="P179" t="s">
        <v>1233</v>
      </c>
      <c r="R179" t="s">
        <v>611</v>
      </c>
      <c r="S179" t="s">
        <v>612</v>
      </c>
      <c r="T179">
        <v>112</v>
      </c>
      <c r="U179">
        <v>-3</v>
      </c>
      <c r="V179">
        <v>1742</v>
      </c>
      <c r="W179" t="s">
        <v>1234</v>
      </c>
      <c r="AB179" t="e">
        <f>IF(I179=$AA$2, _xlfn.XLOOKUP(P179,tennis_clusters!B:B,tennis_clusters!AB:AB),"NA")</f>
        <v>#N/A</v>
      </c>
      <c r="AC179" t="str">
        <f>IF(OR(ISNUMBER(AB179),ISNA(AB179)),"NA",_xlfn.XLOOKUP(I179,tennis_clusters!B:B,tennis_clusters!AB:AB))</f>
        <v>NA</v>
      </c>
      <c r="AD179" t="str">
        <f t="shared" si="21"/>
        <v>W</v>
      </c>
      <c r="AE179" t="str">
        <f t="shared" si="22"/>
        <v/>
      </c>
      <c r="AF179" t="str">
        <f t="shared" si="23"/>
        <v/>
      </c>
      <c r="AG179" t="str">
        <f t="shared" si="20"/>
        <v/>
      </c>
      <c r="AH179" t="str">
        <f t="shared" si="24"/>
        <v/>
      </c>
      <c r="AI179" t="str">
        <f t="shared" si="25"/>
        <v/>
      </c>
      <c r="AJ179">
        <v>0.76137624861265263</v>
      </c>
      <c r="AK179" t="str">
        <f t="shared" si="26"/>
        <v/>
      </c>
    </row>
    <row r="180" spans="1:37" x14ac:dyDescent="0.2">
      <c r="A180" s="2" t="d">
        <v>1989-01-16</v>
      </c>
      <c r="B180" t="s">
        <v>719</v>
      </c>
      <c r="C180" t="s">
        <v>608</v>
      </c>
      <c r="D180">
        <v>5</v>
      </c>
      <c r="E180" t="s">
        <v>609</v>
      </c>
      <c r="F180" t="b">
        <v>0</v>
      </c>
      <c r="H180" t="s">
        <v>632</v>
      </c>
      <c r="I180" t="s">
        <v>119</v>
      </c>
      <c r="K180" t="s">
        <v>621</v>
      </c>
      <c r="L180" t="s">
        <v>622</v>
      </c>
      <c r="M180">
        <v>81</v>
      </c>
      <c r="N180">
        <v>14</v>
      </c>
      <c r="O180">
        <v>1861</v>
      </c>
      <c r="P180" t="s">
        <v>462</v>
      </c>
      <c r="R180" t="s">
        <v>611</v>
      </c>
      <c r="S180" t="s">
        <v>612</v>
      </c>
      <c r="T180">
        <v>87</v>
      </c>
      <c r="U180">
        <v>-16</v>
      </c>
      <c r="V180">
        <v>1819</v>
      </c>
      <c r="W180" t="s">
        <v>1412</v>
      </c>
      <c r="AB180" t="str">
        <f>IF(I180=$AA$2, _xlfn.XLOOKUP(P180,tennis_clusters!B:B,tennis_clusters!AB:AB),"NA")</f>
        <v>NA</v>
      </c>
      <c r="AC180">
        <f>IF(OR(ISNUMBER(AB180),ISNA(AB180)),"NA",_xlfn.XLOOKUP(I180,tennis_clusters!B:B,tennis_clusters!AB:AB))</f>
        <v>1</v>
      </c>
      <c r="AD180" t="str">
        <f t="shared" si="21"/>
        <v>L</v>
      </c>
      <c r="AE180" t="str">
        <f t="shared" si="22"/>
        <v>L</v>
      </c>
      <c r="AF180">
        <f t="shared" si="23"/>
        <v>1</v>
      </c>
      <c r="AG180">
        <f t="shared" si="20"/>
        <v>0</v>
      </c>
      <c r="AH180">
        <f t="shared" si="24"/>
        <v>0.5</v>
      </c>
      <c r="AI180">
        <f t="shared" si="25"/>
        <v>0.25</v>
      </c>
      <c r="AJ180">
        <v>0.76137624861265263</v>
      </c>
      <c r="AK180">
        <f t="shared" si="26"/>
        <v>0.57969379195147586</v>
      </c>
    </row>
    <row r="181" spans="1:37" x14ac:dyDescent="0.2">
      <c r="A181" s="2" t="d">
        <v>1993-04-26</v>
      </c>
      <c r="B181" t="s">
        <v>929</v>
      </c>
      <c r="C181" t="s">
        <v>637</v>
      </c>
      <c r="D181">
        <v>3</v>
      </c>
      <c r="E181" t="s">
        <v>671</v>
      </c>
      <c r="F181" t="b">
        <v>0</v>
      </c>
      <c r="G181">
        <v>28</v>
      </c>
      <c r="H181" t="s">
        <v>618</v>
      </c>
      <c r="I181" t="s">
        <v>462</v>
      </c>
      <c r="J181">
        <v>1</v>
      </c>
      <c r="K181" t="s">
        <v>611</v>
      </c>
      <c r="L181" t="s">
        <v>612</v>
      </c>
      <c r="M181">
        <v>1</v>
      </c>
      <c r="N181">
        <v>2</v>
      </c>
      <c r="O181">
        <v>2321</v>
      </c>
      <c r="P181" t="s">
        <v>482</v>
      </c>
      <c r="R181" t="s">
        <v>643</v>
      </c>
      <c r="S181" t="s">
        <v>644</v>
      </c>
      <c r="T181">
        <v>72</v>
      </c>
      <c r="U181">
        <v>-2</v>
      </c>
      <c r="V181">
        <v>1890</v>
      </c>
      <c r="W181" t="s">
        <v>928</v>
      </c>
      <c r="AB181">
        <f>IF(I181=$AA$2, _xlfn.XLOOKUP(P181,tennis_clusters!B:B,tennis_clusters!AB:AB),"NA")</f>
        <v>10</v>
      </c>
      <c r="AC181" t="str">
        <f>IF(OR(ISNUMBER(AB181),ISNA(AB181)),"NA",_xlfn.XLOOKUP(I181,tennis_clusters!B:B,tennis_clusters!AB:AB))</f>
        <v>NA</v>
      </c>
      <c r="AD181" t="str">
        <f t="shared" si="21"/>
        <v>W</v>
      </c>
      <c r="AE181" t="str">
        <f t="shared" si="22"/>
        <v>W</v>
      </c>
      <c r="AF181">
        <f t="shared" si="23"/>
        <v>10</v>
      </c>
      <c r="AG181">
        <f t="shared" si="20"/>
        <v>1</v>
      </c>
      <c r="AH181">
        <f t="shared" si="24"/>
        <v>0.9</v>
      </c>
      <c r="AI181">
        <f t="shared" si="25"/>
        <v>9.999999999999995E-3</v>
      </c>
      <c r="AJ181">
        <v>0.76137624861265263</v>
      </c>
      <c r="AK181">
        <f t="shared" si="26"/>
        <v>5.6941294726170565E-2</v>
      </c>
    </row>
    <row r="182" spans="1:37" x14ac:dyDescent="0.2">
      <c r="A182" s="2" t="d">
        <v>1995-10-23</v>
      </c>
      <c r="B182" t="s">
        <v>1056</v>
      </c>
      <c r="C182" t="s">
        <v>642</v>
      </c>
      <c r="D182">
        <v>3</v>
      </c>
      <c r="E182" t="s">
        <v>819</v>
      </c>
      <c r="F182" t="b">
        <v>1</v>
      </c>
      <c r="G182">
        <v>65</v>
      </c>
      <c r="H182" t="s">
        <v>618</v>
      </c>
      <c r="I182" t="s">
        <v>462</v>
      </c>
      <c r="J182">
        <v>2</v>
      </c>
      <c r="K182" t="s">
        <v>611</v>
      </c>
      <c r="L182" t="s">
        <v>612</v>
      </c>
      <c r="M182">
        <v>2</v>
      </c>
      <c r="N182">
        <v>6</v>
      </c>
      <c r="O182">
        <v>2349</v>
      </c>
      <c r="P182" t="s">
        <v>289</v>
      </c>
      <c r="Q182">
        <v>7</v>
      </c>
      <c r="R182" t="s">
        <v>611</v>
      </c>
      <c r="S182" t="s">
        <v>612</v>
      </c>
      <c r="T182">
        <v>8</v>
      </c>
      <c r="U182">
        <v>-5</v>
      </c>
      <c r="V182">
        <v>2180</v>
      </c>
      <c r="W182" t="s">
        <v>881</v>
      </c>
      <c r="AB182">
        <f>IF(I182=$AA$2, _xlfn.XLOOKUP(P182,tennis_clusters!B:B,tennis_clusters!AB:AB),"NA")</f>
        <v>8</v>
      </c>
      <c r="AC182" t="str">
        <f>IF(OR(ISNUMBER(AB182),ISNA(AB182)),"NA",_xlfn.XLOOKUP(I182,tennis_clusters!B:B,tennis_clusters!AB:AB))</f>
        <v>NA</v>
      </c>
      <c r="AD182" t="str">
        <f t="shared" si="21"/>
        <v>W</v>
      </c>
      <c r="AE182" t="str">
        <f t="shared" si="22"/>
        <v>W</v>
      </c>
      <c r="AF182">
        <f t="shared" si="23"/>
        <v>8</v>
      </c>
      <c r="AG182">
        <f t="shared" si="20"/>
        <v>1</v>
      </c>
      <c r="AH182">
        <f t="shared" si="24"/>
        <v>0.7415730337078652</v>
      </c>
      <c r="AI182">
        <f t="shared" si="25"/>
        <v>6.6784496906956176E-2</v>
      </c>
      <c r="AJ182">
        <v>0.76137624861265263</v>
      </c>
      <c r="AK182">
        <f t="shared" si="26"/>
        <v>5.6941294726170565E-2</v>
      </c>
    </row>
    <row r="183" spans="1:37" x14ac:dyDescent="0.2">
      <c r="A183" s="2" t="d">
        <v>1995-06-12</v>
      </c>
      <c r="B183" t="s">
        <v>762</v>
      </c>
      <c r="C183" t="s">
        <v>637</v>
      </c>
      <c r="D183">
        <v>3</v>
      </c>
      <c r="E183" t="s">
        <v>608</v>
      </c>
      <c r="F183" t="b">
        <v>0</v>
      </c>
      <c r="G183">
        <v>48</v>
      </c>
      <c r="H183" t="s">
        <v>610</v>
      </c>
      <c r="I183" t="s">
        <v>462</v>
      </c>
      <c r="J183">
        <v>1</v>
      </c>
      <c r="K183" t="s">
        <v>611</v>
      </c>
      <c r="L183" t="s">
        <v>612</v>
      </c>
      <c r="M183">
        <v>2</v>
      </c>
      <c r="N183">
        <v>4</v>
      </c>
      <c r="O183">
        <v>2284</v>
      </c>
      <c r="P183" t="s">
        <v>227</v>
      </c>
      <c r="Q183">
        <v>11</v>
      </c>
      <c r="R183" t="s">
        <v>638</v>
      </c>
      <c r="S183" t="s">
        <v>639</v>
      </c>
      <c r="T183">
        <v>28</v>
      </c>
      <c r="U183">
        <v>-4</v>
      </c>
      <c r="V183">
        <v>2027</v>
      </c>
      <c r="W183" t="s">
        <v>1088</v>
      </c>
      <c r="AB183">
        <f>IF(I183=$AA$2, _xlfn.XLOOKUP(P183,tennis_clusters!B:B,tennis_clusters!AB:AB),"NA")</f>
        <v>11</v>
      </c>
      <c r="AC183" t="str">
        <f>IF(OR(ISNUMBER(AB183),ISNA(AB183)),"NA",_xlfn.XLOOKUP(I183,tennis_clusters!B:B,tennis_clusters!AB:AB))</f>
        <v>NA</v>
      </c>
      <c r="AD183" t="str">
        <f t="shared" si="21"/>
        <v>W</v>
      </c>
      <c r="AE183" t="str">
        <f t="shared" si="22"/>
        <v>W</v>
      </c>
      <c r="AF183">
        <f t="shared" si="23"/>
        <v>11</v>
      </c>
      <c r="AG183">
        <f t="shared" si="20"/>
        <v>1</v>
      </c>
      <c r="AH183">
        <f t="shared" si="24"/>
        <v>0.66279069767441856</v>
      </c>
      <c r="AI183">
        <f t="shared" si="25"/>
        <v>0.11371011357490539</v>
      </c>
      <c r="AJ183">
        <v>0.76137624861265263</v>
      </c>
      <c r="AK183">
        <f t="shared" si="26"/>
        <v>5.6941294726170565E-2</v>
      </c>
    </row>
    <row r="184" spans="1:37" x14ac:dyDescent="0.2">
      <c r="A184" s="2" t="d">
        <v>1994-06-20</v>
      </c>
      <c r="B184" t="s">
        <v>658</v>
      </c>
      <c r="C184" t="s">
        <v>608</v>
      </c>
      <c r="D184">
        <v>5</v>
      </c>
      <c r="E184" t="s">
        <v>608</v>
      </c>
      <c r="F184" t="b">
        <v>0</v>
      </c>
      <c r="G184">
        <v>52</v>
      </c>
      <c r="H184" t="s">
        <v>620</v>
      </c>
      <c r="I184" t="s">
        <v>462</v>
      </c>
      <c r="J184">
        <v>1</v>
      </c>
      <c r="K184" t="s">
        <v>611</v>
      </c>
      <c r="L184" t="s">
        <v>612</v>
      </c>
      <c r="M184">
        <v>1</v>
      </c>
      <c r="N184">
        <v>2</v>
      </c>
      <c r="O184">
        <v>2374</v>
      </c>
      <c r="P184" t="s">
        <v>133</v>
      </c>
      <c r="R184" t="s">
        <v>693</v>
      </c>
      <c r="S184" t="s">
        <v>694</v>
      </c>
      <c r="T184">
        <v>51</v>
      </c>
      <c r="U184">
        <v>-2</v>
      </c>
      <c r="V184">
        <v>1915</v>
      </c>
      <c r="W184" t="s">
        <v>1138</v>
      </c>
      <c r="AB184">
        <f>IF(I184=$AA$2, _xlfn.XLOOKUP(P184,tennis_clusters!B:B,tennis_clusters!AB:AB),"NA")</f>
        <v>10</v>
      </c>
      <c r="AC184" t="str">
        <f>IF(OR(ISNUMBER(AB184),ISNA(AB184)),"NA",_xlfn.XLOOKUP(I184,tennis_clusters!B:B,tennis_clusters!AB:AB))</f>
        <v>NA</v>
      </c>
      <c r="AD184" t="str">
        <f t="shared" si="21"/>
        <v>W</v>
      </c>
      <c r="AE184" t="str">
        <f t="shared" si="22"/>
        <v>W</v>
      </c>
      <c r="AF184">
        <f t="shared" si="23"/>
        <v>10</v>
      </c>
      <c r="AG184">
        <f t="shared" si="20"/>
        <v>1</v>
      </c>
      <c r="AH184">
        <f t="shared" si="24"/>
        <v>0.9</v>
      </c>
      <c r="AI184">
        <f t="shared" si="25"/>
        <v>9.999999999999995E-3</v>
      </c>
      <c r="AJ184">
        <v>0.76137624861265263</v>
      </c>
      <c r="AK184">
        <f t="shared" si="26"/>
        <v>5.6941294726170565E-2</v>
      </c>
    </row>
    <row r="185" spans="1:37" x14ac:dyDescent="0.2">
      <c r="A185" s="2" t="d">
        <v>1991-08-26</v>
      </c>
      <c r="B185" t="s">
        <v>607</v>
      </c>
      <c r="C185" t="s">
        <v>608</v>
      </c>
      <c r="D185">
        <v>5</v>
      </c>
      <c r="E185" t="s">
        <v>609</v>
      </c>
      <c r="F185" t="b">
        <v>0</v>
      </c>
      <c r="G185">
        <v>38</v>
      </c>
      <c r="H185" t="s">
        <v>618</v>
      </c>
      <c r="I185" t="s">
        <v>289</v>
      </c>
      <c r="J185">
        <v>4</v>
      </c>
      <c r="K185" t="s">
        <v>611</v>
      </c>
      <c r="L185" t="s">
        <v>612</v>
      </c>
      <c r="M185">
        <v>5</v>
      </c>
      <c r="N185">
        <v>13</v>
      </c>
      <c r="O185">
        <v>2209</v>
      </c>
      <c r="P185" t="s">
        <v>462</v>
      </c>
      <c r="Q185">
        <v>6</v>
      </c>
      <c r="R185" t="s">
        <v>611</v>
      </c>
      <c r="S185" t="s">
        <v>612</v>
      </c>
      <c r="T185">
        <v>6</v>
      </c>
      <c r="U185">
        <v>-13</v>
      </c>
      <c r="V185">
        <v>2188</v>
      </c>
      <c r="W185" t="s">
        <v>1289</v>
      </c>
      <c r="AB185" t="str">
        <f>IF(I185=$AA$2, _xlfn.XLOOKUP(P185,tennis_clusters!B:B,tennis_clusters!AB:AB),"NA")</f>
        <v>NA</v>
      </c>
      <c r="AC185">
        <f>IF(OR(ISNUMBER(AB185),ISNA(AB185)),"NA",_xlfn.XLOOKUP(I185,tennis_clusters!B:B,tennis_clusters!AB:AB))</f>
        <v>8</v>
      </c>
      <c r="AD185" t="str">
        <f t="shared" si="21"/>
        <v>L</v>
      </c>
      <c r="AE185" t="str">
        <f t="shared" si="22"/>
        <v>L</v>
      </c>
      <c r="AF185">
        <f t="shared" si="23"/>
        <v>8</v>
      </c>
      <c r="AG185">
        <f t="shared" si="20"/>
        <v>0</v>
      </c>
      <c r="AH185">
        <f t="shared" si="24"/>
        <v>0.7415730337078652</v>
      </c>
      <c r="AI185">
        <f t="shared" si="25"/>
        <v>0.54993056432268661</v>
      </c>
      <c r="AJ185">
        <v>0.76137624861265263</v>
      </c>
      <c r="AK185">
        <f t="shared" si="26"/>
        <v>0.57969379195147586</v>
      </c>
    </row>
    <row r="186" spans="1:37" x14ac:dyDescent="0.2">
      <c r="A186" s="2" t="d">
        <v>1990-08-20</v>
      </c>
      <c r="B186" t="s">
        <v>636</v>
      </c>
      <c r="C186" t="s">
        <v>637</v>
      </c>
      <c r="D186">
        <v>3</v>
      </c>
      <c r="E186" t="s">
        <v>609</v>
      </c>
      <c r="F186" t="b">
        <v>0</v>
      </c>
      <c r="H186" t="s">
        <v>620</v>
      </c>
      <c r="I186" t="s">
        <v>462</v>
      </c>
      <c r="J186">
        <v>4</v>
      </c>
      <c r="K186" t="s">
        <v>611</v>
      </c>
      <c r="L186" t="s">
        <v>612</v>
      </c>
      <c r="M186">
        <v>12</v>
      </c>
      <c r="N186">
        <v>3</v>
      </c>
      <c r="O186">
        <v>2053</v>
      </c>
      <c r="P186" t="s">
        <v>1233</v>
      </c>
      <c r="R186" t="s">
        <v>611</v>
      </c>
      <c r="S186" t="s">
        <v>612</v>
      </c>
      <c r="T186">
        <v>345</v>
      </c>
      <c r="U186">
        <v>-5</v>
      </c>
      <c r="V186">
        <v>1727</v>
      </c>
      <c r="W186" t="s">
        <v>1336</v>
      </c>
      <c r="Y186" t="s">
        <v>646</v>
      </c>
      <c r="AB186" t="e">
        <f>IF(I186=$AA$2, _xlfn.XLOOKUP(P186,tennis_clusters!B:B,tennis_clusters!AB:AB),"NA")</f>
        <v>#N/A</v>
      </c>
      <c r="AC186" t="str">
        <f>IF(OR(ISNUMBER(AB186),ISNA(AB186)),"NA",_xlfn.XLOOKUP(I186,tennis_clusters!B:B,tennis_clusters!AB:AB))</f>
        <v>NA</v>
      </c>
      <c r="AD186" t="str">
        <f t="shared" si="21"/>
        <v>W</v>
      </c>
      <c r="AE186" t="str">
        <f t="shared" si="22"/>
        <v/>
      </c>
      <c r="AF186" t="str">
        <f t="shared" si="23"/>
        <v/>
      </c>
      <c r="AG186" t="str">
        <f t="shared" si="20"/>
        <v/>
      </c>
      <c r="AH186" t="str">
        <f t="shared" si="24"/>
        <v/>
      </c>
      <c r="AI186" t="str">
        <f t="shared" si="25"/>
        <v/>
      </c>
      <c r="AJ186">
        <v>0.76137624861265263</v>
      </c>
      <c r="AK186" t="str">
        <f t="shared" si="26"/>
        <v/>
      </c>
    </row>
    <row r="187" spans="1:37" x14ac:dyDescent="0.2">
      <c r="A187" s="2" t="d">
        <v>1994-06-06</v>
      </c>
      <c r="B187" t="s">
        <v>762</v>
      </c>
      <c r="C187" t="s">
        <v>637</v>
      </c>
      <c r="D187">
        <v>3</v>
      </c>
      <c r="E187" t="s">
        <v>608</v>
      </c>
      <c r="F187" t="b">
        <v>0</v>
      </c>
      <c r="G187">
        <v>54</v>
      </c>
      <c r="H187" t="s">
        <v>610</v>
      </c>
      <c r="I187" t="s">
        <v>551</v>
      </c>
      <c r="J187">
        <v>5</v>
      </c>
      <c r="K187" t="s">
        <v>611</v>
      </c>
      <c r="L187" t="s">
        <v>612</v>
      </c>
      <c r="M187">
        <v>9</v>
      </c>
      <c r="N187">
        <v>17</v>
      </c>
      <c r="O187">
        <v>2109</v>
      </c>
      <c r="P187" t="s">
        <v>462</v>
      </c>
      <c r="Q187">
        <v>1</v>
      </c>
      <c r="R187" t="s">
        <v>611</v>
      </c>
      <c r="S187" t="s">
        <v>612</v>
      </c>
      <c r="T187">
        <v>1</v>
      </c>
      <c r="U187">
        <v>-17</v>
      </c>
      <c r="V187">
        <v>2386</v>
      </c>
      <c r="W187" t="s">
        <v>1140</v>
      </c>
      <c r="AB187" t="str">
        <f>IF(I187=$AA$2, _xlfn.XLOOKUP(P187,tennis_clusters!B:B,tennis_clusters!AB:AB),"NA")</f>
        <v>NA</v>
      </c>
      <c r="AC187">
        <f>IF(OR(ISNUMBER(AB187),ISNA(AB187)),"NA",_xlfn.XLOOKUP(I187,tennis_clusters!B:B,tennis_clusters!AB:AB))</f>
        <v>11</v>
      </c>
      <c r="AD187" t="str">
        <f t="shared" si="21"/>
        <v>L</v>
      </c>
      <c r="AE187" t="str">
        <f t="shared" si="22"/>
        <v>L</v>
      </c>
      <c r="AF187">
        <f t="shared" si="23"/>
        <v>11</v>
      </c>
      <c r="AG187">
        <f t="shared" si="20"/>
        <v>0</v>
      </c>
      <c r="AH187">
        <f t="shared" si="24"/>
        <v>0.66279069767441856</v>
      </c>
      <c r="AI187">
        <f t="shared" si="25"/>
        <v>0.43929150892374252</v>
      </c>
      <c r="AJ187">
        <v>0.76137624861265263</v>
      </c>
      <c r="AK187">
        <f t="shared" si="26"/>
        <v>0.57969379195147586</v>
      </c>
    </row>
    <row r="188" spans="1:37" x14ac:dyDescent="0.2">
      <c r="A188" s="2" t="d">
        <v>1996-11-19</v>
      </c>
      <c r="B188" t="s">
        <v>839</v>
      </c>
      <c r="C188" t="s">
        <v>610</v>
      </c>
      <c r="D188">
        <v>5</v>
      </c>
      <c r="E188" t="s">
        <v>819</v>
      </c>
      <c r="F188" t="b">
        <v>1</v>
      </c>
      <c r="G188">
        <v>100</v>
      </c>
      <c r="H188" t="s">
        <v>610</v>
      </c>
      <c r="I188" t="s">
        <v>462</v>
      </c>
      <c r="K188" t="s">
        <v>611</v>
      </c>
      <c r="L188" t="s">
        <v>612</v>
      </c>
      <c r="M188">
        <v>1</v>
      </c>
      <c r="N188">
        <v>11</v>
      </c>
      <c r="O188">
        <v>2347</v>
      </c>
      <c r="P188" t="s">
        <v>94</v>
      </c>
      <c r="R188" t="s">
        <v>621</v>
      </c>
      <c r="S188" t="s">
        <v>622</v>
      </c>
      <c r="T188">
        <v>6</v>
      </c>
      <c r="U188">
        <v>-10</v>
      </c>
      <c r="V188">
        <v>2243</v>
      </c>
      <c r="W188" t="s">
        <v>999</v>
      </c>
      <c r="AB188">
        <f>IF(I188=$AA$2, _xlfn.XLOOKUP(P188,tennis_clusters!B:B,tennis_clusters!AB:AB),"NA")</f>
        <v>11</v>
      </c>
      <c r="AC188" t="str">
        <f>IF(OR(ISNUMBER(AB188),ISNA(AB188)),"NA",_xlfn.XLOOKUP(I188,tennis_clusters!B:B,tennis_clusters!AB:AB))</f>
        <v>NA</v>
      </c>
      <c r="AD188" t="str">
        <f t="shared" si="21"/>
        <v>W</v>
      </c>
      <c r="AE188" t="str">
        <f t="shared" si="22"/>
        <v>W</v>
      </c>
      <c r="AF188">
        <f t="shared" si="23"/>
        <v>11</v>
      </c>
      <c r="AG188">
        <f t="shared" si="20"/>
        <v>1</v>
      </c>
      <c r="AH188">
        <f t="shared" si="24"/>
        <v>0.66279069767441856</v>
      </c>
      <c r="AI188">
        <f t="shared" si="25"/>
        <v>0.11371011357490539</v>
      </c>
      <c r="AJ188">
        <v>0.76137624861265263</v>
      </c>
      <c r="AK188">
        <f t="shared" si="26"/>
        <v>5.6941294726170565E-2</v>
      </c>
    </row>
    <row r="189" spans="1:37" x14ac:dyDescent="0.2">
      <c r="A189" s="2" t="d">
        <v>1988-02-22</v>
      </c>
      <c r="B189" t="s">
        <v>938</v>
      </c>
      <c r="C189" t="s">
        <v>783</v>
      </c>
      <c r="D189">
        <v>3</v>
      </c>
      <c r="E189" t="s">
        <v>819</v>
      </c>
      <c r="F189" t="b">
        <v>1</v>
      </c>
      <c r="H189" t="s">
        <v>628</v>
      </c>
      <c r="I189" t="s">
        <v>1429</v>
      </c>
      <c r="K189" t="s">
        <v>611</v>
      </c>
      <c r="L189" t="s">
        <v>612</v>
      </c>
      <c r="M189">
        <v>105</v>
      </c>
      <c r="N189">
        <v>3</v>
      </c>
      <c r="O189">
        <v>1853</v>
      </c>
      <c r="P189" t="s">
        <v>462</v>
      </c>
      <c r="R189" t="s">
        <v>611</v>
      </c>
      <c r="S189" t="s">
        <v>612</v>
      </c>
      <c r="U189">
        <v>-19</v>
      </c>
      <c r="V189">
        <v>1529</v>
      </c>
      <c r="W189" t="s">
        <v>831</v>
      </c>
      <c r="Y189" t="s">
        <v>646</v>
      </c>
      <c r="AB189" t="str">
        <f>IF(I189=$AA$2, _xlfn.XLOOKUP(P189,tennis_clusters!B:B,tennis_clusters!AB:AB),"NA")</f>
        <v>NA</v>
      </c>
      <c r="AC189" t="e">
        <f>IF(OR(ISNUMBER(AB189),ISNA(AB189)),"NA",_xlfn.XLOOKUP(I189,tennis_clusters!B:B,tennis_clusters!AB:AB))</f>
        <v>#N/A</v>
      </c>
      <c r="AD189" t="str">
        <f t="shared" si="21"/>
        <v>L</v>
      </c>
      <c r="AE189" t="str">
        <f t="shared" si="22"/>
        <v/>
      </c>
      <c r="AF189" t="str">
        <f t="shared" si="23"/>
        <v/>
      </c>
      <c r="AG189" t="str">
        <f t="shared" si="20"/>
        <v/>
      </c>
      <c r="AH189" t="str">
        <f t="shared" si="24"/>
        <v/>
      </c>
      <c r="AI189" t="str">
        <f t="shared" si="25"/>
        <v/>
      </c>
      <c r="AJ189">
        <v>0.76137624861265263</v>
      </c>
      <c r="AK189" t="str">
        <f t="shared" si="26"/>
        <v/>
      </c>
    </row>
    <row r="190" spans="1:37" x14ac:dyDescent="0.2">
      <c r="A190" s="2" t="d">
        <v>1994-03-28</v>
      </c>
      <c r="B190" t="s">
        <v>1149</v>
      </c>
      <c r="C190" t="s">
        <v>637</v>
      </c>
      <c r="D190">
        <v>3</v>
      </c>
      <c r="E190" t="s">
        <v>609</v>
      </c>
      <c r="F190" t="b">
        <v>0</v>
      </c>
      <c r="G190">
        <v>34</v>
      </c>
      <c r="H190" t="s">
        <v>618</v>
      </c>
      <c r="I190" t="s">
        <v>462</v>
      </c>
      <c r="J190">
        <v>1</v>
      </c>
      <c r="K190" t="s">
        <v>611</v>
      </c>
      <c r="L190" t="s">
        <v>612</v>
      </c>
      <c r="M190">
        <v>1</v>
      </c>
      <c r="N190">
        <v>1</v>
      </c>
      <c r="O190">
        <v>2378</v>
      </c>
      <c r="P190" t="s">
        <v>221</v>
      </c>
      <c r="R190" t="s">
        <v>638</v>
      </c>
      <c r="S190" t="s">
        <v>639</v>
      </c>
      <c r="T190">
        <v>90</v>
      </c>
      <c r="U190">
        <v>-2</v>
      </c>
      <c r="V190">
        <v>1906</v>
      </c>
      <c r="W190" t="s">
        <v>825</v>
      </c>
      <c r="AB190">
        <f>IF(I190=$AA$2, _xlfn.XLOOKUP(P190,tennis_clusters!B:B,tennis_clusters!AB:AB),"NA")</f>
        <v>6</v>
      </c>
      <c r="AC190" t="str">
        <f>IF(OR(ISNUMBER(AB190),ISNA(AB190)),"NA",_xlfn.XLOOKUP(I190,tennis_clusters!B:B,tennis_clusters!AB:AB))</f>
        <v>NA</v>
      </c>
      <c r="AD190" t="str">
        <f t="shared" si="21"/>
        <v>W</v>
      </c>
      <c r="AE190" t="str">
        <f t="shared" si="22"/>
        <v>W</v>
      </c>
      <c r="AF190">
        <f t="shared" si="23"/>
        <v>6</v>
      </c>
      <c r="AG190">
        <f t="shared" si="20"/>
        <v>1</v>
      </c>
      <c r="AH190">
        <f t="shared" si="24"/>
        <v>0.91666666666666663</v>
      </c>
      <c r="AI190">
        <f t="shared" si="25"/>
        <v>6.944444444444451E-3</v>
      </c>
      <c r="AJ190">
        <v>0.76137624861265263</v>
      </c>
      <c r="AK190">
        <f t="shared" si="26"/>
        <v>5.6941294726170565E-2</v>
      </c>
    </row>
    <row r="191" spans="1:37" x14ac:dyDescent="0.2">
      <c r="A191" s="2" t="d">
        <v>1990-03-05</v>
      </c>
      <c r="B191" t="s">
        <v>706</v>
      </c>
      <c r="C191" t="s">
        <v>642</v>
      </c>
      <c r="D191">
        <v>3</v>
      </c>
      <c r="E191" t="s">
        <v>609</v>
      </c>
      <c r="F191" t="b">
        <v>0</v>
      </c>
      <c r="H191" t="s">
        <v>628</v>
      </c>
      <c r="I191" t="s">
        <v>462</v>
      </c>
      <c r="J191">
        <v>13</v>
      </c>
      <c r="K191" t="s">
        <v>611</v>
      </c>
      <c r="L191" t="s">
        <v>612</v>
      </c>
      <c r="M191">
        <v>17</v>
      </c>
      <c r="N191">
        <v>7</v>
      </c>
      <c r="O191">
        <v>2014</v>
      </c>
      <c r="P191" t="s">
        <v>1361</v>
      </c>
      <c r="R191" t="s">
        <v>914</v>
      </c>
      <c r="S191" t="s">
        <v>915</v>
      </c>
      <c r="T191">
        <v>78</v>
      </c>
      <c r="U191">
        <v>-9</v>
      </c>
      <c r="V191">
        <v>1928</v>
      </c>
      <c r="W191" t="s">
        <v>744</v>
      </c>
      <c r="Y191" t="s">
        <v>646</v>
      </c>
      <c r="AB191" t="e">
        <f>IF(I191=$AA$2, _xlfn.XLOOKUP(P191,tennis_clusters!B:B,tennis_clusters!AB:AB),"NA")</f>
        <v>#N/A</v>
      </c>
      <c r="AC191" t="str">
        <f>IF(OR(ISNUMBER(AB191),ISNA(AB191)),"NA",_xlfn.XLOOKUP(I191,tennis_clusters!B:B,tennis_clusters!AB:AB))</f>
        <v>NA</v>
      </c>
      <c r="AD191" t="str">
        <f t="shared" si="21"/>
        <v>W</v>
      </c>
      <c r="AE191" t="str">
        <f t="shared" si="22"/>
        <v/>
      </c>
      <c r="AF191" t="str">
        <f t="shared" si="23"/>
        <v/>
      </c>
      <c r="AG191" t="str">
        <f t="shared" si="20"/>
        <v/>
      </c>
      <c r="AH191" t="str">
        <f t="shared" si="24"/>
        <v/>
      </c>
      <c r="AI191" t="str">
        <f t="shared" si="25"/>
        <v/>
      </c>
      <c r="AJ191">
        <v>0.76137624861265263</v>
      </c>
      <c r="AK191" t="str">
        <f t="shared" si="26"/>
        <v/>
      </c>
    </row>
    <row r="192" spans="1:37" x14ac:dyDescent="0.2">
      <c r="A192" s="2" t="d">
        <v>1993-02-15</v>
      </c>
      <c r="B192" t="s">
        <v>938</v>
      </c>
      <c r="C192" t="s">
        <v>783</v>
      </c>
      <c r="D192">
        <v>3</v>
      </c>
      <c r="E192" t="s">
        <v>819</v>
      </c>
      <c r="F192" t="b">
        <v>1</v>
      </c>
      <c r="G192">
        <v>49</v>
      </c>
      <c r="H192" t="s">
        <v>618</v>
      </c>
      <c r="I192" t="s">
        <v>462</v>
      </c>
      <c r="J192">
        <v>2</v>
      </c>
      <c r="K192" t="s">
        <v>611</v>
      </c>
      <c r="L192" t="s">
        <v>612</v>
      </c>
      <c r="M192">
        <v>2</v>
      </c>
      <c r="N192">
        <v>3</v>
      </c>
      <c r="O192">
        <v>2285</v>
      </c>
      <c r="P192" t="s">
        <v>485</v>
      </c>
      <c r="R192" t="s">
        <v>611</v>
      </c>
      <c r="S192" t="s">
        <v>612</v>
      </c>
      <c r="T192">
        <v>69</v>
      </c>
      <c r="U192">
        <v>-3</v>
      </c>
      <c r="V192">
        <v>1975</v>
      </c>
      <c r="W192" t="s">
        <v>1206</v>
      </c>
      <c r="Y192" t="s">
        <v>728</v>
      </c>
      <c r="AB192">
        <f>IF(I192=$AA$2, _xlfn.XLOOKUP(P192,tennis_clusters!B:B,tennis_clusters!AB:AB),"NA")</f>
        <v>13</v>
      </c>
      <c r="AC192" t="str">
        <f>IF(OR(ISNUMBER(AB192),ISNA(AB192)),"NA",_xlfn.XLOOKUP(I192,tennis_clusters!B:B,tennis_clusters!AB:AB))</f>
        <v>NA</v>
      </c>
      <c r="AD192" t="str">
        <f t="shared" si="21"/>
        <v>W</v>
      </c>
      <c r="AE192" t="str">
        <f t="shared" si="22"/>
        <v>W</v>
      </c>
      <c r="AF192">
        <f t="shared" si="23"/>
        <v>13</v>
      </c>
      <c r="AG192">
        <f t="shared" si="20"/>
        <v>1</v>
      </c>
      <c r="AH192">
        <f t="shared" si="24"/>
        <v>0.80909090909090908</v>
      </c>
      <c r="AI192">
        <f t="shared" si="25"/>
        <v>3.6446280991735538E-2</v>
      </c>
      <c r="AJ192">
        <v>0.76137624861265263</v>
      </c>
      <c r="AK192">
        <f t="shared" si="26"/>
        <v>5.6941294726170565E-2</v>
      </c>
    </row>
    <row r="193" spans="1:37" x14ac:dyDescent="0.2">
      <c r="A193" s="2" t="d">
        <v>1996-03-11</v>
      </c>
      <c r="B193" t="s">
        <v>706</v>
      </c>
      <c r="C193" t="s">
        <v>642</v>
      </c>
      <c r="D193">
        <v>3</v>
      </c>
      <c r="E193" t="s">
        <v>609</v>
      </c>
      <c r="F193" t="b">
        <v>0</v>
      </c>
      <c r="G193">
        <v>52</v>
      </c>
      <c r="H193" t="s">
        <v>618</v>
      </c>
      <c r="I193" t="s">
        <v>459</v>
      </c>
      <c r="K193" t="s">
        <v>615</v>
      </c>
      <c r="L193" t="s">
        <v>616</v>
      </c>
      <c r="M193">
        <v>68</v>
      </c>
      <c r="N193">
        <v>21</v>
      </c>
      <c r="O193">
        <v>1955</v>
      </c>
      <c r="P193" t="s">
        <v>462</v>
      </c>
      <c r="Q193">
        <v>1</v>
      </c>
      <c r="R193" t="s">
        <v>611</v>
      </c>
      <c r="S193" t="s">
        <v>612</v>
      </c>
      <c r="T193">
        <v>2</v>
      </c>
      <c r="U193">
        <v>-19</v>
      </c>
      <c r="V193">
        <v>2351</v>
      </c>
      <c r="W193" t="s">
        <v>1038</v>
      </c>
      <c r="AB193" t="str">
        <f>IF(I193=$AA$2, _xlfn.XLOOKUP(P193,tennis_clusters!B:B,tennis_clusters!AB:AB),"NA")</f>
        <v>NA</v>
      </c>
      <c r="AC193">
        <f>IF(OR(ISNUMBER(AB193),ISNA(AB193)),"NA",_xlfn.XLOOKUP(I193,tennis_clusters!B:B,tennis_clusters!AB:AB))</f>
        <v>2</v>
      </c>
      <c r="AD193" t="str">
        <f t="shared" si="21"/>
        <v>L</v>
      </c>
      <c r="AE193" t="str">
        <f t="shared" si="22"/>
        <v>L</v>
      </c>
      <c r="AF193">
        <f t="shared" si="23"/>
        <v>2</v>
      </c>
      <c r="AG193">
        <f t="shared" si="20"/>
        <v>0</v>
      </c>
      <c r="AH193">
        <f t="shared" si="24"/>
        <v>0.78749999999999998</v>
      </c>
      <c r="AI193">
        <f t="shared" si="25"/>
        <v>0.62015624999999996</v>
      </c>
      <c r="AJ193">
        <v>0.76137624861265263</v>
      </c>
      <c r="AK193">
        <f t="shared" si="26"/>
        <v>0.57969379195147586</v>
      </c>
    </row>
    <row r="194" spans="1:37" x14ac:dyDescent="0.2">
      <c r="A194" s="2" t="d">
        <v>1992-10-26</v>
      </c>
      <c r="B194" t="s">
        <v>1122</v>
      </c>
      <c r="C194" t="s">
        <v>642</v>
      </c>
      <c r="D194">
        <v>3</v>
      </c>
      <c r="E194" t="s">
        <v>819</v>
      </c>
      <c r="F194" t="b">
        <v>1</v>
      </c>
      <c r="G194">
        <v>68</v>
      </c>
      <c r="H194" t="s">
        <v>614</v>
      </c>
      <c r="I194" t="s">
        <v>227</v>
      </c>
      <c r="J194">
        <v>8</v>
      </c>
      <c r="K194" t="s">
        <v>638</v>
      </c>
      <c r="L194" t="s">
        <v>639</v>
      </c>
      <c r="M194">
        <v>12</v>
      </c>
      <c r="N194">
        <v>16</v>
      </c>
      <c r="O194">
        <v>2140</v>
      </c>
      <c r="P194" t="s">
        <v>462</v>
      </c>
      <c r="Q194">
        <v>3</v>
      </c>
      <c r="R194" t="s">
        <v>611</v>
      </c>
      <c r="S194" t="s">
        <v>612</v>
      </c>
      <c r="T194">
        <v>2</v>
      </c>
      <c r="U194">
        <v>-16</v>
      </c>
      <c r="V194">
        <v>2295</v>
      </c>
      <c r="W194" t="s">
        <v>1218</v>
      </c>
      <c r="AB194" t="str">
        <f>IF(I194=$AA$2, _xlfn.XLOOKUP(P194,tennis_clusters!B:B,tennis_clusters!AB:AB),"NA")</f>
        <v>NA</v>
      </c>
      <c r="AC194">
        <f>IF(OR(ISNUMBER(AB194),ISNA(AB194)),"NA",_xlfn.XLOOKUP(I194,tennis_clusters!B:B,tennis_clusters!AB:AB))</f>
        <v>11</v>
      </c>
      <c r="AD194" t="str">
        <f t="shared" si="21"/>
        <v>L</v>
      </c>
      <c r="AE194" t="str">
        <f t="shared" si="22"/>
        <v>L</v>
      </c>
      <c r="AF194">
        <f t="shared" si="23"/>
        <v>11</v>
      </c>
      <c r="AG194">
        <f t="shared" ref="AG194:AG257" si="27">IF(NOT(AE194=""),IF(AE194="W",1,0),"")</f>
        <v>0</v>
      </c>
      <c r="AH194">
        <f t="shared" si="24"/>
        <v>0.66279069767441856</v>
      </c>
      <c r="AI194">
        <f t="shared" si="25"/>
        <v>0.43929150892374252</v>
      </c>
      <c r="AJ194">
        <v>0.76137624861265263</v>
      </c>
      <c r="AK194">
        <f t="shared" si="26"/>
        <v>0.57969379195147586</v>
      </c>
    </row>
    <row r="195" spans="1:37" x14ac:dyDescent="0.2">
      <c r="A195" s="2" t="d">
        <v>1998-11-23</v>
      </c>
      <c r="B195" t="s">
        <v>839</v>
      </c>
      <c r="C195" t="s">
        <v>610</v>
      </c>
      <c r="D195">
        <v>3</v>
      </c>
      <c r="E195" t="s">
        <v>609</v>
      </c>
      <c r="F195" t="b">
        <v>1</v>
      </c>
      <c r="G195">
        <v>64</v>
      </c>
      <c r="H195" t="s">
        <v>677</v>
      </c>
      <c r="I195" t="s">
        <v>462</v>
      </c>
      <c r="K195" t="s">
        <v>611</v>
      </c>
      <c r="L195" t="s">
        <v>612</v>
      </c>
      <c r="M195">
        <v>1</v>
      </c>
      <c r="N195">
        <v>8</v>
      </c>
      <c r="O195">
        <v>2269</v>
      </c>
      <c r="P195" t="s">
        <v>577</v>
      </c>
      <c r="R195" t="s">
        <v>667</v>
      </c>
      <c r="S195" t="s">
        <v>668</v>
      </c>
      <c r="T195">
        <v>10</v>
      </c>
      <c r="U195">
        <v>-8</v>
      </c>
      <c r="V195">
        <v>2148</v>
      </c>
      <c r="W195" t="s">
        <v>707</v>
      </c>
      <c r="AB195">
        <f>IF(I195=$AA$2, _xlfn.XLOOKUP(P195,tennis_clusters!B:B,tennis_clusters!AB:AB),"NA")</f>
        <v>13</v>
      </c>
      <c r="AC195" t="str">
        <f>IF(OR(ISNUMBER(AB195),ISNA(AB195)),"NA",_xlfn.XLOOKUP(I195,tennis_clusters!B:B,tennis_clusters!AB:AB))</f>
        <v>NA</v>
      </c>
      <c r="AD195" t="str">
        <f t="shared" ref="AD195:AD258" si="28">IF(OR(ISNUMBER(AB195),ISNA(AB195)),"W","L")</f>
        <v>W</v>
      </c>
      <c r="AE195" t="str">
        <f t="shared" ref="AE195:AE258" si="29">IF(OR(ISNA(AB195),ISNA(AC195)),"",IF(ISNUMBER(AB195),"W","L"))</f>
        <v>W</v>
      </c>
      <c r="AF195">
        <f t="shared" ref="AF195:AF258" si="30">IF(ISNUMBER(AB195),AB195,IF(ISNUMBER(AC195),AC195,""))</f>
        <v>13</v>
      </c>
      <c r="AG195">
        <f t="shared" si="27"/>
        <v>1</v>
      </c>
      <c r="AH195">
        <f t="shared" si="24"/>
        <v>0.80909090909090908</v>
      </c>
      <c r="AI195">
        <f t="shared" si="25"/>
        <v>3.6446280991735538E-2</v>
      </c>
      <c r="AJ195">
        <v>0.76137624861265263</v>
      </c>
      <c r="AK195">
        <f t="shared" si="26"/>
        <v>5.6941294726170565E-2</v>
      </c>
    </row>
    <row r="196" spans="1:37" x14ac:dyDescent="0.2">
      <c r="A196" s="2" t="d">
        <v>1992-04-27</v>
      </c>
      <c r="B196" t="s">
        <v>929</v>
      </c>
      <c r="C196" t="s">
        <v>637</v>
      </c>
      <c r="D196">
        <v>3</v>
      </c>
      <c r="E196" t="s">
        <v>671</v>
      </c>
      <c r="F196" t="b">
        <v>0</v>
      </c>
      <c r="G196">
        <v>18</v>
      </c>
      <c r="H196" t="s">
        <v>618</v>
      </c>
      <c r="I196" t="s">
        <v>462</v>
      </c>
      <c r="J196">
        <v>1</v>
      </c>
      <c r="K196" t="s">
        <v>611</v>
      </c>
      <c r="L196" t="s">
        <v>612</v>
      </c>
      <c r="M196">
        <v>3</v>
      </c>
      <c r="N196">
        <v>6</v>
      </c>
      <c r="O196">
        <v>2184</v>
      </c>
      <c r="P196" t="s">
        <v>292</v>
      </c>
      <c r="Q196">
        <v>7</v>
      </c>
      <c r="R196" t="s">
        <v>611</v>
      </c>
      <c r="S196" t="s">
        <v>612</v>
      </c>
      <c r="T196">
        <v>38</v>
      </c>
      <c r="U196">
        <v>-6</v>
      </c>
      <c r="V196">
        <v>2065</v>
      </c>
      <c r="W196" t="s">
        <v>784</v>
      </c>
      <c r="AB196">
        <f>IF(I196=$AA$2, _xlfn.XLOOKUP(P196,tennis_clusters!B:B,tennis_clusters!AB:AB),"NA")</f>
        <v>27</v>
      </c>
      <c r="AC196" t="str">
        <f>IF(OR(ISNUMBER(AB196),ISNA(AB196)),"NA",_xlfn.XLOOKUP(I196,tennis_clusters!B:B,tennis_clusters!AB:AB))</f>
        <v>NA</v>
      </c>
      <c r="AD196" t="str">
        <f t="shared" si="28"/>
        <v>W</v>
      </c>
      <c r="AE196" t="str">
        <f t="shared" si="29"/>
        <v>W</v>
      </c>
      <c r="AF196">
        <f t="shared" si="30"/>
        <v>27</v>
      </c>
      <c r="AG196">
        <f t="shared" si="27"/>
        <v>1</v>
      </c>
      <c r="AH196">
        <f t="shared" si="24"/>
        <v>0.88235294117647056</v>
      </c>
      <c r="AI196">
        <f t="shared" si="25"/>
        <v>1.3840830449826995E-2</v>
      </c>
      <c r="AJ196">
        <v>0.76137624861265263</v>
      </c>
      <c r="AK196">
        <f t="shared" si="26"/>
        <v>5.6941294726170565E-2</v>
      </c>
    </row>
    <row r="197" spans="1:37" x14ac:dyDescent="0.2">
      <c r="A197" s="2" t="d">
        <v>2001-07-23</v>
      </c>
      <c r="B197" t="s">
        <v>750</v>
      </c>
      <c r="C197" t="s">
        <v>637</v>
      </c>
      <c r="D197">
        <v>3</v>
      </c>
      <c r="E197" t="s">
        <v>609</v>
      </c>
      <c r="F197" t="b">
        <v>0</v>
      </c>
      <c r="G197">
        <v>62</v>
      </c>
      <c r="H197" t="s">
        <v>614</v>
      </c>
      <c r="I197" t="s">
        <v>462</v>
      </c>
      <c r="J197">
        <v>4</v>
      </c>
      <c r="K197" t="s">
        <v>611</v>
      </c>
      <c r="L197" t="s">
        <v>612</v>
      </c>
      <c r="M197">
        <v>12</v>
      </c>
      <c r="N197">
        <v>5</v>
      </c>
      <c r="O197">
        <v>2167</v>
      </c>
      <c r="P197" t="s">
        <v>575</v>
      </c>
      <c r="R197" t="s">
        <v>745</v>
      </c>
      <c r="S197" t="s">
        <v>746</v>
      </c>
      <c r="T197">
        <v>48</v>
      </c>
      <c r="U197">
        <v>-5</v>
      </c>
      <c r="V197">
        <v>1971</v>
      </c>
      <c r="W197" t="s">
        <v>751</v>
      </c>
      <c r="AB197">
        <f>IF(I197=$AA$2, _xlfn.XLOOKUP(P197,tennis_clusters!B:B,tennis_clusters!AB:AB),"NA")</f>
        <v>15</v>
      </c>
      <c r="AC197" t="str">
        <f>IF(OR(ISNUMBER(AB197),ISNA(AB197)),"NA",_xlfn.XLOOKUP(I197,tennis_clusters!B:B,tennis_clusters!AB:AB))</f>
        <v>NA</v>
      </c>
      <c r="AD197" t="str">
        <f t="shared" si="28"/>
        <v>W</v>
      </c>
      <c r="AE197" t="str">
        <f t="shared" si="29"/>
        <v>W</v>
      </c>
      <c r="AF197">
        <f t="shared" si="30"/>
        <v>15</v>
      </c>
      <c r="AG197">
        <f t="shared" si="27"/>
        <v>1</v>
      </c>
      <c r="AH197">
        <f t="shared" si="24"/>
        <v>0.70769230769230773</v>
      </c>
      <c r="AI197">
        <f t="shared" si="25"/>
        <v>8.5443786982248499E-2</v>
      </c>
      <c r="AJ197">
        <v>0.76137624861265263</v>
      </c>
      <c r="AK197">
        <f t="shared" si="26"/>
        <v>5.6941294726170565E-2</v>
      </c>
    </row>
    <row r="198" spans="1:37" x14ac:dyDescent="0.2">
      <c r="A198" s="2" t="d">
        <v>1992-03-13</v>
      </c>
      <c r="B198" t="s">
        <v>699</v>
      </c>
      <c r="C198" t="s">
        <v>642</v>
      </c>
      <c r="D198">
        <v>3</v>
      </c>
      <c r="E198" t="s">
        <v>609</v>
      </c>
      <c r="F198" t="b">
        <v>0</v>
      </c>
      <c r="G198">
        <v>30</v>
      </c>
      <c r="H198" t="s">
        <v>628</v>
      </c>
      <c r="I198" t="s">
        <v>462</v>
      </c>
      <c r="J198">
        <v>4</v>
      </c>
      <c r="K198" t="s">
        <v>611</v>
      </c>
      <c r="L198" t="s">
        <v>612</v>
      </c>
      <c r="M198">
        <v>4</v>
      </c>
      <c r="N198">
        <v>2</v>
      </c>
      <c r="O198">
        <v>2212</v>
      </c>
      <c r="P198" t="s">
        <v>514</v>
      </c>
      <c r="R198" t="s">
        <v>1081</v>
      </c>
      <c r="S198" t="s">
        <v>1082</v>
      </c>
      <c r="T198">
        <v>77</v>
      </c>
      <c r="U198">
        <v>-3</v>
      </c>
      <c r="V198">
        <v>1846</v>
      </c>
      <c r="W198" t="s">
        <v>1267</v>
      </c>
      <c r="AB198">
        <f>IF(I198=$AA$2, _xlfn.XLOOKUP(P198,tennis_clusters!B:B,tennis_clusters!AB:AB),"NA")</f>
        <v>24</v>
      </c>
      <c r="AC198" t="str">
        <f>IF(OR(ISNUMBER(AB198),ISNA(AB198)),"NA",_xlfn.XLOOKUP(I198,tennis_clusters!B:B,tennis_clusters!AB:AB))</f>
        <v>NA</v>
      </c>
      <c r="AD198" t="str">
        <f t="shared" si="28"/>
        <v>W</v>
      </c>
      <c r="AE198" t="str">
        <f t="shared" si="29"/>
        <v>W</v>
      </c>
      <c r="AF198">
        <f t="shared" si="30"/>
        <v>24</v>
      </c>
      <c r="AG198">
        <f t="shared" si="27"/>
        <v>1</v>
      </c>
      <c r="AH198">
        <f t="shared" si="24"/>
        <v>0.90625</v>
      </c>
      <c r="AI198">
        <f t="shared" si="25"/>
        <v>8.7890625E-3</v>
      </c>
      <c r="AJ198">
        <v>0.76137624861265263</v>
      </c>
      <c r="AK198">
        <f t="shared" si="26"/>
        <v>5.6941294726170565E-2</v>
      </c>
    </row>
    <row r="199" spans="1:37" x14ac:dyDescent="0.2">
      <c r="A199" s="2" t="d">
        <v>1991-05-06</v>
      </c>
      <c r="B199" t="s">
        <v>683</v>
      </c>
      <c r="C199" t="s">
        <v>642</v>
      </c>
      <c r="D199">
        <v>3</v>
      </c>
      <c r="E199" t="s">
        <v>671</v>
      </c>
      <c r="F199" t="b">
        <v>0</v>
      </c>
      <c r="G199">
        <v>2</v>
      </c>
      <c r="H199" t="s">
        <v>620</v>
      </c>
      <c r="I199" t="s">
        <v>327</v>
      </c>
      <c r="J199">
        <v>13</v>
      </c>
      <c r="K199" t="s">
        <v>693</v>
      </c>
      <c r="L199" t="s">
        <v>694</v>
      </c>
      <c r="M199">
        <v>26</v>
      </c>
      <c r="N199">
        <v>16</v>
      </c>
      <c r="O199">
        <v>1978</v>
      </c>
      <c r="P199" t="s">
        <v>462</v>
      </c>
      <c r="Q199">
        <v>3</v>
      </c>
      <c r="R199" t="s">
        <v>611</v>
      </c>
      <c r="S199" t="s">
        <v>612</v>
      </c>
      <c r="T199">
        <v>6</v>
      </c>
      <c r="U199">
        <v>-15</v>
      </c>
      <c r="V199">
        <v>2154</v>
      </c>
      <c r="W199" t="s">
        <v>692</v>
      </c>
      <c r="AB199" t="str">
        <f>IF(I199=$AA$2, _xlfn.XLOOKUP(P199,tennis_clusters!B:B,tennis_clusters!AB:AB),"NA")</f>
        <v>NA</v>
      </c>
      <c r="AC199">
        <f>IF(OR(ISNUMBER(AB199),ISNA(AB199)),"NA",_xlfn.XLOOKUP(I199,tennis_clusters!B:B,tennis_clusters!AB:AB))</f>
        <v>15</v>
      </c>
      <c r="AD199" t="str">
        <f t="shared" si="28"/>
        <v>L</v>
      </c>
      <c r="AE199" t="str">
        <f t="shared" si="29"/>
        <v>L</v>
      </c>
      <c r="AF199">
        <f t="shared" si="30"/>
        <v>15</v>
      </c>
      <c r="AG199">
        <f t="shared" si="27"/>
        <v>0</v>
      </c>
      <c r="AH199">
        <f t="shared" ref="AH199:AH262" si="31">IF(AF199="","",_xlfn.XLOOKUP(AF199,AL:AL,AM:AM))</f>
        <v>0.70769230769230773</v>
      </c>
      <c r="AI199">
        <f t="shared" ref="AI199:AI262" si="32">IF(AF199="","",(AH199-AG199)^2)</f>
        <v>0.50082840236686399</v>
      </c>
      <c r="AJ199">
        <v>0.76137624861265263</v>
      </c>
      <c r="AK199">
        <f t="shared" ref="AK199:AK262" si="33">IF(AG199="","",(AJ199-AG199)^2)</f>
        <v>0.57969379195147586</v>
      </c>
    </row>
    <row r="200" spans="1:37" x14ac:dyDescent="0.2">
      <c r="A200" s="2" t="d">
        <v>1999-08-09</v>
      </c>
      <c r="B200" t="s">
        <v>641</v>
      </c>
      <c r="C200" t="s">
        <v>642</v>
      </c>
      <c r="D200">
        <v>3</v>
      </c>
      <c r="E200" t="s">
        <v>609</v>
      </c>
      <c r="F200" t="b">
        <v>0</v>
      </c>
      <c r="G200">
        <v>64</v>
      </c>
      <c r="H200" t="s">
        <v>620</v>
      </c>
      <c r="I200" t="s">
        <v>462</v>
      </c>
      <c r="J200">
        <v>1</v>
      </c>
      <c r="K200" t="s">
        <v>611</v>
      </c>
      <c r="L200" t="s">
        <v>612</v>
      </c>
      <c r="M200">
        <v>1</v>
      </c>
      <c r="N200">
        <v>2</v>
      </c>
      <c r="O200">
        <v>2277</v>
      </c>
      <c r="P200" t="s">
        <v>475</v>
      </c>
      <c r="R200" t="s">
        <v>621</v>
      </c>
      <c r="S200" t="s">
        <v>622</v>
      </c>
      <c r="T200">
        <v>49</v>
      </c>
      <c r="U200">
        <v>-3</v>
      </c>
      <c r="V200">
        <v>1891</v>
      </c>
      <c r="W200" t="s">
        <v>852</v>
      </c>
      <c r="AB200">
        <f>IF(I200=$AA$2, _xlfn.XLOOKUP(P200,tennis_clusters!B:B,tennis_clusters!AB:AB),"NA")</f>
        <v>13</v>
      </c>
      <c r="AC200" t="str">
        <f>IF(OR(ISNUMBER(AB200),ISNA(AB200)),"NA",_xlfn.XLOOKUP(I200,tennis_clusters!B:B,tennis_clusters!AB:AB))</f>
        <v>NA</v>
      </c>
      <c r="AD200" t="str">
        <f t="shared" si="28"/>
        <v>W</v>
      </c>
      <c r="AE200" t="str">
        <f t="shared" si="29"/>
        <v>W</v>
      </c>
      <c r="AF200">
        <f t="shared" si="30"/>
        <v>13</v>
      </c>
      <c r="AG200">
        <f t="shared" si="27"/>
        <v>1</v>
      </c>
      <c r="AH200">
        <f t="shared" si="31"/>
        <v>0.80909090909090908</v>
      </c>
      <c r="AI200">
        <f t="shared" si="32"/>
        <v>3.6446280991735538E-2</v>
      </c>
      <c r="AJ200">
        <v>0.76137624861265263</v>
      </c>
      <c r="AK200">
        <f t="shared" si="33"/>
        <v>5.6941294726170565E-2</v>
      </c>
    </row>
    <row r="201" spans="1:37" x14ac:dyDescent="0.2">
      <c r="A201" s="2" t="d">
        <v>1996-08-05</v>
      </c>
      <c r="B201" t="s">
        <v>641</v>
      </c>
      <c r="C201" t="s">
        <v>642</v>
      </c>
      <c r="D201">
        <v>3</v>
      </c>
      <c r="E201" t="s">
        <v>609</v>
      </c>
      <c r="F201" t="b">
        <v>0</v>
      </c>
      <c r="G201">
        <v>66</v>
      </c>
      <c r="H201" t="s">
        <v>618</v>
      </c>
      <c r="I201" t="s">
        <v>543</v>
      </c>
      <c r="J201">
        <v>10</v>
      </c>
      <c r="K201" t="s">
        <v>678</v>
      </c>
      <c r="L201" t="s">
        <v>679</v>
      </c>
      <c r="M201">
        <v>12</v>
      </c>
      <c r="N201">
        <v>18</v>
      </c>
      <c r="O201">
        <v>2033</v>
      </c>
      <c r="P201" t="s">
        <v>462</v>
      </c>
      <c r="Q201">
        <v>1</v>
      </c>
      <c r="R201" t="s">
        <v>611</v>
      </c>
      <c r="S201" t="s">
        <v>612</v>
      </c>
      <c r="T201">
        <v>1</v>
      </c>
      <c r="U201">
        <v>-18</v>
      </c>
      <c r="V201">
        <v>2322</v>
      </c>
      <c r="W201" t="s">
        <v>825</v>
      </c>
      <c r="AB201" t="str">
        <f>IF(I201=$AA$2, _xlfn.XLOOKUP(P201,tennis_clusters!B:B,tennis_clusters!AB:AB),"NA")</f>
        <v>NA</v>
      </c>
      <c r="AC201">
        <f>IF(OR(ISNUMBER(AB201),ISNA(AB201)),"NA",_xlfn.XLOOKUP(I201,tennis_clusters!B:B,tennis_clusters!AB:AB))</f>
        <v>8</v>
      </c>
      <c r="AD201" t="str">
        <f t="shared" si="28"/>
        <v>L</v>
      </c>
      <c r="AE201" t="str">
        <f t="shared" si="29"/>
        <v>L</v>
      </c>
      <c r="AF201">
        <f t="shared" si="30"/>
        <v>8</v>
      </c>
      <c r="AG201">
        <f t="shared" si="27"/>
        <v>0</v>
      </c>
      <c r="AH201">
        <f t="shared" si="31"/>
        <v>0.7415730337078652</v>
      </c>
      <c r="AI201">
        <f t="shared" si="32"/>
        <v>0.54993056432268661</v>
      </c>
      <c r="AJ201">
        <v>0.76137624861265263</v>
      </c>
      <c r="AK201">
        <f t="shared" si="33"/>
        <v>0.57969379195147586</v>
      </c>
    </row>
    <row r="202" spans="1:37" x14ac:dyDescent="0.2">
      <c r="A202" s="2" t="d">
        <v>1993-08-09</v>
      </c>
      <c r="B202" t="s">
        <v>641</v>
      </c>
      <c r="C202" t="s">
        <v>642</v>
      </c>
      <c r="D202">
        <v>3</v>
      </c>
      <c r="E202" t="s">
        <v>609</v>
      </c>
      <c r="F202" t="b">
        <v>0</v>
      </c>
      <c r="G202">
        <v>55</v>
      </c>
      <c r="H202" t="s">
        <v>620</v>
      </c>
      <c r="I202" t="s">
        <v>462</v>
      </c>
      <c r="J202">
        <v>1</v>
      </c>
      <c r="K202" t="s">
        <v>611</v>
      </c>
      <c r="L202" t="s">
        <v>612</v>
      </c>
      <c r="M202">
        <v>1</v>
      </c>
      <c r="N202">
        <v>4</v>
      </c>
      <c r="O202">
        <v>2300</v>
      </c>
      <c r="P202" t="s">
        <v>30</v>
      </c>
      <c r="R202" t="s">
        <v>611</v>
      </c>
      <c r="S202" t="s">
        <v>612</v>
      </c>
      <c r="T202">
        <v>57</v>
      </c>
      <c r="U202">
        <v>-5</v>
      </c>
      <c r="V202">
        <v>2064</v>
      </c>
      <c r="W202" t="s">
        <v>905</v>
      </c>
      <c r="AB202">
        <f>IF(I202=$AA$2, _xlfn.XLOOKUP(P202,tennis_clusters!B:B,tennis_clusters!AB:AB),"NA")</f>
        <v>13</v>
      </c>
      <c r="AC202" t="str">
        <f>IF(OR(ISNUMBER(AB202),ISNA(AB202)),"NA",_xlfn.XLOOKUP(I202,tennis_clusters!B:B,tennis_clusters!AB:AB))</f>
        <v>NA</v>
      </c>
      <c r="AD202" t="str">
        <f t="shared" si="28"/>
        <v>W</v>
      </c>
      <c r="AE202" t="str">
        <f t="shared" si="29"/>
        <v>W</v>
      </c>
      <c r="AF202">
        <f t="shared" si="30"/>
        <v>13</v>
      </c>
      <c r="AG202">
        <f t="shared" si="27"/>
        <v>1</v>
      </c>
      <c r="AH202">
        <f t="shared" si="31"/>
        <v>0.80909090909090908</v>
      </c>
      <c r="AI202">
        <f t="shared" si="32"/>
        <v>3.6446280991735538E-2</v>
      </c>
      <c r="AJ202">
        <v>0.76137624861265263</v>
      </c>
      <c r="AK202">
        <f t="shared" si="33"/>
        <v>5.6941294726170565E-2</v>
      </c>
    </row>
    <row r="203" spans="1:37" x14ac:dyDescent="0.2">
      <c r="A203" s="2" t="d">
        <v>1993-04-05</v>
      </c>
      <c r="B203" t="s">
        <v>1147</v>
      </c>
      <c r="C203" t="s">
        <v>783</v>
      </c>
      <c r="D203">
        <v>5</v>
      </c>
      <c r="E203" t="s">
        <v>609</v>
      </c>
      <c r="F203" t="b">
        <v>0</v>
      </c>
      <c r="G203">
        <v>36</v>
      </c>
      <c r="H203" t="s">
        <v>610</v>
      </c>
      <c r="I203" t="s">
        <v>462</v>
      </c>
      <c r="J203">
        <v>2</v>
      </c>
      <c r="K203" t="s">
        <v>611</v>
      </c>
      <c r="L203" t="s">
        <v>612</v>
      </c>
      <c r="M203">
        <v>2</v>
      </c>
      <c r="N203">
        <v>4</v>
      </c>
      <c r="O203">
        <v>2299</v>
      </c>
      <c r="P203" t="s">
        <v>97</v>
      </c>
      <c r="Q203">
        <v>7</v>
      </c>
      <c r="R203" t="s">
        <v>611</v>
      </c>
      <c r="S203" t="s">
        <v>612</v>
      </c>
      <c r="T203">
        <v>32</v>
      </c>
      <c r="U203">
        <v>-4</v>
      </c>
      <c r="V203">
        <v>2003</v>
      </c>
      <c r="W203" t="s">
        <v>1132</v>
      </c>
      <c r="AB203">
        <f>IF(I203=$AA$2, _xlfn.XLOOKUP(P203,tennis_clusters!B:B,tennis_clusters!AB:AB),"NA")</f>
        <v>22</v>
      </c>
      <c r="AC203" t="str">
        <f>IF(OR(ISNUMBER(AB203),ISNA(AB203)),"NA",_xlfn.XLOOKUP(I203,tennis_clusters!B:B,tennis_clusters!AB:AB))</f>
        <v>NA</v>
      </c>
      <c r="AD203" t="str">
        <f t="shared" si="28"/>
        <v>W</v>
      </c>
      <c r="AE203" t="str">
        <f t="shared" si="29"/>
        <v>W</v>
      </c>
      <c r="AF203">
        <f t="shared" si="30"/>
        <v>22</v>
      </c>
      <c r="AG203">
        <f t="shared" si="27"/>
        <v>1</v>
      </c>
      <c r="AH203">
        <f t="shared" si="31"/>
        <v>0.84375</v>
      </c>
      <c r="AI203">
        <f t="shared" si="32"/>
        <v>2.44140625E-2</v>
      </c>
      <c r="AJ203">
        <v>0.76137624861265263</v>
      </c>
      <c r="AK203">
        <f t="shared" si="33"/>
        <v>5.6941294726170565E-2</v>
      </c>
    </row>
    <row r="204" spans="1:37" x14ac:dyDescent="0.2">
      <c r="A204" s="2" t="d">
        <v>1995-02-13</v>
      </c>
      <c r="B204" t="s">
        <v>782</v>
      </c>
      <c r="C204" t="s">
        <v>783</v>
      </c>
      <c r="D204">
        <v>3</v>
      </c>
      <c r="E204" t="s">
        <v>609</v>
      </c>
      <c r="F204" t="b">
        <v>1</v>
      </c>
      <c r="G204">
        <v>54</v>
      </c>
      <c r="H204" t="s">
        <v>624</v>
      </c>
      <c r="I204" t="s">
        <v>462</v>
      </c>
      <c r="J204">
        <v>1</v>
      </c>
      <c r="K204" t="s">
        <v>611</v>
      </c>
      <c r="L204" t="s">
        <v>612</v>
      </c>
      <c r="M204">
        <v>1</v>
      </c>
      <c r="N204">
        <v>1</v>
      </c>
      <c r="O204">
        <v>2355</v>
      </c>
      <c r="P204" t="s">
        <v>1106</v>
      </c>
      <c r="R204" t="s">
        <v>643</v>
      </c>
      <c r="S204" t="s">
        <v>644</v>
      </c>
      <c r="T204">
        <v>231</v>
      </c>
      <c r="U204">
        <v>-1</v>
      </c>
      <c r="V204">
        <v>1639</v>
      </c>
      <c r="W204" t="s">
        <v>1107</v>
      </c>
      <c r="Y204" t="s">
        <v>646</v>
      </c>
      <c r="AB204" t="e">
        <f>IF(I204=$AA$2, _xlfn.XLOOKUP(P204,tennis_clusters!B:B,tennis_clusters!AB:AB),"NA")</f>
        <v>#N/A</v>
      </c>
      <c r="AC204" t="str">
        <f>IF(OR(ISNUMBER(AB204),ISNA(AB204)),"NA",_xlfn.XLOOKUP(I204,tennis_clusters!B:B,tennis_clusters!AB:AB))</f>
        <v>NA</v>
      </c>
      <c r="AD204" t="str">
        <f t="shared" si="28"/>
        <v>W</v>
      </c>
      <c r="AE204" t="str">
        <f t="shared" si="29"/>
        <v/>
      </c>
      <c r="AF204" t="str">
        <f t="shared" si="30"/>
        <v/>
      </c>
      <c r="AG204" t="str">
        <f t="shared" si="27"/>
        <v/>
      </c>
      <c r="AH204" t="str">
        <f t="shared" si="31"/>
        <v/>
      </c>
      <c r="AI204" t="str">
        <f t="shared" si="32"/>
        <v/>
      </c>
      <c r="AJ204">
        <v>0.76137624861265263</v>
      </c>
      <c r="AK204" t="str">
        <f t="shared" si="33"/>
        <v/>
      </c>
    </row>
    <row r="205" spans="1:37" x14ac:dyDescent="0.2">
      <c r="A205" s="2" t="d">
        <v>2002-03-04</v>
      </c>
      <c r="B205" t="s">
        <v>711</v>
      </c>
      <c r="C205" t="s">
        <v>637</v>
      </c>
      <c r="D205">
        <v>3</v>
      </c>
      <c r="E205" t="s">
        <v>609</v>
      </c>
      <c r="F205" t="b">
        <v>0</v>
      </c>
      <c r="G205">
        <v>57</v>
      </c>
      <c r="H205" t="s">
        <v>620</v>
      </c>
      <c r="I205" t="s">
        <v>572</v>
      </c>
      <c r="K205" t="s">
        <v>655</v>
      </c>
      <c r="L205" t="s">
        <v>656</v>
      </c>
      <c r="M205">
        <v>48</v>
      </c>
      <c r="N205">
        <v>13</v>
      </c>
      <c r="O205">
        <v>2003</v>
      </c>
      <c r="P205" t="s">
        <v>462</v>
      </c>
      <c r="Q205">
        <v>3</v>
      </c>
      <c r="R205" t="s">
        <v>611</v>
      </c>
      <c r="S205" t="s">
        <v>612</v>
      </c>
      <c r="T205">
        <v>12</v>
      </c>
      <c r="U205">
        <v>-12</v>
      </c>
      <c r="V205">
        <v>2177</v>
      </c>
      <c r="W205" t="s">
        <v>712</v>
      </c>
      <c r="AB205" t="str">
        <f>IF(I205=$AA$2, _xlfn.XLOOKUP(P205,tennis_clusters!B:B,tennis_clusters!AB:AB),"NA")</f>
        <v>NA</v>
      </c>
      <c r="AC205">
        <f>IF(OR(ISNUMBER(AB205),ISNA(AB205)),"NA",_xlfn.XLOOKUP(I205,tennis_clusters!B:B,tennis_clusters!AB:AB))</f>
        <v>15</v>
      </c>
      <c r="AD205" t="str">
        <f t="shared" si="28"/>
        <v>L</v>
      </c>
      <c r="AE205" t="str">
        <f t="shared" si="29"/>
        <v>L</v>
      </c>
      <c r="AF205">
        <f t="shared" si="30"/>
        <v>15</v>
      </c>
      <c r="AG205">
        <f t="shared" si="27"/>
        <v>0</v>
      </c>
      <c r="AH205">
        <f t="shared" si="31"/>
        <v>0.70769230769230773</v>
      </c>
      <c r="AI205">
        <f t="shared" si="32"/>
        <v>0.50082840236686399</v>
      </c>
      <c r="AJ205">
        <v>0.76137624861265263</v>
      </c>
      <c r="AK205">
        <f t="shared" si="33"/>
        <v>0.57969379195147586</v>
      </c>
    </row>
    <row r="206" spans="1:37" x14ac:dyDescent="0.2">
      <c r="A206" s="2" t="d">
        <v>1994-10-24</v>
      </c>
      <c r="B206" t="s">
        <v>1122</v>
      </c>
      <c r="C206" t="s">
        <v>642</v>
      </c>
      <c r="D206">
        <v>3</v>
      </c>
      <c r="E206" t="s">
        <v>819</v>
      </c>
      <c r="F206" t="b">
        <v>1</v>
      </c>
      <c r="G206">
        <v>71</v>
      </c>
      <c r="H206" t="s">
        <v>624</v>
      </c>
      <c r="I206" t="s">
        <v>462</v>
      </c>
      <c r="J206">
        <v>1</v>
      </c>
      <c r="K206" t="s">
        <v>611</v>
      </c>
      <c r="L206" t="s">
        <v>612</v>
      </c>
      <c r="M206">
        <v>1</v>
      </c>
      <c r="N206">
        <v>2</v>
      </c>
      <c r="O206">
        <v>2347</v>
      </c>
      <c r="P206" t="s">
        <v>133</v>
      </c>
      <c r="R206" t="s">
        <v>693</v>
      </c>
      <c r="S206" t="s">
        <v>694</v>
      </c>
      <c r="T206">
        <v>53</v>
      </c>
      <c r="U206">
        <v>-1</v>
      </c>
      <c r="V206">
        <v>1908</v>
      </c>
      <c r="W206" t="s">
        <v>1123</v>
      </c>
      <c r="Y206" t="s">
        <v>646</v>
      </c>
      <c r="AB206">
        <f>IF(I206=$AA$2, _xlfn.XLOOKUP(P206,tennis_clusters!B:B,tennis_clusters!AB:AB),"NA")</f>
        <v>10</v>
      </c>
      <c r="AC206" t="str">
        <f>IF(OR(ISNUMBER(AB206),ISNA(AB206)),"NA",_xlfn.XLOOKUP(I206,tennis_clusters!B:B,tennis_clusters!AB:AB))</f>
        <v>NA</v>
      </c>
      <c r="AD206" t="str">
        <f t="shared" si="28"/>
        <v>W</v>
      </c>
      <c r="AE206" t="str">
        <f t="shared" si="29"/>
        <v>W</v>
      </c>
      <c r="AF206">
        <f t="shared" si="30"/>
        <v>10</v>
      </c>
      <c r="AG206">
        <f t="shared" si="27"/>
        <v>1</v>
      </c>
      <c r="AH206">
        <f t="shared" si="31"/>
        <v>0.9</v>
      </c>
      <c r="AI206">
        <f t="shared" si="32"/>
        <v>9.999999999999995E-3</v>
      </c>
      <c r="AJ206">
        <v>0.76137624861265263</v>
      </c>
      <c r="AK206">
        <f t="shared" si="33"/>
        <v>5.6941294726170565E-2</v>
      </c>
    </row>
    <row r="207" spans="1:37" x14ac:dyDescent="0.2">
      <c r="A207" s="2" t="d">
        <v>1996-03-04</v>
      </c>
      <c r="B207" t="s">
        <v>1039</v>
      </c>
      <c r="C207" t="s">
        <v>637</v>
      </c>
      <c r="D207">
        <v>3</v>
      </c>
      <c r="E207" t="s">
        <v>819</v>
      </c>
      <c r="F207" t="b">
        <v>1</v>
      </c>
      <c r="G207">
        <v>94</v>
      </c>
      <c r="H207" t="s">
        <v>618</v>
      </c>
      <c r="I207" t="s">
        <v>548</v>
      </c>
      <c r="K207" t="s">
        <v>625</v>
      </c>
      <c r="L207" t="s">
        <v>626</v>
      </c>
      <c r="M207">
        <v>79</v>
      </c>
      <c r="N207">
        <v>10</v>
      </c>
      <c r="O207">
        <v>1874</v>
      </c>
      <c r="P207" t="s">
        <v>462</v>
      </c>
      <c r="Q207">
        <v>1</v>
      </c>
      <c r="R207" t="s">
        <v>611</v>
      </c>
      <c r="S207" t="s">
        <v>612</v>
      </c>
      <c r="T207">
        <v>1</v>
      </c>
      <c r="U207">
        <v>-8</v>
      </c>
      <c r="V207">
        <v>2357</v>
      </c>
      <c r="W207" t="s">
        <v>832</v>
      </c>
      <c r="X207" t="s">
        <v>646</v>
      </c>
      <c r="Z207" t="s">
        <v>832</v>
      </c>
      <c r="AB207" t="str">
        <f>IF(I207=$AA$2, _xlfn.XLOOKUP(P207,tennis_clusters!B:B,tennis_clusters!AB:AB),"NA")</f>
        <v>NA</v>
      </c>
      <c r="AC207">
        <f>IF(OR(ISNUMBER(AB207),ISNA(AB207)),"NA",_xlfn.XLOOKUP(I207,tennis_clusters!B:B,tennis_clusters!AB:AB))</f>
        <v>8</v>
      </c>
      <c r="AD207" t="str">
        <f t="shared" si="28"/>
        <v>L</v>
      </c>
      <c r="AE207" t="str">
        <f t="shared" si="29"/>
        <v>L</v>
      </c>
      <c r="AF207">
        <f t="shared" si="30"/>
        <v>8</v>
      </c>
      <c r="AG207">
        <f t="shared" si="27"/>
        <v>0</v>
      </c>
      <c r="AH207">
        <f t="shared" si="31"/>
        <v>0.7415730337078652</v>
      </c>
      <c r="AI207">
        <f t="shared" si="32"/>
        <v>0.54993056432268661</v>
      </c>
      <c r="AJ207">
        <v>0.76137624861265263</v>
      </c>
      <c r="AK207">
        <f t="shared" si="33"/>
        <v>0.57969379195147586</v>
      </c>
    </row>
    <row r="208" spans="1:37" x14ac:dyDescent="0.2">
      <c r="A208" s="2" t="d">
        <v>1989-06-12</v>
      </c>
      <c r="B208" t="s">
        <v>762</v>
      </c>
      <c r="C208" t="s">
        <v>783</v>
      </c>
      <c r="D208">
        <v>3</v>
      </c>
      <c r="E208" t="s">
        <v>608</v>
      </c>
      <c r="F208" t="b">
        <v>0</v>
      </c>
      <c r="H208" t="s">
        <v>628</v>
      </c>
      <c r="I208" t="s">
        <v>462</v>
      </c>
      <c r="K208" t="s">
        <v>611</v>
      </c>
      <c r="L208" t="s">
        <v>612</v>
      </c>
      <c r="M208">
        <v>94</v>
      </c>
      <c r="N208">
        <v>9</v>
      </c>
      <c r="O208">
        <v>1855</v>
      </c>
      <c r="P208" t="s">
        <v>1285</v>
      </c>
      <c r="R208" t="s">
        <v>615</v>
      </c>
      <c r="S208" t="s">
        <v>616</v>
      </c>
      <c r="T208">
        <v>103</v>
      </c>
      <c r="U208">
        <v>-11</v>
      </c>
      <c r="V208">
        <v>1800</v>
      </c>
      <c r="W208" t="s">
        <v>1336</v>
      </c>
      <c r="AB208" t="e">
        <f>IF(I208=$AA$2, _xlfn.XLOOKUP(P208,tennis_clusters!B:B,tennis_clusters!AB:AB),"NA")</f>
        <v>#N/A</v>
      </c>
      <c r="AC208" t="str">
        <f>IF(OR(ISNUMBER(AB208),ISNA(AB208)),"NA",_xlfn.XLOOKUP(I208,tennis_clusters!B:B,tennis_clusters!AB:AB))</f>
        <v>NA</v>
      </c>
      <c r="AD208" t="str">
        <f t="shared" si="28"/>
        <v>W</v>
      </c>
      <c r="AE208" t="str">
        <f t="shared" si="29"/>
        <v/>
      </c>
      <c r="AF208" t="str">
        <f t="shared" si="30"/>
        <v/>
      </c>
      <c r="AG208" t="str">
        <f t="shared" si="27"/>
        <v/>
      </c>
      <c r="AH208" t="str">
        <f t="shared" si="31"/>
        <v/>
      </c>
      <c r="AI208" t="str">
        <f t="shared" si="32"/>
        <v/>
      </c>
      <c r="AJ208">
        <v>0.76137624861265263</v>
      </c>
      <c r="AK208" t="str">
        <f t="shared" si="33"/>
        <v/>
      </c>
    </row>
    <row r="209" spans="1:37" x14ac:dyDescent="0.2">
      <c r="A209" s="2" t="d">
        <v>2000-01-17</v>
      </c>
      <c r="B209" t="s">
        <v>719</v>
      </c>
      <c r="C209" t="s">
        <v>608</v>
      </c>
      <c r="D209">
        <v>5</v>
      </c>
      <c r="E209" t="s">
        <v>609</v>
      </c>
      <c r="F209" t="b">
        <v>0</v>
      </c>
      <c r="G209">
        <v>64</v>
      </c>
      <c r="H209" t="s">
        <v>618</v>
      </c>
      <c r="I209" t="s">
        <v>462</v>
      </c>
      <c r="J209">
        <v>3</v>
      </c>
      <c r="K209" t="s">
        <v>611</v>
      </c>
      <c r="L209" t="s">
        <v>612</v>
      </c>
      <c r="M209">
        <v>3</v>
      </c>
      <c r="N209">
        <v>4</v>
      </c>
      <c r="O209">
        <v>2315</v>
      </c>
      <c r="P209" t="s">
        <v>115</v>
      </c>
      <c r="R209" t="s">
        <v>611</v>
      </c>
      <c r="S209" t="s">
        <v>612</v>
      </c>
      <c r="T209">
        <v>56</v>
      </c>
      <c r="U209">
        <v>-4</v>
      </c>
      <c r="V209">
        <v>2010</v>
      </c>
      <c r="W209" t="s">
        <v>834</v>
      </c>
      <c r="AB209">
        <f>IF(I209=$AA$2, _xlfn.XLOOKUP(P209,tennis_clusters!B:B,tennis_clusters!AB:AB),"NA")</f>
        <v>2</v>
      </c>
      <c r="AC209" t="str">
        <f>IF(OR(ISNUMBER(AB209),ISNA(AB209)),"NA",_xlfn.XLOOKUP(I209,tennis_clusters!B:B,tennis_clusters!AB:AB))</f>
        <v>NA</v>
      </c>
      <c r="AD209" t="str">
        <f t="shared" si="28"/>
        <v>W</v>
      </c>
      <c r="AE209" t="str">
        <f t="shared" si="29"/>
        <v>W</v>
      </c>
      <c r="AF209">
        <f t="shared" si="30"/>
        <v>2</v>
      </c>
      <c r="AG209">
        <f t="shared" si="27"/>
        <v>1</v>
      </c>
      <c r="AH209">
        <f t="shared" si="31"/>
        <v>0.78749999999999998</v>
      </c>
      <c r="AI209">
        <f t="shared" si="32"/>
        <v>4.5156250000000009E-2</v>
      </c>
      <c r="AJ209">
        <v>0.76137624861265263</v>
      </c>
      <c r="AK209">
        <f t="shared" si="33"/>
        <v>5.6941294726170565E-2</v>
      </c>
    </row>
    <row r="210" spans="1:37" x14ac:dyDescent="0.2">
      <c r="A210" s="2" t="d">
        <v>1995-08-07</v>
      </c>
      <c r="B210" t="s">
        <v>641</v>
      </c>
      <c r="C210" t="s">
        <v>642</v>
      </c>
      <c r="D210">
        <v>3</v>
      </c>
      <c r="E210" t="s">
        <v>609</v>
      </c>
      <c r="F210" t="b">
        <v>0</v>
      </c>
      <c r="G210">
        <v>59</v>
      </c>
      <c r="H210" t="s">
        <v>624</v>
      </c>
      <c r="I210" t="s">
        <v>462</v>
      </c>
      <c r="J210">
        <v>2</v>
      </c>
      <c r="K210" t="s">
        <v>611</v>
      </c>
      <c r="L210" t="s">
        <v>612</v>
      </c>
      <c r="M210">
        <v>2</v>
      </c>
      <c r="N210">
        <v>3</v>
      </c>
      <c r="O210">
        <v>2323</v>
      </c>
      <c r="P210" t="s">
        <v>466</v>
      </c>
      <c r="R210" t="s">
        <v>693</v>
      </c>
      <c r="S210" t="s">
        <v>694</v>
      </c>
      <c r="T210">
        <v>42</v>
      </c>
      <c r="U210">
        <v>-3</v>
      </c>
      <c r="V210">
        <v>2013</v>
      </c>
      <c r="W210" t="s">
        <v>882</v>
      </c>
      <c r="AB210">
        <f>IF(I210=$AA$2, _xlfn.XLOOKUP(P210,tennis_clusters!B:B,tennis_clusters!AB:AB),"NA")</f>
        <v>13</v>
      </c>
      <c r="AC210" t="str">
        <f>IF(OR(ISNUMBER(AB210),ISNA(AB210)),"NA",_xlfn.XLOOKUP(I210,tennis_clusters!B:B,tennis_clusters!AB:AB))</f>
        <v>NA</v>
      </c>
      <c r="AD210" t="str">
        <f t="shared" si="28"/>
        <v>W</v>
      </c>
      <c r="AE210" t="str">
        <f t="shared" si="29"/>
        <v>W</v>
      </c>
      <c r="AF210">
        <f t="shared" si="30"/>
        <v>13</v>
      </c>
      <c r="AG210">
        <f t="shared" si="27"/>
        <v>1</v>
      </c>
      <c r="AH210">
        <f t="shared" si="31"/>
        <v>0.80909090909090908</v>
      </c>
      <c r="AI210">
        <f t="shared" si="32"/>
        <v>3.6446280991735538E-2</v>
      </c>
      <c r="AJ210">
        <v>0.76137624861265263</v>
      </c>
      <c r="AK210">
        <f t="shared" si="33"/>
        <v>5.6941294726170565E-2</v>
      </c>
    </row>
    <row r="211" spans="1:37" x14ac:dyDescent="0.2">
      <c r="A211" s="2" t="d">
        <v>1994-06-20</v>
      </c>
      <c r="B211" t="s">
        <v>658</v>
      </c>
      <c r="C211" t="s">
        <v>608</v>
      </c>
      <c r="D211">
        <v>5</v>
      </c>
      <c r="E211" t="s">
        <v>608</v>
      </c>
      <c r="F211" t="b">
        <v>0</v>
      </c>
      <c r="G211">
        <v>52</v>
      </c>
      <c r="H211" t="s">
        <v>632</v>
      </c>
      <c r="I211" t="s">
        <v>462</v>
      </c>
      <c r="J211">
        <v>1</v>
      </c>
      <c r="K211" t="s">
        <v>611</v>
      </c>
      <c r="L211" t="s">
        <v>612</v>
      </c>
      <c r="M211">
        <v>1</v>
      </c>
      <c r="N211">
        <v>2</v>
      </c>
      <c r="O211">
        <v>2369</v>
      </c>
      <c r="P211" t="s">
        <v>273</v>
      </c>
      <c r="R211" t="s">
        <v>611</v>
      </c>
      <c r="S211" t="s">
        <v>612</v>
      </c>
      <c r="T211">
        <v>57</v>
      </c>
      <c r="U211">
        <v>-2</v>
      </c>
      <c r="V211">
        <v>1928</v>
      </c>
      <c r="W211" t="s">
        <v>1139</v>
      </c>
      <c r="AB211">
        <f>IF(I211=$AA$2, _xlfn.XLOOKUP(P211,tennis_clusters!B:B,tennis_clusters!AB:AB),"NA")</f>
        <v>5</v>
      </c>
      <c r="AC211" t="str">
        <f>IF(OR(ISNUMBER(AB211),ISNA(AB211)),"NA",_xlfn.XLOOKUP(I211,tennis_clusters!B:B,tennis_clusters!AB:AB))</f>
        <v>NA</v>
      </c>
      <c r="AD211" t="str">
        <f t="shared" si="28"/>
        <v>W</v>
      </c>
      <c r="AE211" t="str">
        <f t="shared" si="29"/>
        <v>W</v>
      </c>
      <c r="AF211">
        <f t="shared" si="30"/>
        <v>5</v>
      </c>
      <c r="AG211">
        <f t="shared" si="27"/>
        <v>1</v>
      </c>
      <c r="AH211">
        <f t="shared" si="31"/>
        <v>0.8666666666666667</v>
      </c>
      <c r="AI211">
        <f t="shared" si="32"/>
        <v>1.7777777777777771E-2</v>
      </c>
      <c r="AJ211">
        <v>0.76137624861265263</v>
      </c>
      <c r="AK211">
        <f t="shared" si="33"/>
        <v>5.6941294726170565E-2</v>
      </c>
    </row>
    <row r="212" spans="1:37" x14ac:dyDescent="0.2">
      <c r="A212" s="2" t="d">
        <v>1993-08-30</v>
      </c>
      <c r="B212" t="s">
        <v>607</v>
      </c>
      <c r="C212" t="s">
        <v>608</v>
      </c>
      <c r="D212">
        <v>5</v>
      </c>
      <c r="E212" t="s">
        <v>609</v>
      </c>
      <c r="F212" t="b">
        <v>0</v>
      </c>
      <c r="G212">
        <v>41</v>
      </c>
      <c r="H212" t="s">
        <v>610</v>
      </c>
      <c r="I212" t="s">
        <v>462</v>
      </c>
      <c r="J212">
        <v>2</v>
      </c>
      <c r="K212" t="s">
        <v>611</v>
      </c>
      <c r="L212" t="s">
        <v>612</v>
      </c>
      <c r="M212">
        <v>2</v>
      </c>
      <c r="N212">
        <v>8</v>
      </c>
      <c r="O212">
        <v>2304</v>
      </c>
      <c r="P212" t="s">
        <v>110</v>
      </c>
      <c r="Q212">
        <v>15</v>
      </c>
      <c r="R212" t="s">
        <v>638</v>
      </c>
      <c r="S212" t="s">
        <v>639</v>
      </c>
      <c r="T212">
        <v>14</v>
      </c>
      <c r="U212">
        <v>-8</v>
      </c>
      <c r="V212">
        <v>2110</v>
      </c>
      <c r="W212" t="s">
        <v>1176</v>
      </c>
      <c r="AB212">
        <f>IF(I212=$AA$2, _xlfn.XLOOKUP(P212,tennis_clusters!B:B,tennis_clusters!AB:AB),"NA")</f>
        <v>2</v>
      </c>
      <c r="AC212" t="str">
        <f>IF(OR(ISNUMBER(AB212),ISNA(AB212)),"NA",_xlfn.XLOOKUP(I212,tennis_clusters!B:B,tennis_clusters!AB:AB))</f>
        <v>NA</v>
      </c>
      <c r="AD212" t="str">
        <f t="shared" si="28"/>
        <v>W</v>
      </c>
      <c r="AE212" t="str">
        <f t="shared" si="29"/>
        <v>W</v>
      </c>
      <c r="AF212">
        <f t="shared" si="30"/>
        <v>2</v>
      </c>
      <c r="AG212">
        <f t="shared" si="27"/>
        <v>1</v>
      </c>
      <c r="AH212">
        <f t="shared" si="31"/>
        <v>0.78749999999999998</v>
      </c>
      <c r="AI212">
        <f t="shared" si="32"/>
        <v>4.5156250000000009E-2</v>
      </c>
      <c r="AJ212">
        <v>0.76137624861265263</v>
      </c>
      <c r="AK212">
        <f t="shared" si="33"/>
        <v>5.6941294726170565E-2</v>
      </c>
    </row>
    <row r="213" spans="1:37" x14ac:dyDescent="0.2">
      <c r="A213" s="2" t="d">
        <v>1992-08-31</v>
      </c>
      <c r="B213" t="s">
        <v>607</v>
      </c>
      <c r="C213" t="s">
        <v>608</v>
      </c>
      <c r="D213">
        <v>5</v>
      </c>
      <c r="E213" t="s">
        <v>609</v>
      </c>
      <c r="F213" t="b">
        <v>0</v>
      </c>
      <c r="G213">
        <v>30</v>
      </c>
      <c r="H213" t="s">
        <v>610</v>
      </c>
      <c r="I213" t="s">
        <v>522</v>
      </c>
      <c r="J213">
        <v>2</v>
      </c>
      <c r="K213" t="s">
        <v>678</v>
      </c>
      <c r="L213" t="s">
        <v>679</v>
      </c>
      <c r="M213">
        <v>2</v>
      </c>
      <c r="N213">
        <v>18</v>
      </c>
      <c r="O213">
        <v>2261</v>
      </c>
      <c r="P213" t="s">
        <v>462</v>
      </c>
      <c r="Q213">
        <v>3</v>
      </c>
      <c r="R213" t="s">
        <v>611</v>
      </c>
      <c r="S213" t="s">
        <v>612</v>
      </c>
      <c r="T213">
        <v>3</v>
      </c>
      <c r="U213">
        <v>-17</v>
      </c>
      <c r="V213">
        <v>2285</v>
      </c>
      <c r="W213" t="s">
        <v>1220</v>
      </c>
      <c r="AB213" t="str">
        <f>IF(I213=$AA$2, _xlfn.XLOOKUP(P213,tennis_clusters!B:B,tennis_clusters!AB:AB),"NA")</f>
        <v>NA</v>
      </c>
      <c r="AC213">
        <f>IF(OR(ISNUMBER(AB213),ISNA(AB213)),"NA",_xlfn.XLOOKUP(I213,tennis_clusters!B:B,tennis_clusters!AB:AB))</f>
        <v>8</v>
      </c>
      <c r="AD213" t="str">
        <f t="shared" si="28"/>
        <v>L</v>
      </c>
      <c r="AE213" t="str">
        <f t="shared" si="29"/>
        <v>L</v>
      </c>
      <c r="AF213">
        <f t="shared" si="30"/>
        <v>8</v>
      </c>
      <c r="AG213">
        <f t="shared" si="27"/>
        <v>0</v>
      </c>
      <c r="AH213">
        <f t="shared" si="31"/>
        <v>0.7415730337078652</v>
      </c>
      <c r="AI213">
        <f t="shared" si="32"/>
        <v>0.54993056432268661</v>
      </c>
      <c r="AJ213">
        <v>0.76137624861265263</v>
      </c>
      <c r="AK213">
        <f t="shared" si="33"/>
        <v>0.57969379195147586</v>
      </c>
    </row>
    <row r="214" spans="1:37" x14ac:dyDescent="0.2">
      <c r="A214" s="2" t="d">
        <v>1991-11-12</v>
      </c>
      <c r="B214" t="s">
        <v>839</v>
      </c>
      <c r="C214" t="s">
        <v>610</v>
      </c>
      <c r="D214">
        <v>3</v>
      </c>
      <c r="E214" t="s">
        <v>819</v>
      </c>
      <c r="F214" t="b">
        <v>1</v>
      </c>
      <c r="G214">
        <v>64</v>
      </c>
      <c r="H214" t="s">
        <v>677</v>
      </c>
      <c r="I214" t="s">
        <v>94</v>
      </c>
      <c r="K214" t="s">
        <v>621</v>
      </c>
      <c r="L214" t="s">
        <v>622</v>
      </c>
      <c r="M214">
        <v>3</v>
      </c>
      <c r="N214">
        <v>9</v>
      </c>
      <c r="O214">
        <v>2300</v>
      </c>
      <c r="P214" t="s">
        <v>462</v>
      </c>
      <c r="R214" t="s">
        <v>611</v>
      </c>
      <c r="S214" t="s">
        <v>612</v>
      </c>
      <c r="T214">
        <v>7</v>
      </c>
      <c r="U214">
        <v>-8</v>
      </c>
      <c r="V214">
        <v>2209</v>
      </c>
      <c r="W214" t="s">
        <v>1277</v>
      </c>
      <c r="AB214" t="str">
        <f>IF(I214=$AA$2, _xlfn.XLOOKUP(P214,tennis_clusters!B:B,tennis_clusters!AB:AB),"NA")</f>
        <v>NA</v>
      </c>
      <c r="AC214">
        <f>IF(OR(ISNUMBER(AB214),ISNA(AB214)),"NA",_xlfn.XLOOKUP(I214,tennis_clusters!B:B,tennis_clusters!AB:AB))</f>
        <v>11</v>
      </c>
      <c r="AD214" t="str">
        <f t="shared" si="28"/>
        <v>L</v>
      </c>
      <c r="AE214" t="str">
        <f t="shared" si="29"/>
        <v>L</v>
      </c>
      <c r="AF214">
        <f t="shared" si="30"/>
        <v>11</v>
      </c>
      <c r="AG214">
        <f t="shared" si="27"/>
        <v>0</v>
      </c>
      <c r="AH214">
        <f t="shared" si="31"/>
        <v>0.66279069767441856</v>
      </c>
      <c r="AI214">
        <f t="shared" si="32"/>
        <v>0.43929150892374252</v>
      </c>
      <c r="AJ214">
        <v>0.76137624861265263</v>
      </c>
      <c r="AK214">
        <f t="shared" si="33"/>
        <v>0.57969379195147586</v>
      </c>
    </row>
    <row r="215" spans="1:37" x14ac:dyDescent="0.2">
      <c r="A215" s="2" t="d">
        <v>1998-03-09</v>
      </c>
      <c r="B215" t="s">
        <v>706</v>
      </c>
      <c r="C215" t="s">
        <v>642</v>
      </c>
      <c r="D215">
        <v>3</v>
      </c>
      <c r="E215" t="s">
        <v>609</v>
      </c>
      <c r="F215" t="b">
        <v>0</v>
      </c>
      <c r="G215">
        <v>64</v>
      </c>
      <c r="H215" t="s">
        <v>624</v>
      </c>
      <c r="I215" t="s">
        <v>462</v>
      </c>
      <c r="J215">
        <v>1</v>
      </c>
      <c r="K215" t="s">
        <v>611</v>
      </c>
      <c r="L215" t="s">
        <v>612</v>
      </c>
      <c r="M215">
        <v>1</v>
      </c>
      <c r="N215">
        <v>5</v>
      </c>
      <c r="O215">
        <v>2328</v>
      </c>
      <c r="P215" t="s">
        <v>551</v>
      </c>
      <c r="R215" t="s">
        <v>611</v>
      </c>
      <c r="S215" t="s">
        <v>612</v>
      </c>
      <c r="T215">
        <v>72</v>
      </c>
      <c r="U215">
        <v>-4</v>
      </c>
      <c r="V215">
        <v>2113</v>
      </c>
      <c r="W215" t="s">
        <v>690</v>
      </c>
      <c r="AB215">
        <f>IF(I215=$AA$2, _xlfn.XLOOKUP(P215,tennis_clusters!B:B,tennis_clusters!AB:AB),"NA")</f>
        <v>11</v>
      </c>
      <c r="AC215" t="str">
        <f>IF(OR(ISNUMBER(AB215),ISNA(AB215)),"NA",_xlfn.XLOOKUP(I215,tennis_clusters!B:B,tennis_clusters!AB:AB))</f>
        <v>NA</v>
      </c>
      <c r="AD215" t="str">
        <f t="shared" si="28"/>
        <v>W</v>
      </c>
      <c r="AE215" t="str">
        <f t="shared" si="29"/>
        <v>W</v>
      </c>
      <c r="AF215">
        <f t="shared" si="30"/>
        <v>11</v>
      </c>
      <c r="AG215">
        <f t="shared" si="27"/>
        <v>1</v>
      </c>
      <c r="AH215">
        <f t="shared" si="31"/>
        <v>0.66279069767441856</v>
      </c>
      <c r="AI215">
        <f t="shared" si="32"/>
        <v>0.11371011357490539</v>
      </c>
      <c r="AJ215">
        <v>0.76137624861265263</v>
      </c>
      <c r="AK215">
        <f t="shared" si="33"/>
        <v>5.6941294726170565E-2</v>
      </c>
    </row>
    <row r="216" spans="1:37" x14ac:dyDescent="0.2">
      <c r="A216" s="2" t="d">
        <v>1989-11-06</v>
      </c>
      <c r="B216" t="s">
        <v>891</v>
      </c>
      <c r="C216" t="s">
        <v>642</v>
      </c>
      <c r="D216">
        <v>3</v>
      </c>
      <c r="E216" t="s">
        <v>819</v>
      </c>
      <c r="F216" t="b">
        <v>1</v>
      </c>
      <c r="H216" t="s">
        <v>628</v>
      </c>
      <c r="I216" t="s">
        <v>1333</v>
      </c>
      <c r="K216" t="s">
        <v>678</v>
      </c>
      <c r="L216" t="s">
        <v>679</v>
      </c>
      <c r="M216">
        <v>94</v>
      </c>
      <c r="N216">
        <v>12</v>
      </c>
      <c r="O216">
        <v>1890</v>
      </c>
      <c r="P216" t="s">
        <v>462</v>
      </c>
      <c r="R216" t="s">
        <v>611</v>
      </c>
      <c r="S216" t="s">
        <v>612</v>
      </c>
      <c r="T216">
        <v>68</v>
      </c>
      <c r="U216">
        <v>-12</v>
      </c>
      <c r="V216">
        <v>1899</v>
      </c>
      <c r="W216" t="s">
        <v>709</v>
      </c>
      <c r="AB216" t="str">
        <f>IF(I216=$AA$2, _xlfn.XLOOKUP(P216,tennis_clusters!B:B,tennis_clusters!AB:AB),"NA")</f>
        <v>NA</v>
      </c>
      <c r="AC216" t="e">
        <f>IF(OR(ISNUMBER(AB216),ISNA(AB216)),"NA",_xlfn.XLOOKUP(I216,tennis_clusters!B:B,tennis_clusters!AB:AB))</f>
        <v>#N/A</v>
      </c>
      <c r="AD216" t="str">
        <f t="shared" si="28"/>
        <v>L</v>
      </c>
      <c r="AE216" t="str">
        <f t="shared" si="29"/>
        <v/>
      </c>
      <c r="AF216" t="str">
        <f t="shared" si="30"/>
        <v/>
      </c>
      <c r="AG216" t="str">
        <f t="shared" si="27"/>
        <v/>
      </c>
      <c r="AH216" t="str">
        <f t="shared" si="31"/>
        <v/>
      </c>
      <c r="AI216" t="str">
        <f t="shared" si="32"/>
        <v/>
      </c>
      <c r="AJ216">
        <v>0.76137624861265263</v>
      </c>
      <c r="AK216" t="str">
        <f t="shared" si="33"/>
        <v/>
      </c>
    </row>
    <row r="217" spans="1:37" x14ac:dyDescent="0.2">
      <c r="A217" s="2" t="d">
        <v>1996-11-19</v>
      </c>
      <c r="B217" t="s">
        <v>839</v>
      </c>
      <c r="C217" t="s">
        <v>610</v>
      </c>
      <c r="D217">
        <v>3</v>
      </c>
      <c r="E217" t="s">
        <v>819</v>
      </c>
      <c r="F217" t="b">
        <v>1</v>
      </c>
      <c r="G217">
        <v>100</v>
      </c>
      <c r="H217" t="s">
        <v>614</v>
      </c>
      <c r="I217" t="s">
        <v>462</v>
      </c>
      <c r="K217" t="s">
        <v>611</v>
      </c>
      <c r="L217" t="s">
        <v>612</v>
      </c>
      <c r="M217">
        <v>1</v>
      </c>
      <c r="N217">
        <v>6</v>
      </c>
      <c r="O217">
        <v>2341</v>
      </c>
      <c r="P217" t="s">
        <v>212</v>
      </c>
      <c r="R217" t="s">
        <v>871</v>
      </c>
      <c r="S217" t="s">
        <v>872</v>
      </c>
      <c r="T217">
        <v>4</v>
      </c>
      <c r="U217">
        <v>-6</v>
      </c>
      <c r="V217">
        <v>2167</v>
      </c>
      <c r="W217" t="s">
        <v>1000</v>
      </c>
      <c r="AB217">
        <f>IF(I217=$AA$2, _xlfn.XLOOKUP(P217,tennis_clusters!B:B,tennis_clusters!AB:AB),"NA")</f>
        <v>16</v>
      </c>
      <c r="AC217" t="str">
        <f>IF(OR(ISNUMBER(AB217),ISNA(AB217)),"NA",_xlfn.XLOOKUP(I217,tennis_clusters!B:B,tennis_clusters!AB:AB))</f>
        <v>NA</v>
      </c>
      <c r="AD217" t="str">
        <f t="shared" si="28"/>
        <v>W</v>
      </c>
      <c r="AE217" t="str">
        <f t="shared" si="29"/>
        <v>W</v>
      </c>
      <c r="AF217">
        <f t="shared" si="30"/>
        <v>16</v>
      </c>
      <c r="AG217">
        <f t="shared" si="27"/>
        <v>1</v>
      </c>
      <c r="AH217">
        <f t="shared" si="31"/>
        <v>0.62264150943396224</v>
      </c>
      <c r="AI217">
        <f t="shared" si="32"/>
        <v>0.1423994304022784</v>
      </c>
      <c r="AJ217">
        <v>0.76137624861265263</v>
      </c>
      <c r="AK217">
        <f t="shared" si="33"/>
        <v>5.6941294726170565E-2</v>
      </c>
    </row>
    <row r="218" spans="1:37" x14ac:dyDescent="0.2">
      <c r="A218" s="2" t="d">
        <v>2000-03-13</v>
      </c>
      <c r="B218" t="s">
        <v>706</v>
      </c>
      <c r="C218" t="s">
        <v>642</v>
      </c>
      <c r="D218">
        <v>3</v>
      </c>
      <c r="E218" t="s">
        <v>609</v>
      </c>
      <c r="F218" t="b">
        <v>0</v>
      </c>
      <c r="G218">
        <v>58</v>
      </c>
      <c r="H218" t="s">
        <v>618</v>
      </c>
      <c r="I218" t="s">
        <v>543</v>
      </c>
      <c r="J218">
        <v>10</v>
      </c>
      <c r="K218" t="s">
        <v>678</v>
      </c>
      <c r="L218" t="s">
        <v>679</v>
      </c>
      <c r="M218">
        <v>10</v>
      </c>
      <c r="N218">
        <v>16</v>
      </c>
      <c r="O218">
        <v>2097</v>
      </c>
      <c r="P218" t="s">
        <v>462</v>
      </c>
      <c r="Q218">
        <v>2</v>
      </c>
      <c r="R218" t="s">
        <v>611</v>
      </c>
      <c r="S218" t="s">
        <v>612</v>
      </c>
      <c r="T218">
        <v>2</v>
      </c>
      <c r="U218">
        <v>-16</v>
      </c>
      <c r="V218">
        <v>2309</v>
      </c>
      <c r="W218" t="s">
        <v>768</v>
      </c>
      <c r="AB218" t="str">
        <f>IF(I218=$AA$2, _xlfn.XLOOKUP(P218,tennis_clusters!B:B,tennis_clusters!AB:AB),"NA")</f>
        <v>NA</v>
      </c>
      <c r="AC218">
        <f>IF(OR(ISNUMBER(AB218),ISNA(AB218)),"NA",_xlfn.XLOOKUP(I218,tennis_clusters!B:B,tennis_clusters!AB:AB))</f>
        <v>8</v>
      </c>
      <c r="AD218" t="str">
        <f t="shared" si="28"/>
        <v>L</v>
      </c>
      <c r="AE218" t="str">
        <f t="shared" si="29"/>
        <v>L</v>
      </c>
      <c r="AF218">
        <f t="shared" si="30"/>
        <v>8</v>
      </c>
      <c r="AG218">
        <f t="shared" si="27"/>
        <v>0</v>
      </c>
      <c r="AH218">
        <f t="shared" si="31"/>
        <v>0.7415730337078652</v>
      </c>
      <c r="AI218">
        <f t="shared" si="32"/>
        <v>0.54993056432268661</v>
      </c>
      <c r="AJ218">
        <v>0.76137624861265263</v>
      </c>
      <c r="AK218">
        <f t="shared" si="33"/>
        <v>0.57969379195147586</v>
      </c>
    </row>
    <row r="219" spans="1:37" x14ac:dyDescent="0.2">
      <c r="A219" s="2" t="d">
        <v>1998-02-09</v>
      </c>
      <c r="B219" t="s">
        <v>887</v>
      </c>
      <c r="C219" t="s">
        <v>637</v>
      </c>
      <c r="D219">
        <v>3</v>
      </c>
      <c r="E219" t="s">
        <v>609</v>
      </c>
      <c r="F219" t="b">
        <v>1</v>
      </c>
      <c r="G219">
        <v>55</v>
      </c>
      <c r="H219" t="s">
        <v>610</v>
      </c>
      <c r="I219" t="s">
        <v>60</v>
      </c>
      <c r="K219" t="s">
        <v>611</v>
      </c>
      <c r="L219" t="s">
        <v>612</v>
      </c>
      <c r="M219">
        <v>71</v>
      </c>
      <c r="N219">
        <v>15</v>
      </c>
      <c r="O219">
        <v>2143</v>
      </c>
      <c r="P219" t="s">
        <v>462</v>
      </c>
      <c r="Q219">
        <v>1</v>
      </c>
      <c r="R219" t="s">
        <v>611</v>
      </c>
      <c r="S219" t="s">
        <v>612</v>
      </c>
      <c r="T219">
        <v>1</v>
      </c>
      <c r="U219">
        <v>-15</v>
      </c>
      <c r="V219">
        <v>2334</v>
      </c>
      <c r="W219" t="s">
        <v>707</v>
      </c>
      <c r="X219" t="s">
        <v>728</v>
      </c>
      <c r="AB219" t="str">
        <f>IF(I219=$AA$2, _xlfn.XLOOKUP(P219,tennis_clusters!B:B,tennis_clusters!AB:AB),"NA")</f>
        <v>NA</v>
      </c>
      <c r="AC219">
        <f>IF(OR(ISNUMBER(AB219),ISNA(AB219)),"NA",_xlfn.XLOOKUP(I219,tennis_clusters!B:B,tennis_clusters!AB:AB))</f>
        <v>21</v>
      </c>
      <c r="AD219" t="str">
        <f t="shared" si="28"/>
        <v>L</v>
      </c>
      <c r="AE219" t="str">
        <f t="shared" si="29"/>
        <v>L</v>
      </c>
      <c r="AF219">
        <f t="shared" si="30"/>
        <v>21</v>
      </c>
      <c r="AG219">
        <f t="shared" si="27"/>
        <v>0</v>
      </c>
      <c r="AH219">
        <f t="shared" si="31"/>
        <v>0.5714285714285714</v>
      </c>
      <c r="AI219">
        <f t="shared" si="32"/>
        <v>0.32653061224489793</v>
      </c>
      <c r="AJ219">
        <v>0.76137624861265263</v>
      </c>
      <c r="AK219">
        <f t="shared" si="33"/>
        <v>0.57969379195147586</v>
      </c>
    </row>
    <row r="220" spans="1:37" x14ac:dyDescent="0.2">
      <c r="A220" s="2" t="d">
        <v>1998-01-19</v>
      </c>
      <c r="B220" t="s">
        <v>719</v>
      </c>
      <c r="C220" t="s">
        <v>608</v>
      </c>
      <c r="D220">
        <v>5</v>
      </c>
      <c r="E220" t="s">
        <v>609</v>
      </c>
      <c r="F220" t="b">
        <v>0</v>
      </c>
      <c r="G220">
        <v>42</v>
      </c>
      <c r="H220" t="s">
        <v>620</v>
      </c>
      <c r="I220" t="s">
        <v>462</v>
      </c>
      <c r="J220">
        <v>1</v>
      </c>
      <c r="K220" t="s">
        <v>611</v>
      </c>
      <c r="L220" t="s">
        <v>612</v>
      </c>
      <c r="M220">
        <v>1</v>
      </c>
      <c r="N220">
        <v>2</v>
      </c>
      <c r="O220">
        <v>2349</v>
      </c>
      <c r="P220" t="s">
        <v>234</v>
      </c>
      <c r="R220" t="s">
        <v>802</v>
      </c>
      <c r="S220" t="s">
        <v>803</v>
      </c>
      <c r="T220">
        <v>47</v>
      </c>
      <c r="U220">
        <v>-2</v>
      </c>
      <c r="V220">
        <v>1921</v>
      </c>
      <c r="W220" t="s">
        <v>944</v>
      </c>
      <c r="AB220">
        <f>IF(I220=$AA$2, _xlfn.XLOOKUP(P220,tennis_clusters!B:B,tennis_clusters!AB:AB),"NA")</f>
        <v>22</v>
      </c>
      <c r="AC220" t="str">
        <f>IF(OR(ISNUMBER(AB220),ISNA(AB220)),"NA",_xlfn.XLOOKUP(I220,tennis_clusters!B:B,tennis_clusters!AB:AB))</f>
        <v>NA</v>
      </c>
      <c r="AD220" t="str">
        <f t="shared" si="28"/>
        <v>W</v>
      </c>
      <c r="AE220" t="str">
        <f t="shared" si="29"/>
        <v>W</v>
      </c>
      <c r="AF220">
        <f t="shared" si="30"/>
        <v>22</v>
      </c>
      <c r="AG220">
        <f t="shared" si="27"/>
        <v>1</v>
      </c>
      <c r="AH220">
        <f t="shared" si="31"/>
        <v>0.84375</v>
      </c>
      <c r="AI220">
        <f t="shared" si="32"/>
        <v>2.44140625E-2</v>
      </c>
      <c r="AJ220">
        <v>0.76137624861265263</v>
      </c>
      <c r="AK220">
        <f t="shared" si="33"/>
        <v>5.6941294726170565E-2</v>
      </c>
    </row>
    <row r="221" spans="1:37" x14ac:dyDescent="0.2">
      <c r="A221" s="2" t="d">
        <v>1994-11-07</v>
      </c>
      <c r="B221" t="s">
        <v>1119</v>
      </c>
      <c r="C221" t="s">
        <v>637</v>
      </c>
      <c r="D221">
        <v>3</v>
      </c>
      <c r="E221" t="s">
        <v>819</v>
      </c>
      <c r="F221" t="b">
        <v>1</v>
      </c>
      <c r="G221">
        <v>80</v>
      </c>
      <c r="H221" t="s">
        <v>618</v>
      </c>
      <c r="I221" t="s">
        <v>462</v>
      </c>
      <c r="J221">
        <v>1</v>
      </c>
      <c r="K221" t="s">
        <v>611</v>
      </c>
      <c r="L221" t="s">
        <v>612</v>
      </c>
      <c r="M221">
        <v>1</v>
      </c>
      <c r="N221">
        <v>1</v>
      </c>
      <c r="O221">
        <v>2334</v>
      </c>
      <c r="P221" t="s">
        <v>102</v>
      </c>
      <c r="R221" t="s">
        <v>713</v>
      </c>
      <c r="S221" t="s">
        <v>714</v>
      </c>
      <c r="T221">
        <v>71</v>
      </c>
      <c r="U221">
        <v>-1</v>
      </c>
      <c r="V221">
        <v>1930</v>
      </c>
      <c r="W221" t="s">
        <v>1047</v>
      </c>
      <c r="Y221" t="s">
        <v>728</v>
      </c>
      <c r="AB221">
        <f>IF(I221=$AA$2, _xlfn.XLOOKUP(P221,tennis_clusters!B:B,tennis_clusters!AB:AB),"NA")</f>
        <v>13</v>
      </c>
      <c r="AC221" t="str">
        <f>IF(OR(ISNUMBER(AB221),ISNA(AB221)),"NA",_xlfn.XLOOKUP(I221,tennis_clusters!B:B,tennis_clusters!AB:AB))</f>
        <v>NA</v>
      </c>
      <c r="AD221" t="str">
        <f t="shared" si="28"/>
        <v>W</v>
      </c>
      <c r="AE221" t="str">
        <f t="shared" si="29"/>
        <v>W</v>
      </c>
      <c r="AF221">
        <f t="shared" si="30"/>
        <v>13</v>
      </c>
      <c r="AG221">
        <f t="shared" si="27"/>
        <v>1</v>
      </c>
      <c r="AH221">
        <f t="shared" si="31"/>
        <v>0.80909090909090908</v>
      </c>
      <c r="AI221">
        <f t="shared" si="32"/>
        <v>3.6446280991735538E-2</v>
      </c>
      <c r="AJ221">
        <v>0.76137624861265263</v>
      </c>
      <c r="AK221">
        <f t="shared" si="33"/>
        <v>5.6941294726170565E-2</v>
      </c>
    </row>
    <row r="222" spans="1:37" x14ac:dyDescent="0.2">
      <c r="A222" s="2" t="d">
        <v>1992-10-26</v>
      </c>
      <c r="B222" t="s">
        <v>1122</v>
      </c>
      <c r="C222" t="s">
        <v>642</v>
      </c>
      <c r="D222">
        <v>3</v>
      </c>
      <c r="E222" t="s">
        <v>819</v>
      </c>
      <c r="F222" t="b">
        <v>1</v>
      </c>
      <c r="G222">
        <v>68</v>
      </c>
      <c r="H222" t="s">
        <v>624</v>
      </c>
      <c r="I222" t="s">
        <v>462</v>
      </c>
      <c r="J222">
        <v>3</v>
      </c>
      <c r="K222" t="s">
        <v>611</v>
      </c>
      <c r="L222" t="s">
        <v>612</v>
      </c>
      <c r="M222">
        <v>2</v>
      </c>
      <c r="N222">
        <v>2</v>
      </c>
      <c r="O222">
        <v>2282</v>
      </c>
      <c r="P222" t="s">
        <v>553</v>
      </c>
      <c r="R222" t="s">
        <v>643</v>
      </c>
      <c r="S222" t="s">
        <v>644</v>
      </c>
      <c r="T222">
        <v>55</v>
      </c>
      <c r="U222">
        <v>-3</v>
      </c>
      <c r="V222">
        <v>1898</v>
      </c>
      <c r="W222" t="s">
        <v>881</v>
      </c>
      <c r="AB222">
        <f>IF(I222=$AA$2, _xlfn.XLOOKUP(P222,tennis_clusters!B:B,tennis_clusters!AB:AB),"NA")</f>
        <v>17</v>
      </c>
      <c r="AC222" t="str">
        <f>IF(OR(ISNUMBER(AB222),ISNA(AB222)),"NA",_xlfn.XLOOKUP(I222,tennis_clusters!B:B,tennis_clusters!AB:AB))</f>
        <v>NA</v>
      </c>
      <c r="AD222" t="str">
        <f t="shared" si="28"/>
        <v>W</v>
      </c>
      <c r="AE222" t="str">
        <f t="shared" si="29"/>
        <v>W</v>
      </c>
      <c r="AF222">
        <f t="shared" si="30"/>
        <v>17</v>
      </c>
      <c r="AG222">
        <f t="shared" si="27"/>
        <v>1</v>
      </c>
      <c r="AH222">
        <f t="shared" si="31"/>
        <v>0.72972972972972971</v>
      </c>
      <c r="AI222">
        <f t="shared" si="32"/>
        <v>7.3046018991964945E-2</v>
      </c>
      <c r="AJ222">
        <v>0.76137624861265263</v>
      </c>
      <c r="AK222">
        <f t="shared" si="33"/>
        <v>5.6941294726170565E-2</v>
      </c>
    </row>
    <row r="223" spans="1:37" x14ac:dyDescent="0.2">
      <c r="A223" s="2" t="d">
        <v>1989-08-07</v>
      </c>
      <c r="B223" t="s">
        <v>845</v>
      </c>
      <c r="C223" t="s">
        <v>637</v>
      </c>
      <c r="D223">
        <v>3</v>
      </c>
      <c r="E223" t="s">
        <v>609</v>
      </c>
      <c r="F223" t="b">
        <v>0</v>
      </c>
      <c r="H223" t="s">
        <v>620</v>
      </c>
      <c r="I223" t="s">
        <v>462</v>
      </c>
      <c r="K223" t="s">
        <v>611</v>
      </c>
      <c r="L223" t="s">
        <v>612</v>
      </c>
      <c r="M223">
        <v>105</v>
      </c>
      <c r="N223">
        <v>9</v>
      </c>
      <c r="O223">
        <v>1861</v>
      </c>
      <c r="P223" t="s">
        <v>1392</v>
      </c>
      <c r="R223" t="s">
        <v>678</v>
      </c>
      <c r="S223" t="s">
        <v>679</v>
      </c>
      <c r="T223">
        <v>138</v>
      </c>
      <c r="U223">
        <v>-11</v>
      </c>
      <c r="V223">
        <v>1819</v>
      </c>
      <c r="W223" t="s">
        <v>666</v>
      </c>
      <c r="AB223" t="e">
        <f>IF(I223=$AA$2, _xlfn.XLOOKUP(P223,tennis_clusters!B:B,tennis_clusters!AB:AB),"NA")</f>
        <v>#N/A</v>
      </c>
      <c r="AC223" t="str">
        <f>IF(OR(ISNUMBER(AB223),ISNA(AB223)),"NA",_xlfn.XLOOKUP(I223,tennis_clusters!B:B,tennis_clusters!AB:AB))</f>
        <v>NA</v>
      </c>
      <c r="AD223" t="str">
        <f t="shared" si="28"/>
        <v>W</v>
      </c>
      <c r="AE223" t="str">
        <f t="shared" si="29"/>
        <v/>
      </c>
      <c r="AF223" t="str">
        <f t="shared" si="30"/>
        <v/>
      </c>
      <c r="AG223" t="str">
        <f t="shared" si="27"/>
        <v/>
      </c>
      <c r="AH223" t="str">
        <f t="shared" si="31"/>
        <v/>
      </c>
      <c r="AI223" t="str">
        <f t="shared" si="32"/>
        <v/>
      </c>
      <c r="AJ223">
        <v>0.76137624861265263</v>
      </c>
      <c r="AK223" t="str">
        <f t="shared" si="33"/>
        <v/>
      </c>
    </row>
    <row r="224" spans="1:37" x14ac:dyDescent="0.2">
      <c r="A224" s="2" t="d">
        <v>1996-10-21</v>
      </c>
      <c r="B224" t="s">
        <v>726</v>
      </c>
      <c r="C224" t="s">
        <v>642</v>
      </c>
      <c r="D224">
        <v>3</v>
      </c>
      <c r="E224" t="s">
        <v>819</v>
      </c>
      <c r="F224" t="b">
        <v>1</v>
      </c>
      <c r="G224">
        <v>65</v>
      </c>
      <c r="H224" t="s">
        <v>620</v>
      </c>
      <c r="I224" t="s">
        <v>462</v>
      </c>
      <c r="J224">
        <v>1</v>
      </c>
      <c r="K224" t="s">
        <v>611</v>
      </c>
      <c r="L224" t="s">
        <v>612</v>
      </c>
      <c r="M224">
        <v>1</v>
      </c>
      <c r="N224">
        <v>2</v>
      </c>
      <c r="O224">
        <v>2362</v>
      </c>
      <c r="P224" t="s">
        <v>177</v>
      </c>
      <c r="Q224">
        <v>16</v>
      </c>
      <c r="R224" t="s">
        <v>633</v>
      </c>
      <c r="S224" t="s">
        <v>634</v>
      </c>
      <c r="T224">
        <v>16</v>
      </c>
      <c r="U224">
        <v>-2</v>
      </c>
      <c r="V224">
        <v>1981</v>
      </c>
      <c r="W224" t="s">
        <v>827</v>
      </c>
      <c r="AB224">
        <f>IF(I224=$AA$2, _xlfn.XLOOKUP(P224,tennis_clusters!B:B,tennis_clusters!AB:AB),"NA")</f>
        <v>13</v>
      </c>
      <c r="AC224" t="str">
        <f>IF(OR(ISNUMBER(AB224),ISNA(AB224)),"NA",_xlfn.XLOOKUP(I224,tennis_clusters!B:B,tennis_clusters!AB:AB))</f>
        <v>NA</v>
      </c>
      <c r="AD224" t="str">
        <f t="shared" si="28"/>
        <v>W</v>
      </c>
      <c r="AE224" t="str">
        <f t="shared" si="29"/>
        <v>W</v>
      </c>
      <c r="AF224">
        <f t="shared" si="30"/>
        <v>13</v>
      </c>
      <c r="AG224">
        <f t="shared" si="27"/>
        <v>1</v>
      </c>
      <c r="AH224">
        <f t="shared" si="31"/>
        <v>0.80909090909090908</v>
      </c>
      <c r="AI224">
        <f t="shared" si="32"/>
        <v>3.6446280991735538E-2</v>
      </c>
      <c r="AJ224">
        <v>0.76137624861265263</v>
      </c>
      <c r="AK224">
        <f t="shared" si="33"/>
        <v>5.6941294726170565E-2</v>
      </c>
    </row>
    <row r="225" spans="1:37" x14ac:dyDescent="0.2">
      <c r="A225" s="2" t="d">
        <v>2001-07-23</v>
      </c>
      <c r="B225" t="s">
        <v>750</v>
      </c>
      <c r="C225" t="s">
        <v>637</v>
      </c>
      <c r="D225">
        <v>3</v>
      </c>
      <c r="E225" t="s">
        <v>609</v>
      </c>
      <c r="F225" t="b">
        <v>0</v>
      </c>
      <c r="G225">
        <v>62</v>
      </c>
      <c r="H225" t="s">
        <v>618</v>
      </c>
      <c r="I225" t="s">
        <v>462</v>
      </c>
      <c r="J225">
        <v>4</v>
      </c>
      <c r="K225" t="s">
        <v>611</v>
      </c>
      <c r="L225" t="s">
        <v>612</v>
      </c>
      <c r="M225">
        <v>12</v>
      </c>
      <c r="N225">
        <v>4</v>
      </c>
      <c r="O225">
        <v>2163</v>
      </c>
      <c r="P225" t="s">
        <v>361</v>
      </c>
      <c r="Q225">
        <v>7</v>
      </c>
      <c r="R225" t="s">
        <v>678</v>
      </c>
      <c r="S225" t="s">
        <v>679</v>
      </c>
      <c r="T225">
        <v>21</v>
      </c>
      <c r="U225">
        <v>-5</v>
      </c>
      <c r="V225">
        <v>1984</v>
      </c>
      <c r="W225" t="s">
        <v>752</v>
      </c>
      <c r="AB225">
        <f>IF(I225=$AA$2, _xlfn.XLOOKUP(P225,tennis_clusters!B:B,tennis_clusters!AB:AB),"NA")</f>
        <v>2</v>
      </c>
      <c r="AC225" t="str">
        <f>IF(OR(ISNUMBER(AB225),ISNA(AB225)),"NA",_xlfn.XLOOKUP(I225,tennis_clusters!B:B,tennis_clusters!AB:AB))</f>
        <v>NA</v>
      </c>
      <c r="AD225" t="str">
        <f t="shared" si="28"/>
        <v>W</v>
      </c>
      <c r="AE225" t="str">
        <f t="shared" si="29"/>
        <v>W</v>
      </c>
      <c r="AF225">
        <f t="shared" si="30"/>
        <v>2</v>
      </c>
      <c r="AG225">
        <f t="shared" si="27"/>
        <v>1</v>
      </c>
      <c r="AH225">
        <f t="shared" si="31"/>
        <v>0.78749999999999998</v>
      </c>
      <c r="AI225">
        <f t="shared" si="32"/>
        <v>4.5156250000000009E-2</v>
      </c>
      <c r="AJ225">
        <v>0.76137624861265263</v>
      </c>
      <c r="AK225">
        <f t="shared" si="33"/>
        <v>5.6941294726170565E-2</v>
      </c>
    </row>
    <row r="226" spans="1:37" x14ac:dyDescent="0.2">
      <c r="A226" s="2" t="d">
        <v>2002-07-29</v>
      </c>
      <c r="B226" t="s">
        <v>650</v>
      </c>
      <c r="C226" t="s">
        <v>642</v>
      </c>
      <c r="D226">
        <v>3</v>
      </c>
      <c r="E226" t="s">
        <v>609</v>
      </c>
      <c r="F226" t="b">
        <v>0</v>
      </c>
      <c r="G226">
        <v>75</v>
      </c>
      <c r="H226" t="s">
        <v>620</v>
      </c>
      <c r="I226" t="s">
        <v>559</v>
      </c>
      <c r="J226">
        <v>3</v>
      </c>
      <c r="K226" t="s">
        <v>621</v>
      </c>
      <c r="L226" t="s">
        <v>622</v>
      </c>
      <c r="M226">
        <v>3</v>
      </c>
      <c r="N226">
        <v>9</v>
      </c>
      <c r="O226">
        <v>2125</v>
      </c>
      <c r="P226" t="s">
        <v>462</v>
      </c>
      <c r="Q226">
        <v>13</v>
      </c>
      <c r="R226" t="s">
        <v>611</v>
      </c>
      <c r="S226" t="s">
        <v>612</v>
      </c>
      <c r="T226">
        <v>15</v>
      </c>
      <c r="U226">
        <v>-9</v>
      </c>
      <c r="V226">
        <v>2079</v>
      </c>
      <c r="W226" t="s">
        <v>651</v>
      </c>
      <c r="AB226" t="str">
        <f>IF(I226=$AA$2, _xlfn.XLOOKUP(P226,tennis_clusters!B:B,tennis_clusters!AB:AB),"NA")</f>
        <v>NA</v>
      </c>
      <c r="AC226">
        <f>IF(OR(ISNUMBER(AB226),ISNA(AB226)),"NA",_xlfn.XLOOKUP(I226,tennis_clusters!B:B,tennis_clusters!AB:AB))</f>
        <v>15</v>
      </c>
      <c r="AD226" t="str">
        <f t="shared" si="28"/>
        <v>L</v>
      </c>
      <c r="AE226" t="str">
        <f t="shared" si="29"/>
        <v>L</v>
      </c>
      <c r="AF226">
        <f t="shared" si="30"/>
        <v>15</v>
      </c>
      <c r="AG226">
        <f t="shared" si="27"/>
        <v>0</v>
      </c>
      <c r="AH226">
        <f t="shared" si="31"/>
        <v>0.70769230769230773</v>
      </c>
      <c r="AI226">
        <f t="shared" si="32"/>
        <v>0.50082840236686399</v>
      </c>
      <c r="AJ226">
        <v>0.76137624861265263</v>
      </c>
      <c r="AK226">
        <f t="shared" si="33"/>
        <v>0.57969379195147586</v>
      </c>
    </row>
    <row r="227" spans="1:37" x14ac:dyDescent="0.2">
      <c r="A227" s="2" t="d">
        <v>1990-02-12</v>
      </c>
      <c r="B227" t="s">
        <v>1368</v>
      </c>
      <c r="C227" t="s">
        <v>783</v>
      </c>
      <c r="D227">
        <v>3</v>
      </c>
      <c r="E227" t="s">
        <v>819</v>
      </c>
      <c r="F227" t="b">
        <v>1</v>
      </c>
      <c r="H227" t="s">
        <v>628</v>
      </c>
      <c r="I227" t="s">
        <v>1351</v>
      </c>
      <c r="K227" t="s">
        <v>975</v>
      </c>
      <c r="L227" t="s">
        <v>976</v>
      </c>
      <c r="M227">
        <v>58</v>
      </c>
      <c r="N227">
        <v>13</v>
      </c>
      <c r="O227">
        <v>1873</v>
      </c>
      <c r="P227" t="s">
        <v>462</v>
      </c>
      <c r="Q227">
        <v>15</v>
      </c>
      <c r="R227" t="s">
        <v>611</v>
      </c>
      <c r="S227" t="s">
        <v>612</v>
      </c>
      <c r="T227">
        <v>29</v>
      </c>
      <c r="U227">
        <v>-11</v>
      </c>
      <c r="V227">
        <v>1965</v>
      </c>
      <c r="W227" t="s">
        <v>1369</v>
      </c>
      <c r="Z227" t="s">
        <v>847</v>
      </c>
      <c r="AB227" t="str">
        <f>IF(I227=$AA$2, _xlfn.XLOOKUP(P227,tennis_clusters!B:B,tennis_clusters!AB:AB),"NA")</f>
        <v>NA</v>
      </c>
      <c r="AC227" t="e">
        <f>IF(OR(ISNUMBER(AB227),ISNA(AB227)),"NA",_xlfn.XLOOKUP(I227,tennis_clusters!B:B,tennis_clusters!AB:AB))</f>
        <v>#N/A</v>
      </c>
      <c r="AD227" t="str">
        <f t="shared" si="28"/>
        <v>L</v>
      </c>
      <c r="AE227" t="str">
        <f t="shared" si="29"/>
        <v/>
      </c>
      <c r="AF227" t="str">
        <f t="shared" si="30"/>
        <v/>
      </c>
      <c r="AG227" t="str">
        <f t="shared" si="27"/>
        <v/>
      </c>
      <c r="AH227" t="str">
        <f t="shared" si="31"/>
        <v/>
      </c>
      <c r="AI227" t="str">
        <f t="shared" si="32"/>
        <v/>
      </c>
      <c r="AJ227">
        <v>0.76137624861265263</v>
      </c>
      <c r="AK227" t="str">
        <f t="shared" si="33"/>
        <v/>
      </c>
    </row>
    <row r="228" spans="1:37" x14ac:dyDescent="0.2">
      <c r="A228" s="2" t="d">
        <v>1995-02-20</v>
      </c>
      <c r="B228" t="s">
        <v>938</v>
      </c>
      <c r="C228" t="s">
        <v>783</v>
      </c>
      <c r="D228">
        <v>3</v>
      </c>
      <c r="E228" t="s">
        <v>819</v>
      </c>
      <c r="F228" t="b">
        <v>1</v>
      </c>
      <c r="G228">
        <v>51</v>
      </c>
      <c r="H228" t="s">
        <v>620</v>
      </c>
      <c r="I228" t="s">
        <v>459</v>
      </c>
      <c r="K228" t="s">
        <v>615</v>
      </c>
      <c r="L228" t="s">
        <v>616</v>
      </c>
      <c r="M228">
        <v>47</v>
      </c>
      <c r="N228">
        <v>16</v>
      </c>
      <c r="O228">
        <v>1998</v>
      </c>
      <c r="P228" t="s">
        <v>462</v>
      </c>
      <c r="Q228">
        <v>1</v>
      </c>
      <c r="R228" t="s">
        <v>611</v>
      </c>
      <c r="S228" t="s">
        <v>612</v>
      </c>
      <c r="T228">
        <v>1</v>
      </c>
      <c r="U228">
        <v>-15</v>
      </c>
      <c r="V228">
        <v>2345</v>
      </c>
      <c r="W228" t="s">
        <v>709</v>
      </c>
      <c r="AB228" t="str">
        <f>IF(I228=$AA$2, _xlfn.XLOOKUP(P228,tennis_clusters!B:B,tennis_clusters!AB:AB),"NA")</f>
        <v>NA</v>
      </c>
      <c r="AC228">
        <f>IF(OR(ISNUMBER(AB228),ISNA(AB228)),"NA",_xlfn.XLOOKUP(I228,tennis_clusters!B:B,tennis_clusters!AB:AB))</f>
        <v>2</v>
      </c>
      <c r="AD228" t="str">
        <f t="shared" si="28"/>
        <v>L</v>
      </c>
      <c r="AE228" t="str">
        <f t="shared" si="29"/>
        <v>L</v>
      </c>
      <c r="AF228">
        <f t="shared" si="30"/>
        <v>2</v>
      </c>
      <c r="AG228">
        <f t="shared" si="27"/>
        <v>0</v>
      </c>
      <c r="AH228">
        <f t="shared" si="31"/>
        <v>0.78749999999999998</v>
      </c>
      <c r="AI228">
        <f t="shared" si="32"/>
        <v>0.62015624999999996</v>
      </c>
      <c r="AJ228">
        <v>0.76137624861265263</v>
      </c>
      <c r="AK228">
        <f t="shared" si="33"/>
        <v>0.57969379195147586</v>
      </c>
    </row>
    <row r="229" spans="1:37" x14ac:dyDescent="0.2">
      <c r="A229" s="2" t="d">
        <v>1996-02-12</v>
      </c>
      <c r="B229" t="s">
        <v>887</v>
      </c>
      <c r="C229" t="s">
        <v>637</v>
      </c>
      <c r="D229">
        <v>3</v>
      </c>
      <c r="E229" t="s">
        <v>609</v>
      </c>
      <c r="F229" t="b">
        <v>1</v>
      </c>
      <c r="G229">
        <v>47</v>
      </c>
      <c r="H229" t="s">
        <v>618</v>
      </c>
      <c r="I229" t="s">
        <v>462</v>
      </c>
      <c r="J229">
        <v>2</v>
      </c>
      <c r="K229" t="s">
        <v>611</v>
      </c>
      <c r="L229" t="s">
        <v>612</v>
      </c>
      <c r="M229">
        <v>2</v>
      </c>
      <c r="N229">
        <v>2</v>
      </c>
      <c r="O229">
        <v>2321</v>
      </c>
      <c r="P229" t="s">
        <v>216</v>
      </c>
      <c r="Q229">
        <v>7</v>
      </c>
      <c r="R229" t="s">
        <v>625</v>
      </c>
      <c r="S229" t="s">
        <v>626</v>
      </c>
      <c r="T229">
        <v>41</v>
      </c>
      <c r="U229">
        <v>-2</v>
      </c>
      <c r="V229">
        <v>1966</v>
      </c>
      <c r="W229" t="s">
        <v>790</v>
      </c>
      <c r="AB229">
        <f>IF(I229=$AA$2, _xlfn.XLOOKUP(P229,tennis_clusters!B:B,tennis_clusters!AB:AB),"NA")</f>
        <v>16</v>
      </c>
      <c r="AC229" t="str">
        <f>IF(OR(ISNUMBER(AB229),ISNA(AB229)),"NA",_xlfn.XLOOKUP(I229,tennis_clusters!B:B,tennis_clusters!AB:AB))</f>
        <v>NA</v>
      </c>
      <c r="AD229" t="str">
        <f t="shared" si="28"/>
        <v>W</v>
      </c>
      <c r="AE229" t="str">
        <f t="shared" si="29"/>
        <v>W</v>
      </c>
      <c r="AF229">
        <f t="shared" si="30"/>
        <v>16</v>
      </c>
      <c r="AG229">
        <f t="shared" si="27"/>
        <v>1</v>
      </c>
      <c r="AH229">
        <f t="shared" si="31"/>
        <v>0.62264150943396224</v>
      </c>
      <c r="AI229">
        <f t="shared" si="32"/>
        <v>0.1423994304022784</v>
      </c>
      <c r="AJ229">
        <v>0.76137624861265263</v>
      </c>
      <c r="AK229">
        <f t="shared" si="33"/>
        <v>5.6941294726170565E-2</v>
      </c>
    </row>
    <row r="230" spans="1:37" x14ac:dyDescent="0.2">
      <c r="A230" s="2" t="d">
        <v>1993-05-10</v>
      </c>
      <c r="B230" t="s">
        <v>686</v>
      </c>
      <c r="C230" t="s">
        <v>642</v>
      </c>
      <c r="D230">
        <v>3</v>
      </c>
      <c r="E230" t="s">
        <v>671</v>
      </c>
      <c r="F230" t="b">
        <v>0</v>
      </c>
      <c r="G230">
        <v>31</v>
      </c>
      <c r="H230" t="s">
        <v>620</v>
      </c>
      <c r="I230" t="s">
        <v>462</v>
      </c>
      <c r="J230">
        <v>1</v>
      </c>
      <c r="K230" t="s">
        <v>611</v>
      </c>
      <c r="L230" t="s">
        <v>612</v>
      </c>
      <c r="M230">
        <v>1</v>
      </c>
      <c r="N230">
        <v>2</v>
      </c>
      <c r="O230">
        <v>2309</v>
      </c>
      <c r="P230" t="s">
        <v>116</v>
      </c>
      <c r="R230" t="s">
        <v>678</v>
      </c>
      <c r="S230" t="s">
        <v>679</v>
      </c>
      <c r="T230">
        <v>52</v>
      </c>
      <c r="U230">
        <v>-2</v>
      </c>
      <c r="V230">
        <v>1964</v>
      </c>
      <c r="W230" t="s">
        <v>707</v>
      </c>
      <c r="AB230">
        <f>IF(I230=$AA$2, _xlfn.XLOOKUP(P230,tennis_clusters!B:B,tennis_clusters!AB:AB),"NA")</f>
        <v>17</v>
      </c>
      <c r="AC230" t="str">
        <f>IF(OR(ISNUMBER(AB230),ISNA(AB230)),"NA",_xlfn.XLOOKUP(I230,tennis_clusters!B:B,tennis_clusters!AB:AB))</f>
        <v>NA</v>
      </c>
      <c r="AD230" t="str">
        <f t="shared" si="28"/>
        <v>W</v>
      </c>
      <c r="AE230" t="str">
        <f t="shared" si="29"/>
        <v>W</v>
      </c>
      <c r="AF230">
        <f t="shared" si="30"/>
        <v>17</v>
      </c>
      <c r="AG230">
        <f t="shared" si="27"/>
        <v>1</v>
      </c>
      <c r="AH230">
        <f t="shared" si="31"/>
        <v>0.72972972972972971</v>
      </c>
      <c r="AI230">
        <f t="shared" si="32"/>
        <v>7.3046018991964945E-2</v>
      </c>
      <c r="AJ230">
        <v>0.76137624861265263</v>
      </c>
      <c r="AK230">
        <f t="shared" si="33"/>
        <v>5.6941294726170565E-2</v>
      </c>
    </row>
    <row r="231" spans="1:37" x14ac:dyDescent="0.2">
      <c r="A231" s="2" t="d">
        <v>1994-09-23</v>
      </c>
      <c r="B231" t="s">
        <v>696</v>
      </c>
      <c r="C231" t="s">
        <v>697</v>
      </c>
      <c r="D231">
        <v>5</v>
      </c>
      <c r="E231" t="s">
        <v>819</v>
      </c>
      <c r="F231" t="b">
        <v>1</v>
      </c>
      <c r="H231" t="s">
        <v>614</v>
      </c>
      <c r="I231" t="s">
        <v>462</v>
      </c>
      <c r="K231" t="s">
        <v>611</v>
      </c>
      <c r="L231" t="s">
        <v>612</v>
      </c>
      <c r="M231">
        <v>1</v>
      </c>
      <c r="N231">
        <v>2</v>
      </c>
      <c r="O231">
        <v>2361</v>
      </c>
      <c r="P231" t="s">
        <v>360</v>
      </c>
      <c r="R231" t="s">
        <v>678</v>
      </c>
      <c r="S231" t="s">
        <v>679</v>
      </c>
      <c r="T231">
        <v>34</v>
      </c>
      <c r="U231">
        <v>-2</v>
      </c>
      <c r="V231">
        <v>1957</v>
      </c>
      <c r="W231" t="s">
        <v>1125</v>
      </c>
      <c r="AB231">
        <f>IF(I231=$AA$2, _xlfn.XLOOKUP(P231,tennis_clusters!B:B,tennis_clusters!AB:AB),"NA")</f>
        <v>15</v>
      </c>
      <c r="AC231" t="str">
        <f>IF(OR(ISNUMBER(AB231),ISNA(AB231)),"NA",_xlfn.XLOOKUP(I231,tennis_clusters!B:B,tennis_clusters!AB:AB))</f>
        <v>NA</v>
      </c>
      <c r="AD231" t="str">
        <f t="shared" si="28"/>
        <v>W</v>
      </c>
      <c r="AE231" t="str">
        <f t="shared" si="29"/>
        <v>W</v>
      </c>
      <c r="AF231">
        <f t="shared" si="30"/>
        <v>15</v>
      </c>
      <c r="AG231">
        <f t="shared" si="27"/>
        <v>1</v>
      </c>
      <c r="AH231">
        <f t="shared" si="31"/>
        <v>0.70769230769230773</v>
      </c>
      <c r="AI231">
        <f t="shared" si="32"/>
        <v>8.5443786982248499E-2</v>
      </c>
      <c r="AJ231">
        <v>0.76137624861265263</v>
      </c>
      <c r="AK231">
        <f t="shared" si="33"/>
        <v>5.6941294726170565E-2</v>
      </c>
    </row>
    <row r="232" spans="1:37" x14ac:dyDescent="0.2">
      <c r="A232" s="2" t="d">
        <v>1993-01-18</v>
      </c>
      <c r="B232" t="s">
        <v>719</v>
      </c>
      <c r="C232" t="s">
        <v>608</v>
      </c>
      <c r="D232">
        <v>5</v>
      </c>
      <c r="E232" t="s">
        <v>609</v>
      </c>
      <c r="F232" t="b">
        <v>0</v>
      </c>
      <c r="G232">
        <v>31</v>
      </c>
      <c r="H232" t="s">
        <v>632</v>
      </c>
      <c r="I232" t="s">
        <v>462</v>
      </c>
      <c r="J232">
        <v>3</v>
      </c>
      <c r="K232" t="s">
        <v>611</v>
      </c>
      <c r="L232" t="s">
        <v>612</v>
      </c>
      <c r="M232">
        <v>3</v>
      </c>
      <c r="N232">
        <v>4</v>
      </c>
      <c r="O232">
        <v>2282</v>
      </c>
      <c r="P232" t="s">
        <v>104</v>
      </c>
      <c r="R232" t="s">
        <v>621</v>
      </c>
      <c r="S232" t="s">
        <v>622</v>
      </c>
      <c r="T232">
        <v>27</v>
      </c>
      <c r="U232">
        <v>-4</v>
      </c>
      <c r="V232">
        <v>1986</v>
      </c>
      <c r="W232" t="s">
        <v>1212</v>
      </c>
      <c r="AB232">
        <f>IF(I232=$AA$2, _xlfn.XLOOKUP(P232,tennis_clusters!B:B,tennis_clusters!AB:AB),"NA")</f>
        <v>22</v>
      </c>
      <c r="AC232" t="str">
        <f>IF(OR(ISNUMBER(AB232),ISNA(AB232)),"NA",_xlfn.XLOOKUP(I232,tennis_clusters!B:B,tennis_clusters!AB:AB))</f>
        <v>NA</v>
      </c>
      <c r="AD232" t="str">
        <f t="shared" si="28"/>
        <v>W</v>
      </c>
      <c r="AE232" t="str">
        <f t="shared" si="29"/>
        <v>W</v>
      </c>
      <c r="AF232">
        <f t="shared" si="30"/>
        <v>22</v>
      </c>
      <c r="AG232">
        <f t="shared" si="27"/>
        <v>1</v>
      </c>
      <c r="AH232">
        <f t="shared" si="31"/>
        <v>0.84375</v>
      </c>
      <c r="AI232">
        <f t="shared" si="32"/>
        <v>2.44140625E-2</v>
      </c>
      <c r="AJ232">
        <v>0.76137624861265263</v>
      </c>
      <c r="AK232">
        <f t="shared" si="33"/>
        <v>5.6941294726170565E-2</v>
      </c>
    </row>
    <row r="233" spans="1:37" x14ac:dyDescent="0.2">
      <c r="A233" s="2" t="d">
        <v>1997-06-23</v>
      </c>
      <c r="B233" t="s">
        <v>658</v>
      </c>
      <c r="C233" t="s">
        <v>608</v>
      </c>
      <c r="D233">
        <v>5</v>
      </c>
      <c r="E233" t="s">
        <v>608</v>
      </c>
      <c r="F233" t="b">
        <v>0</v>
      </c>
      <c r="G233">
        <v>53</v>
      </c>
      <c r="H233" t="s">
        <v>632</v>
      </c>
      <c r="I233" t="s">
        <v>462</v>
      </c>
      <c r="J233">
        <v>1</v>
      </c>
      <c r="K233" t="s">
        <v>611</v>
      </c>
      <c r="L233" t="s">
        <v>612</v>
      </c>
      <c r="M233">
        <v>1</v>
      </c>
      <c r="N233">
        <v>3</v>
      </c>
      <c r="O233">
        <v>2289</v>
      </c>
      <c r="P233" t="s">
        <v>419</v>
      </c>
      <c r="R233" t="s">
        <v>678</v>
      </c>
      <c r="S233" t="s">
        <v>679</v>
      </c>
      <c r="T233">
        <v>54</v>
      </c>
      <c r="U233">
        <v>-3</v>
      </c>
      <c r="V233">
        <v>1940</v>
      </c>
      <c r="W233" t="s">
        <v>811</v>
      </c>
      <c r="AB233">
        <f>IF(I233=$AA$2, _xlfn.XLOOKUP(P233,tennis_clusters!B:B,tennis_clusters!AB:AB),"NA")</f>
        <v>22</v>
      </c>
      <c r="AC233" t="str">
        <f>IF(OR(ISNUMBER(AB233),ISNA(AB233)),"NA",_xlfn.XLOOKUP(I233,tennis_clusters!B:B,tennis_clusters!AB:AB))</f>
        <v>NA</v>
      </c>
      <c r="AD233" t="str">
        <f t="shared" si="28"/>
        <v>W</v>
      </c>
      <c r="AE233" t="str">
        <f t="shared" si="29"/>
        <v>W</v>
      </c>
      <c r="AF233">
        <f t="shared" si="30"/>
        <v>22</v>
      </c>
      <c r="AG233">
        <f t="shared" si="27"/>
        <v>1</v>
      </c>
      <c r="AH233">
        <f t="shared" si="31"/>
        <v>0.84375</v>
      </c>
      <c r="AI233">
        <f t="shared" si="32"/>
        <v>2.44140625E-2</v>
      </c>
      <c r="AJ233">
        <v>0.76137624861265263</v>
      </c>
      <c r="AK233">
        <f t="shared" si="33"/>
        <v>5.6941294726170565E-2</v>
      </c>
    </row>
    <row r="234" spans="1:37" x14ac:dyDescent="0.2">
      <c r="A234" s="2" t="d">
        <v>2000-01-17</v>
      </c>
      <c r="B234" t="s">
        <v>719</v>
      </c>
      <c r="C234" t="s">
        <v>608</v>
      </c>
      <c r="D234">
        <v>5</v>
      </c>
      <c r="E234" t="s">
        <v>609</v>
      </c>
      <c r="F234" t="b">
        <v>0</v>
      </c>
      <c r="G234">
        <v>64</v>
      </c>
      <c r="H234" t="s">
        <v>620</v>
      </c>
      <c r="I234" t="s">
        <v>462</v>
      </c>
      <c r="J234">
        <v>3</v>
      </c>
      <c r="K234" t="s">
        <v>611</v>
      </c>
      <c r="L234" t="s">
        <v>612</v>
      </c>
      <c r="M234">
        <v>3</v>
      </c>
      <c r="N234">
        <v>3</v>
      </c>
      <c r="O234">
        <v>2312</v>
      </c>
      <c r="P234" t="s">
        <v>519</v>
      </c>
      <c r="R234" t="s">
        <v>693</v>
      </c>
      <c r="S234" t="s">
        <v>694</v>
      </c>
      <c r="T234">
        <v>64</v>
      </c>
      <c r="U234">
        <v>-3</v>
      </c>
      <c r="V234">
        <v>1979</v>
      </c>
      <c r="W234" t="s">
        <v>835</v>
      </c>
      <c r="AB234">
        <f>IF(I234=$AA$2, _xlfn.XLOOKUP(P234,tennis_clusters!B:B,tennis_clusters!AB:AB),"NA")</f>
        <v>27</v>
      </c>
      <c r="AC234" t="str">
        <f>IF(OR(ISNUMBER(AB234),ISNA(AB234)),"NA",_xlfn.XLOOKUP(I234,tennis_clusters!B:B,tennis_clusters!AB:AB))</f>
        <v>NA</v>
      </c>
      <c r="AD234" t="str">
        <f t="shared" si="28"/>
        <v>W</v>
      </c>
      <c r="AE234" t="str">
        <f t="shared" si="29"/>
        <v>W</v>
      </c>
      <c r="AF234">
        <f t="shared" si="30"/>
        <v>27</v>
      </c>
      <c r="AG234">
        <f t="shared" si="27"/>
        <v>1</v>
      </c>
      <c r="AH234">
        <f t="shared" si="31"/>
        <v>0.88235294117647056</v>
      </c>
      <c r="AI234">
        <f t="shared" si="32"/>
        <v>1.3840830449826995E-2</v>
      </c>
      <c r="AJ234">
        <v>0.76137624861265263</v>
      </c>
      <c r="AK234">
        <f t="shared" si="33"/>
        <v>5.6941294726170565E-2</v>
      </c>
    </row>
    <row r="235" spans="1:37" x14ac:dyDescent="0.2">
      <c r="A235" s="2" t="d">
        <v>2001-03-12</v>
      </c>
      <c r="B235" t="s">
        <v>706</v>
      </c>
      <c r="C235" t="s">
        <v>642</v>
      </c>
      <c r="D235">
        <v>3</v>
      </c>
      <c r="E235" t="s">
        <v>609</v>
      </c>
      <c r="F235" t="b">
        <v>0</v>
      </c>
      <c r="G235">
        <v>49</v>
      </c>
      <c r="H235" t="s">
        <v>614</v>
      </c>
      <c r="I235" t="s">
        <v>462</v>
      </c>
      <c r="J235">
        <v>3</v>
      </c>
      <c r="K235" t="s">
        <v>611</v>
      </c>
      <c r="L235" t="s">
        <v>612</v>
      </c>
      <c r="M235">
        <v>3</v>
      </c>
      <c r="N235">
        <v>9</v>
      </c>
      <c r="O235">
        <v>2230</v>
      </c>
      <c r="P235" t="s">
        <v>577</v>
      </c>
      <c r="Q235">
        <v>7</v>
      </c>
      <c r="R235" t="s">
        <v>667</v>
      </c>
      <c r="S235" t="s">
        <v>668</v>
      </c>
      <c r="T235">
        <v>6</v>
      </c>
      <c r="U235">
        <v>-9</v>
      </c>
      <c r="V235">
        <v>2149</v>
      </c>
      <c r="W235" t="s">
        <v>777</v>
      </c>
      <c r="AB235">
        <f>IF(I235=$AA$2, _xlfn.XLOOKUP(P235,tennis_clusters!B:B,tennis_clusters!AB:AB),"NA")</f>
        <v>13</v>
      </c>
      <c r="AC235" t="str">
        <f>IF(OR(ISNUMBER(AB235),ISNA(AB235)),"NA",_xlfn.XLOOKUP(I235,tennis_clusters!B:B,tennis_clusters!AB:AB))</f>
        <v>NA</v>
      </c>
      <c r="AD235" t="str">
        <f t="shared" si="28"/>
        <v>W</v>
      </c>
      <c r="AE235" t="str">
        <f t="shared" si="29"/>
        <v>W</v>
      </c>
      <c r="AF235">
        <f t="shared" si="30"/>
        <v>13</v>
      </c>
      <c r="AG235">
        <f t="shared" si="27"/>
        <v>1</v>
      </c>
      <c r="AH235">
        <f t="shared" si="31"/>
        <v>0.80909090909090908</v>
      </c>
      <c r="AI235">
        <f t="shared" si="32"/>
        <v>3.6446280991735538E-2</v>
      </c>
      <c r="AJ235">
        <v>0.76137624861265263</v>
      </c>
      <c r="AK235">
        <f t="shared" si="33"/>
        <v>5.6941294726170565E-2</v>
      </c>
    </row>
    <row r="236" spans="1:37" x14ac:dyDescent="0.2">
      <c r="A236" s="2" t="d">
        <v>1993-06-21</v>
      </c>
      <c r="B236" t="s">
        <v>658</v>
      </c>
      <c r="C236" t="s">
        <v>608</v>
      </c>
      <c r="D236">
        <v>5</v>
      </c>
      <c r="E236" t="s">
        <v>608</v>
      </c>
      <c r="F236" t="b">
        <v>0</v>
      </c>
      <c r="G236">
        <v>56</v>
      </c>
      <c r="H236" t="s">
        <v>628</v>
      </c>
      <c r="I236" t="s">
        <v>462</v>
      </c>
      <c r="J236">
        <v>1</v>
      </c>
      <c r="K236" t="s">
        <v>611</v>
      </c>
      <c r="L236" t="s">
        <v>612</v>
      </c>
      <c r="M236">
        <v>1</v>
      </c>
      <c r="N236">
        <v>2</v>
      </c>
      <c r="O236">
        <v>2281</v>
      </c>
      <c r="P236" t="s">
        <v>262</v>
      </c>
      <c r="R236" t="s">
        <v>643</v>
      </c>
      <c r="S236" t="s">
        <v>644</v>
      </c>
      <c r="T236">
        <v>58</v>
      </c>
      <c r="U236">
        <v>-2</v>
      </c>
      <c r="V236">
        <v>1866</v>
      </c>
      <c r="W236" t="s">
        <v>761</v>
      </c>
      <c r="AB236">
        <f>IF(I236=$AA$2, _xlfn.XLOOKUP(P236,tennis_clusters!B:B,tennis_clusters!AB:AB),"NA")</f>
        <v>24</v>
      </c>
      <c r="AC236" t="str">
        <f>IF(OR(ISNUMBER(AB236),ISNA(AB236)),"NA",_xlfn.XLOOKUP(I236,tennis_clusters!B:B,tennis_clusters!AB:AB))</f>
        <v>NA</v>
      </c>
      <c r="AD236" t="str">
        <f t="shared" si="28"/>
        <v>W</v>
      </c>
      <c r="AE236" t="str">
        <f t="shared" si="29"/>
        <v>W</v>
      </c>
      <c r="AF236">
        <f t="shared" si="30"/>
        <v>24</v>
      </c>
      <c r="AG236">
        <f t="shared" si="27"/>
        <v>1</v>
      </c>
      <c r="AH236">
        <f t="shared" si="31"/>
        <v>0.90625</v>
      </c>
      <c r="AI236">
        <f t="shared" si="32"/>
        <v>8.7890625E-3</v>
      </c>
      <c r="AJ236">
        <v>0.76137624861265263</v>
      </c>
      <c r="AK236">
        <f t="shared" si="33"/>
        <v>5.6941294726170565E-2</v>
      </c>
    </row>
    <row r="237" spans="1:37" x14ac:dyDescent="0.2">
      <c r="A237" s="2" t="d">
        <v>2002-04-22</v>
      </c>
      <c r="B237" t="s">
        <v>688</v>
      </c>
      <c r="C237" t="s">
        <v>637</v>
      </c>
      <c r="D237">
        <v>3</v>
      </c>
      <c r="E237" t="s">
        <v>671</v>
      </c>
      <c r="F237" t="b">
        <v>0</v>
      </c>
      <c r="G237">
        <v>39</v>
      </c>
      <c r="H237" t="s">
        <v>620</v>
      </c>
      <c r="I237" t="s">
        <v>462</v>
      </c>
      <c r="J237">
        <v>4</v>
      </c>
      <c r="K237" t="s">
        <v>611</v>
      </c>
      <c r="L237" t="s">
        <v>612</v>
      </c>
      <c r="M237">
        <v>14</v>
      </c>
      <c r="N237">
        <v>3</v>
      </c>
      <c r="O237">
        <v>2150</v>
      </c>
      <c r="P237" t="s">
        <v>378</v>
      </c>
      <c r="R237" t="s">
        <v>647</v>
      </c>
      <c r="S237" t="s">
        <v>648</v>
      </c>
      <c r="T237">
        <v>210</v>
      </c>
      <c r="U237">
        <v>-4</v>
      </c>
      <c r="V237">
        <v>1867</v>
      </c>
      <c r="W237" t="s">
        <v>692</v>
      </c>
      <c r="Y237" t="s">
        <v>646</v>
      </c>
      <c r="AB237">
        <f>IF(I237=$AA$2, _xlfn.XLOOKUP(P237,tennis_clusters!B:B,tennis_clusters!AB:AB),"NA")</f>
        <v>2</v>
      </c>
      <c r="AC237" t="str">
        <f>IF(OR(ISNUMBER(AB237),ISNA(AB237)),"NA",_xlfn.XLOOKUP(I237,tennis_clusters!B:B,tennis_clusters!AB:AB))</f>
        <v>NA</v>
      </c>
      <c r="AD237" t="str">
        <f t="shared" si="28"/>
        <v>W</v>
      </c>
      <c r="AE237" t="str">
        <f t="shared" si="29"/>
        <v>W</v>
      </c>
      <c r="AF237">
        <f t="shared" si="30"/>
        <v>2</v>
      </c>
      <c r="AG237">
        <f t="shared" si="27"/>
        <v>1</v>
      </c>
      <c r="AH237">
        <f t="shared" si="31"/>
        <v>0.78749999999999998</v>
      </c>
      <c r="AI237">
        <f t="shared" si="32"/>
        <v>4.5156250000000009E-2</v>
      </c>
      <c r="AJ237">
        <v>0.76137624861265263</v>
      </c>
      <c r="AK237">
        <f t="shared" si="33"/>
        <v>5.6941294726170565E-2</v>
      </c>
    </row>
    <row r="238" spans="1:37" x14ac:dyDescent="0.2">
      <c r="A238" s="2" t="d">
        <v>1993-03-01</v>
      </c>
      <c r="B238" t="s">
        <v>706</v>
      </c>
      <c r="C238" t="s">
        <v>642</v>
      </c>
      <c r="D238">
        <v>3</v>
      </c>
      <c r="E238" t="s">
        <v>609</v>
      </c>
      <c r="F238" t="b">
        <v>0</v>
      </c>
      <c r="G238">
        <v>40</v>
      </c>
      <c r="H238" t="s">
        <v>624</v>
      </c>
      <c r="I238" t="s">
        <v>462</v>
      </c>
      <c r="J238">
        <v>2</v>
      </c>
      <c r="K238" t="s">
        <v>611</v>
      </c>
      <c r="L238" t="s">
        <v>612</v>
      </c>
      <c r="M238">
        <v>2</v>
      </c>
      <c r="N238">
        <v>3</v>
      </c>
      <c r="O238">
        <v>2274</v>
      </c>
      <c r="P238" t="s">
        <v>354</v>
      </c>
      <c r="R238" t="s">
        <v>737</v>
      </c>
      <c r="S238" t="s">
        <v>738</v>
      </c>
      <c r="T238">
        <v>42</v>
      </c>
      <c r="U238">
        <v>-3</v>
      </c>
      <c r="V238">
        <v>1904</v>
      </c>
      <c r="W238" t="s">
        <v>709</v>
      </c>
      <c r="AB238">
        <f>IF(I238=$AA$2, _xlfn.XLOOKUP(P238,tennis_clusters!B:B,tennis_clusters!AB:AB),"NA")</f>
        <v>5</v>
      </c>
      <c r="AC238" t="str">
        <f>IF(OR(ISNUMBER(AB238),ISNA(AB238)),"NA",_xlfn.XLOOKUP(I238,tennis_clusters!B:B,tennis_clusters!AB:AB))</f>
        <v>NA</v>
      </c>
      <c r="AD238" t="str">
        <f t="shared" si="28"/>
        <v>W</v>
      </c>
      <c r="AE238" t="str">
        <f t="shared" si="29"/>
        <v>W</v>
      </c>
      <c r="AF238">
        <f t="shared" si="30"/>
        <v>5</v>
      </c>
      <c r="AG238">
        <f t="shared" si="27"/>
        <v>1</v>
      </c>
      <c r="AH238">
        <f t="shared" si="31"/>
        <v>0.8666666666666667</v>
      </c>
      <c r="AI238">
        <f t="shared" si="32"/>
        <v>1.7777777777777771E-2</v>
      </c>
      <c r="AJ238">
        <v>0.76137624861265263</v>
      </c>
      <c r="AK238">
        <f t="shared" si="33"/>
        <v>5.6941294726170565E-2</v>
      </c>
    </row>
    <row r="239" spans="1:37" x14ac:dyDescent="0.2">
      <c r="A239" s="2" t="d">
        <v>1995-07-24</v>
      </c>
      <c r="B239" t="s">
        <v>650</v>
      </c>
      <c r="C239" t="s">
        <v>642</v>
      </c>
      <c r="D239">
        <v>3</v>
      </c>
      <c r="E239" t="s">
        <v>609</v>
      </c>
      <c r="F239" t="b">
        <v>0</v>
      </c>
      <c r="G239">
        <v>52</v>
      </c>
      <c r="H239" t="s">
        <v>620</v>
      </c>
      <c r="I239" t="s">
        <v>462</v>
      </c>
      <c r="J239">
        <v>2</v>
      </c>
      <c r="K239" t="s">
        <v>611</v>
      </c>
      <c r="L239" t="s">
        <v>612</v>
      </c>
      <c r="M239">
        <v>2</v>
      </c>
      <c r="N239">
        <v>1</v>
      </c>
      <c r="O239">
        <v>2324</v>
      </c>
      <c r="P239" t="s">
        <v>403</v>
      </c>
      <c r="R239" t="s">
        <v>1076</v>
      </c>
      <c r="S239" t="s">
        <v>1077</v>
      </c>
      <c r="T239">
        <v>92</v>
      </c>
      <c r="U239">
        <v>-2</v>
      </c>
      <c r="V239">
        <v>1913</v>
      </c>
      <c r="W239" t="s">
        <v>842</v>
      </c>
      <c r="AB239">
        <f>IF(I239=$AA$2, _xlfn.XLOOKUP(P239,tennis_clusters!B:B,tennis_clusters!AB:AB),"NA")</f>
        <v>19</v>
      </c>
      <c r="AC239" t="str">
        <f>IF(OR(ISNUMBER(AB239),ISNA(AB239)),"NA",_xlfn.XLOOKUP(I239,tennis_clusters!B:B,tennis_clusters!AB:AB))</f>
        <v>NA</v>
      </c>
      <c r="AD239" t="str">
        <f t="shared" si="28"/>
        <v>W</v>
      </c>
      <c r="AE239" t="str">
        <f t="shared" si="29"/>
        <v>W</v>
      </c>
      <c r="AF239">
        <f t="shared" si="30"/>
        <v>19</v>
      </c>
      <c r="AG239">
        <f t="shared" si="27"/>
        <v>1</v>
      </c>
      <c r="AH239">
        <f t="shared" si="31"/>
        <v>0.83333333333333337</v>
      </c>
      <c r="AI239">
        <f t="shared" si="32"/>
        <v>2.7777777777777766E-2</v>
      </c>
      <c r="AJ239">
        <v>0.76137624861265263</v>
      </c>
      <c r="AK239">
        <f t="shared" si="33"/>
        <v>5.6941294726170565E-2</v>
      </c>
    </row>
    <row r="240" spans="1:37" x14ac:dyDescent="0.2">
      <c r="A240" s="2" t="d">
        <v>2001-05-21</v>
      </c>
      <c r="B240" t="s">
        <v>675</v>
      </c>
      <c r="C240" t="s">
        <v>676</v>
      </c>
      <c r="D240">
        <v>3</v>
      </c>
      <c r="E240" t="s">
        <v>671</v>
      </c>
      <c r="F240" t="b">
        <v>0</v>
      </c>
      <c r="G240">
        <v>18</v>
      </c>
      <c r="H240" t="s">
        <v>677</v>
      </c>
      <c r="I240" t="s">
        <v>364</v>
      </c>
      <c r="K240" t="s">
        <v>667</v>
      </c>
      <c r="L240" t="s">
        <v>668</v>
      </c>
      <c r="M240">
        <v>2</v>
      </c>
      <c r="N240">
        <v>11</v>
      </c>
      <c r="O240">
        <v>2097</v>
      </c>
      <c r="P240" t="s">
        <v>462</v>
      </c>
      <c r="R240" t="s">
        <v>611</v>
      </c>
      <c r="S240" t="s">
        <v>612</v>
      </c>
      <c r="T240">
        <v>5</v>
      </c>
      <c r="U240">
        <v>-10</v>
      </c>
      <c r="V240">
        <v>2184</v>
      </c>
      <c r="W240" t="s">
        <v>769</v>
      </c>
      <c r="AB240" t="str">
        <f>IF(I240=$AA$2, _xlfn.XLOOKUP(P240,tennis_clusters!B:B,tennis_clusters!AB:AB),"NA")</f>
        <v>NA</v>
      </c>
      <c r="AC240">
        <f>IF(OR(ISNUMBER(AB240),ISNA(AB240)),"NA",_xlfn.XLOOKUP(I240,tennis_clusters!B:B,tennis_clusters!AB:AB))</f>
        <v>11</v>
      </c>
      <c r="AD240" t="str">
        <f t="shared" si="28"/>
        <v>L</v>
      </c>
      <c r="AE240" t="str">
        <f t="shared" si="29"/>
        <v>L</v>
      </c>
      <c r="AF240">
        <f t="shared" si="30"/>
        <v>11</v>
      </c>
      <c r="AG240">
        <f t="shared" si="27"/>
        <v>0</v>
      </c>
      <c r="AH240">
        <f t="shared" si="31"/>
        <v>0.66279069767441856</v>
      </c>
      <c r="AI240">
        <f t="shared" si="32"/>
        <v>0.43929150892374252</v>
      </c>
      <c r="AJ240">
        <v>0.76137624861265263</v>
      </c>
      <c r="AK240">
        <f t="shared" si="33"/>
        <v>0.57969379195147586</v>
      </c>
    </row>
    <row r="241" spans="1:37" x14ac:dyDescent="0.2">
      <c r="A241" s="2" t="d">
        <v>2001-03-12</v>
      </c>
      <c r="B241" t="s">
        <v>706</v>
      </c>
      <c r="C241" t="s">
        <v>642</v>
      </c>
      <c r="D241">
        <v>3</v>
      </c>
      <c r="E241" t="s">
        <v>609</v>
      </c>
      <c r="F241" t="b">
        <v>0</v>
      </c>
      <c r="G241">
        <v>49</v>
      </c>
      <c r="H241" t="s">
        <v>624</v>
      </c>
      <c r="I241" t="s">
        <v>462</v>
      </c>
      <c r="J241">
        <v>3</v>
      </c>
      <c r="K241" t="s">
        <v>611</v>
      </c>
      <c r="L241" t="s">
        <v>612</v>
      </c>
      <c r="M241">
        <v>3</v>
      </c>
      <c r="N241">
        <v>4</v>
      </c>
      <c r="O241">
        <v>2212</v>
      </c>
      <c r="P241" t="s">
        <v>172</v>
      </c>
      <c r="R241" t="s">
        <v>638</v>
      </c>
      <c r="S241" t="s">
        <v>639</v>
      </c>
      <c r="T241">
        <v>49</v>
      </c>
      <c r="U241">
        <v>-5</v>
      </c>
      <c r="V241">
        <v>1977</v>
      </c>
      <c r="W241" t="s">
        <v>780</v>
      </c>
      <c r="AB241">
        <f>IF(I241=$AA$2, _xlfn.XLOOKUP(P241,tennis_clusters!B:B,tennis_clusters!AB:AB),"NA")</f>
        <v>17</v>
      </c>
      <c r="AC241" t="str">
        <f>IF(OR(ISNUMBER(AB241),ISNA(AB241)),"NA",_xlfn.XLOOKUP(I241,tennis_clusters!B:B,tennis_clusters!AB:AB))</f>
        <v>NA</v>
      </c>
      <c r="AD241" t="str">
        <f t="shared" si="28"/>
        <v>W</v>
      </c>
      <c r="AE241" t="str">
        <f t="shared" si="29"/>
        <v>W</v>
      </c>
      <c r="AF241">
        <f t="shared" si="30"/>
        <v>17</v>
      </c>
      <c r="AG241">
        <f t="shared" si="27"/>
        <v>1</v>
      </c>
      <c r="AH241">
        <f t="shared" si="31"/>
        <v>0.72972972972972971</v>
      </c>
      <c r="AI241">
        <f t="shared" si="32"/>
        <v>7.3046018991964945E-2</v>
      </c>
      <c r="AJ241">
        <v>0.76137624861265263</v>
      </c>
      <c r="AK241">
        <f t="shared" si="33"/>
        <v>5.6941294726170565E-2</v>
      </c>
    </row>
    <row r="242" spans="1:37" x14ac:dyDescent="0.2">
      <c r="A242" s="2" t="d">
        <v>1996-05-27</v>
      </c>
      <c r="B242" t="s">
        <v>670</v>
      </c>
      <c r="C242" t="s">
        <v>608</v>
      </c>
      <c r="D242">
        <v>5</v>
      </c>
      <c r="E242" t="s">
        <v>671</v>
      </c>
      <c r="F242" t="b">
        <v>0</v>
      </c>
      <c r="G242">
        <v>32</v>
      </c>
      <c r="H242" t="s">
        <v>618</v>
      </c>
      <c r="I242" t="s">
        <v>462</v>
      </c>
      <c r="J242">
        <v>1</v>
      </c>
      <c r="K242" t="s">
        <v>611</v>
      </c>
      <c r="L242" t="s">
        <v>612</v>
      </c>
      <c r="M242">
        <v>1</v>
      </c>
      <c r="N242">
        <v>7</v>
      </c>
      <c r="O242">
        <v>2339</v>
      </c>
      <c r="P242" t="s">
        <v>289</v>
      </c>
      <c r="Q242">
        <v>7</v>
      </c>
      <c r="R242" t="s">
        <v>611</v>
      </c>
      <c r="S242" t="s">
        <v>612</v>
      </c>
      <c r="T242">
        <v>8</v>
      </c>
      <c r="U242">
        <v>-7</v>
      </c>
      <c r="V242">
        <v>2153</v>
      </c>
      <c r="W242" t="s">
        <v>1023</v>
      </c>
      <c r="AB242">
        <f>IF(I242=$AA$2, _xlfn.XLOOKUP(P242,tennis_clusters!B:B,tennis_clusters!AB:AB),"NA")</f>
        <v>8</v>
      </c>
      <c r="AC242" t="str">
        <f>IF(OR(ISNUMBER(AB242),ISNA(AB242)),"NA",_xlfn.XLOOKUP(I242,tennis_clusters!B:B,tennis_clusters!AB:AB))</f>
        <v>NA</v>
      </c>
      <c r="AD242" t="str">
        <f t="shared" si="28"/>
        <v>W</v>
      </c>
      <c r="AE242" t="str">
        <f t="shared" si="29"/>
        <v>W</v>
      </c>
      <c r="AF242">
        <f t="shared" si="30"/>
        <v>8</v>
      </c>
      <c r="AG242">
        <f t="shared" si="27"/>
        <v>1</v>
      </c>
      <c r="AH242">
        <f t="shared" si="31"/>
        <v>0.7415730337078652</v>
      </c>
      <c r="AI242">
        <f t="shared" si="32"/>
        <v>6.6784496906956176E-2</v>
      </c>
      <c r="AJ242">
        <v>0.76137624861265263</v>
      </c>
      <c r="AK242">
        <f t="shared" si="33"/>
        <v>5.6941294726170565E-2</v>
      </c>
    </row>
    <row r="243" spans="1:37" x14ac:dyDescent="0.2">
      <c r="A243" s="2" t="d">
        <v>1995-05-08</v>
      </c>
      <c r="B243" t="s">
        <v>683</v>
      </c>
      <c r="C243" t="s">
        <v>642</v>
      </c>
      <c r="D243">
        <v>3</v>
      </c>
      <c r="E243" t="s">
        <v>671</v>
      </c>
      <c r="F243" t="b">
        <v>0</v>
      </c>
      <c r="G243">
        <v>26</v>
      </c>
      <c r="H243" t="s">
        <v>620</v>
      </c>
      <c r="I243" t="s">
        <v>462</v>
      </c>
      <c r="J243">
        <v>2</v>
      </c>
      <c r="K243" t="s">
        <v>611</v>
      </c>
      <c r="L243" t="s">
        <v>612</v>
      </c>
      <c r="M243">
        <v>2</v>
      </c>
      <c r="N243">
        <v>2</v>
      </c>
      <c r="O243">
        <v>2327</v>
      </c>
      <c r="P243" t="s">
        <v>133</v>
      </c>
      <c r="R243" t="s">
        <v>693</v>
      </c>
      <c r="S243" t="s">
        <v>694</v>
      </c>
      <c r="T243">
        <v>53</v>
      </c>
      <c r="U243">
        <v>-2</v>
      </c>
      <c r="V243">
        <v>1907</v>
      </c>
      <c r="W243" t="s">
        <v>1092</v>
      </c>
      <c r="Y243" t="s">
        <v>662</v>
      </c>
      <c r="AB243">
        <f>IF(I243=$AA$2, _xlfn.XLOOKUP(P243,tennis_clusters!B:B,tennis_clusters!AB:AB),"NA")</f>
        <v>10</v>
      </c>
      <c r="AC243" t="str">
        <f>IF(OR(ISNUMBER(AB243),ISNA(AB243)),"NA",_xlfn.XLOOKUP(I243,tennis_clusters!B:B,tennis_clusters!AB:AB))</f>
        <v>NA</v>
      </c>
      <c r="AD243" t="str">
        <f t="shared" si="28"/>
        <v>W</v>
      </c>
      <c r="AE243" t="str">
        <f t="shared" si="29"/>
        <v>W</v>
      </c>
      <c r="AF243">
        <f t="shared" si="30"/>
        <v>10</v>
      </c>
      <c r="AG243">
        <f t="shared" si="27"/>
        <v>1</v>
      </c>
      <c r="AH243">
        <f t="shared" si="31"/>
        <v>0.9</v>
      </c>
      <c r="AI243">
        <f t="shared" si="32"/>
        <v>9.999999999999995E-3</v>
      </c>
      <c r="AJ243">
        <v>0.76137624861265263</v>
      </c>
      <c r="AK243">
        <f t="shared" si="33"/>
        <v>5.6941294726170565E-2</v>
      </c>
    </row>
    <row r="244" spans="1:37" x14ac:dyDescent="0.2">
      <c r="A244" s="2" t="d">
        <v>1994-05-23</v>
      </c>
      <c r="B244" t="s">
        <v>670</v>
      </c>
      <c r="C244" t="s">
        <v>608</v>
      </c>
      <c r="D244">
        <v>5</v>
      </c>
      <c r="E244" t="s">
        <v>671</v>
      </c>
      <c r="F244" t="b">
        <v>0</v>
      </c>
      <c r="G244">
        <v>21</v>
      </c>
      <c r="H244" t="s">
        <v>632</v>
      </c>
      <c r="I244" t="s">
        <v>462</v>
      </c>
      <c r="J244">
        <v>1</v>
      </c>
      <c r="K244" t="s">
        <v>611</v>
      </c>
      <c r="L244" t="s">
        <v>612</v>
      </c>
      <c r="M244">
        <v>1</v>
      </c>
      <c r="N244">
        <v>1</v>
      </c>
      <c r="O244">
        <v>2397</v>
      </c>
      <c r="P244" t="s">
        <v>34</v>
      </c>
      <c r="R244" t="s">
        <v>633</v>
      </c>
      <c r="S244" t="s">
        <v>634</v>
      </c>
      <c r="T244">
        <v>109</v>
      </c>
      <c r="U244">
        <v>-1</v>
      </c>
      <c r="V244">
        <v>1799</v>
      </c>
      <c r="W244" t="s">
        <v>868</v>
      </c>
      <c r="Y244" t="s">
        <v>646</v>
      </c>
      <c r="AB244">
        <f>IF(I244=$AA$2, _xlfn.XLOOKUP(P244,tennis_clusters!B:B,tennis_clusters!AB:AB),"NA")</f>
        <v>13</v>
      </c>
      <c r="AC244" t="str">
        <f>IF(OR(ISNUMBER(AB244),ISNA(AB244)),"NA",_xlfn.XLOOKUP(I244,tennis_clusters!B:B,tennis_clusters!AB:AB))</f>
        <v>NA</v>
      </c>
      <c r="AD244" t="str">
        <f t="shared" si="28"/>
        <v>W</v>
      </c>
      <c r="AE244" t="str">
        <f t="shared" si="29"/>
        <v>W</v>
      </c>
      <c r="AF244">
        <f t="shared" si="30"/>
        <v>13</v>
      </c>
      <c r="AG244">
        <f t="shared" si="27"/>
        <v>1</v>
      </c>
      <c r="AH244">
        <f t="shared" si="31"/>
        <v>0.80909090909090908</v>
      </c>
      <c r="AI244">
        <f t="shared" si="32"/>
        <v>3.6446280991735538E-2</v>
      </c>
      <c r="AJ244">
        <v>0.76137624861265263</v>
      </c>
      <c r="AK244">
        <f t="shared" si="33"/>
        <v>5.6941294726170565E-2</v>
      </c>
    </row>
    <row r="245" spans="1:37" x14ac:dyDescent="0.2">
      <c r="A245" s="2" t="d">
        <v>2000-11-27</v>
      </c>
      <c r="B245" t="s">
        <v>789</v>
      </c>
      <c r="C245" t="s">
        <v>610</v>
      </c>
      <c r="D245">
        <v>3</v>
      </c>
      <c r="E245" t="s">
        <v>609</v>
      </c>
      <c r="F245" t="b">
        <v>1</v>
      </c>
      <c r="G245">
        <v>72</v>
      </c>
      <c r="H245" t="s">
        <v>677</v>
      </c>
      <c r="I245" t="s">
        <v>462</v>
      </c>
      <c r="K245" t="s">
        <v>611</v>
      </c>
      <c r="L245" t="s">
        <v>612</v>
      </c>
      <c r="M245">
        <v>3</v>
      </c>
      <c r="N245">
        <v>10</v>
      </c>
      <c r="O245">
        <v>2252</v>
      </c>
      <c r="P245" t="s">
        <v>364</v>
      </c>
      <c r="Q245">
        <v>1</v>
      </c>
      <c r="R245" t="s">
        <v>667</v>
      </c>
      <c r="S245" t="s">
        <v>668</v>
      </c>
      <c r="T245">
        <v>1</v>
      </c>
      <c r="U245">
        <v>-10</v>
      </c>
      <c r="V245">
        <v>2211</v>
      </c>
      <c r="W245" t="s">
        <v>744</v>
      </c>
      <c r="AB245">
        <f>IF(I245=$AA$2, _xlfn.XLOOKUP(P245,tennis_clusters!B:B,tennis_clusters!AB:AB),"NA")</f>
        <v>11</v>
      </c>
      <c r="AC245" t="str">
        <f>IF(OR(ISNUMBER(AB245),ISNA(AB245)),"NA",_xlfn.XLOOKUP(I245,tennis_clusters!B:B,tennis_clusters!AB:AB))</f>
        <v>NA</v>
      </c>
      <c r="AD245" t="str">
        <f t="shared" si="28"/>
        <v>W</v>
      </c>
      <c r="AE245" t="str">
        <f t="shared" si="29"/>
        <v>W</v>
      </c>
      <c r="AF245">
        <f t="shared" si="30"/>
        <v>11</v>
      </c>
      <c r="AG245">
        <f t="shared" si="27"/>
        <v>1</v>
      </c>
      <c r="AH245">
        <f t="shared" si="31"/>
        <v>0.66279069767441856</v>
      </c>
      <c r="AI245">
        <f t="shared" si="32"/>
        <v>0.11371011357490539</v>
      </c>
      <c r="AJ245">
        <v>0.76137624861265263</v>
      </c>
      <c r="AK245">
        <f t="shared" si="33"/>
        <v>5.6941294726170565E-2</v>
      </c>
    </row>
    <row r="246" spans="1:37" x14ac:dyDescent="0.2">
      <c r="A246" s="2" t="d">
        <v>1994-06-06</v>
      </c>
      <c r="B246" t="s">
        <v>762</v>
      </c>
      <c r="C246" t="s">
        <v>637</v>
      </c>
      <c r="D246">
        <v>3</v>
      </c>
      <c r="E246" t="s">
        <v>608</v>
      </c>
      <c r="F246" t="b">
        <v>0</v>
      </c>
      <c r="G246">
        <v>54</v>
      </c>
      <c r="H246" t="s">
        <v>624</v>
      </c>
      <c r="I246" t="s">
        <v>462</v>
      </c>
      <c r="J246">
        <v>1</v>
      </c>
      <c r="K246" t="s">
        <v>611</v>
      </c>
      <c r="L246" t="s">
        <v>612</v>
      </c>
      <c r="M246">
        <v>1</v>
      </c>
      <c r="N246">
        <v>1</v>
      </c>
      <c r="O246">
        <v>2381</v>
      </c>
      <c r="P246" t="s">
        <v>308</v>
      </c>
      <c r="R246" t="s">
        <v>678</v>
      </c>
      <c r="S246" t="s">
        <v>679</v>
      </c>
      <c r="T246">
        <v>93</v>
      </c>
      <c r="U246">
        <v>-1</v>
      </c>
      <c r="V246">
        <v>1863</v>
      </c>
      <c r="W246" t="s">
        <v>1004</v>
      </c>
      <c r="AB246">
        <f>IF(I246=$AA$2, _xlfn.XLOOKUP(P246,tennis_clusters!B:B,tennis_clusters!AB:AB),"NA")</f>
        <v>13</v>
      </c>
      <c r="AC246" t="str">
        <f>IF(OR(ISNUMBER(AB246),ISNA(AB246)),"NA",_xlfn.XLOOKUP(I246,tennis_clusters!B:B,tennis_clusters!AB:AB))</f>
        <v>NA</v>
      </c>
      <c r="AD246" t="str">
        <f t="shared" si="28"/>
        <v>W</v>
      </c>
      <c r="AE246" t="str">
        <f t="shared" si="29"/>
        <v>W</v>
      </c>
      <c r="AF246">
        <f t="shared" si="30"/>
        <v>13</v>
      </c>
      <c r="AG246">
        <f t="shared" si="27"/>
        <v>1</v>
      </c>
      <c r="AH246">
        <f t="shared" si="31"/>
        <v>0.80909090909090908</v>
      </c>
      <c r="AI246">
        <f t="shared" si="32"/>
        <v>3.6446280991735538E-2</v>
      </c>
      <c r="AJ246">
        <v>0.76137624861265263</v>
      </c>
      <c r="AK246">
        <f t="shared" si="33"/>
        <v>5.6941294726170565E-2</v>
      </c>
    </row>
    <row r="247" spans="1:37" x14ac:dyDescent="0.2">
      <c r="A247" s="2" t="d">
        <v>2001-08-27</v>
      </c>
      <c r="B247" t="s">
        <v>607</v>
      </c>
      <c r="C247" t="s">
        <v>608</v>
      </c>
      <c r="D247">
        <v>5</v>
      </c>
      <c r="E247" t="s">
        <v>609</v>
      </c>
      <c r="F247" t="b">
        <v>0</v>
      </c>
      <c r="G247">
        <v>65</v>
      </c>
      <c r="H247" t="s">
        <v>620</v>
      </c>
      <c r="I247" t="s">
        <v>462</v>
      </c>
      <c r="J247">
        <v>10</v>
      </c>
      <c r="K247" t="s">
        <v>611</v>
      </c>
      <c r="L247" t="s">
        <v>612</v>
      </c>
      <c r="M247">
        <v>10</v>
      </c>
      <c r="N247">
        <v>14</v>
      </c>
      <c r="O247">
        <v>2168</v>
      </c>
      <c r="P247" t="s">
        <v>455</v>
      </c>
      <c r="Q247">
        <v>6</v>
      </c>
      <c r="R247" t="s">
        <v>643</v>
      </c>
      <c r="S247" t="s">
        <v>644</v>
      </c>
      <c r="T247">
        <v>6</v>
      </c>
      <c r="U247">
        <v>-15</v>
      </c>
      <c r="V247">
        <v>2221</v>
      </c>
      <c r="W247" t="s">
        <v>735</v>
      </c>
      <c r="AB247">
        <f>IF(I247=$AA$2, _xlfn.XLOOKUP(P247,tennis_clusters!B:B,tennis_clusters!AB:AB),"NA")</f>
        <v>11</v>
      </c>
      <c r="AC247" t="str">
        <f>IF(OR(ISNUMBER(AB247),ISNA(AB247)),"NA",_xlfn.XLOOKUP(I247,tennis_clusters!B:B,tennis_clusters!AB:AB))</f>
        <v>NA</v>
      </c>
      <c r="AD247" t="str">
        <f t="shared" si="28"/>
        <v>W</v>
      </c>
      <c r="AE247" t="str">
        <f t="shared" si="29"/>
        <v>W</v>
      </c>
      <c r="AF247">
        <f t="shared" si="30"/>
        <v>11</v>
      </c>
      <c r="AG247">
        <f t="shared" si="27"/>
        <v>1</v>
      </c>
      <c r="AH247">
        <f t="shared" si="31"/>
        <v>0.66279069767441856</v>
      </c>
      <c r="AI247">
        <f t="shared" si="32"/>
        <v>0.11371011357490539</v>
      </c>
      <c r="AJ247">
        <v>0.76137624861265263</v>
      </c>
      <c r="AK247">
        <f t="shared" si="33"/>
        <v>5.6941294726170565E-2</v>
      </c>
    </row>
    <row r="248" spans="1:37" x14ac:dyDescent="0.2">
      <c r="A248" s="2" t="d">
        <v>1996-02-12</v>
      </c>
      <c r="B248" t="s">
        <v>887</v>
      </c>
      <c r="C248" t="s">
        <v>637</v>
      </c>
      <c r="D248">
        <v>3</v>
      </c>
      <c r="E248" t="s">
        <v>609</v>
      </c>
      <c r="F248" t="b">
        <v>1</v>
      </c>
      <c r="G248">
        <v>47</v>
      </c>
      <c r="H248" t="s">
        <v>624</v>
      </c>
      <c r="I248" t="s">
        <v>462</v>
      </c>
      <c r="J248">
        <v>2</v>
      </c>
      <c r="K248" t="s">
        <v>611</v>
      </c>
      <c r="L248" t="s">
        <v>612</v>
      </c>
      <c r="M248">
        <v>2</v>
      </c>
      <c r="N248">
        <v>1</v>
      </c>
      <c r="O248">
        <v>2320</v>
      </c>
      <c r="P248" t="s">
        <v>560</v>
      </c>
      <c r="R248" t="s">
        <v>611</v>
      </c>
      <c r="S248" t="s">
        <v>612</v>
      </c>
      <c r="T248">
        <v>129</v>
      </c>
      <c r="U248">
        <v>-1</v>
      </c>
      <c r="V248">
        <v>1788</v>
      </c>
      <c r="W248" t="s">
        <v>831</v>
      </c>
      <c r="AB248">
        <f>IF(I248=$AA$2, _xlfn.XLOOKUP(P248,tennis_clusters!B:B,tennis_clusters!AB:AB),"NA")</f>
        <v>23</v>
      </c>
      <c r="AC248" t="str">
        <f>IF(OR(ISNUMBER(AB248),ISNA(AB248)),"NA",_xlfn.XLOOKUP(I248,tennis_clusters!B:B,tennis_clusters!AB:AB))</f>
        <v>NA</v>
      </c>
      <c r="AD248" t="str">
        <f t="shared" si="28"/>
        <v>W</v>
      </c>
      <c r="AE248" t="str">
        <f t="shared" si="29"/>
        <v>W</v>
      </c>
      <c r="AF248">
        <f t="shared" si="30"/>
        <v>23</v>
      </c>
      <c r="AG248">
        <f t="shared" si="27"/>
        <v>1</v>
      </c>
      <c r="AH248">
        <f t="shared" si="31"/>
        <v>0.875</v>
      </c>
      <c r="AI248">
        <f t="shared" si="32"/>
        <v>1.5625E-2</v>
      </c>
      <c r="AJ248">
        <v>0.76137624861265263</v>
      </c>
      <c r="AK248">
        <f t="shared" si="33"/>
        <v>5.6941294726170565E-2</v>
      </c>
    </row>
    <row r="249" spans="1:37" x14ac:dyDescent="0.2">
      <c r="A249" s="2" t="d">
        <v>1995-07-24</v>
      </c>
      <c r="B249" t="s">
        <v>650</v>
      </c>
      <c r="C249" t="s">
        <v>642</v>
      </c>
      <c r="D249">
        <v>3</v>
      </c>
      <c r="E249" t="s">
        <v>609</v>
      </c>
      <c r="F249" t="b">
        <v>0</v>
      </c>
      <c r="G249">
        <v>52</v>
      </c>
      <c r="H249" t="s">
        <v>624</v>
      </c>
      <c r="I249" t="s">
        <v>462</v>
      </c>
      <c r="J249">
        <v>2</v>
      </c>
      <c r="K249" t="s">
        <v>611</v>
      </c>
      <c r="L249" t="s">
        <v>612</v>
      </c>
      <c r="M249">
        <v>2</v>
      </c>
      <c r="N249">
        <v>2</v>
      </c>
      <c r="O249">
        <v>2322</v>
      </c>
      <c r="P249" t="s">
        <v>310</v>
      </c>
      <c r="R249" t="s">
        <v>611</v>
      </c>
      <c r="S249" t="s">
        <v>612</v>
      </c>
      <c r="T249">
        <v>73</v>
      </c>
      <c r="U249">
        <v>-2</v>
      </c>
      <c r="V249">
        <v>1889</v>
      </c>
      <c r="W249" t="s">
        <v>1078</v>
      </c>
      <c r="AB249">
        <f>IF(I249=$AA$2, _xlfn.XLOOKUP(P249,tennis_clusters!B:B,tennis_clusters!AB:AB),"NA")</f>
        <v>24</v>
      </c>
      <c r="AC249" t="str">
        <f>IF(OR(ISNUMBER(AB249),ISNA(AB249)),"NA",_xlfn.XLOOKUP(I249,tennis_clusters!B:B,tennis_clusters!AB:AB))</f>
        <v>NA</v>
      </c>
      <c r="AD249" t="str">
        <f t="shared" si="28"/>
        <v>W</v>
      </c>
      <c r="AE249" t="str">
        <f t="shared" si="29"/>
        <v>W</v>
      </c>
      <c r="AF249">
        <f t="shared" si="30"/>
        <v>24</v>
      </c>
      <c r="AG249">
        <f t="shared" si="27"/>
        <v>1</v>
      </c>
      <c r="AH249">
        <f t="shared" si="31"/>
        <v>0.90625</v>
      </c>
      <c r="AI249">
        <f t="shared" si="32"/>
        <v>8.7890625E-3</v>
      </c>
      <c r="AJ249">
        <v>0.76137624861265263</v>
      </c>
      <c r="AK249">
        <f t="shared" si="33"/>
        <v>5.6941294726170565E-2</v>
      </c>
    </row>
    <row r="250" spans="1:37" x14ac:dyDescent="0.2">
      <c r="A250" s="2" t="d">
        <v>1990-02-05</v>
      </c>
      <c r="B250" t="s">
        <v>1370</v>
      </c>
      <c r="C250" t="s">
        <v>637</v>
      </c>
      <c r="D250">
        <v>3</v>
      </c>
      <c r="E250" t="s">
        <v>819</v>
      </c>
      <c r="F250" t="b">
        <v>1</v>
      </c>
      <c r="H250" t="s">
        <v>614</v>
      </c>
      <c r="I250" t="s">
        <v>247</v>
      </c>
      <c r="J250">
        <v>1</v>
      </c>
      <c r="K250" t="s">
        <v>693</v>
      </c>
      <c r="L250" t="s">
        <v>694</v>
      </c>
      <c r="M250">
        <v>1</v>
      </c>
      <c r="N250">
        <v>2</v>
      </c>
      <c r="O250">
        <v>2444</v>
      </c>
      <c r="P250" t="s">
        <v>462</v>
      </c>
      <c r="R250" t="s">
        <v>611</v>
      </c>
      <c r="S250" t="s">
        <v>612</v>
      </c>
      <c r="T250">
        <v>42</v>
      </c>
      <c r="U250">
        <v>-1</v>
      </c>
      <c r="V250">
        <v>1966</v>
      </c>
      <c r="W250" t="s">
        <v>1371</v>
      </c>
      <c r="AB250" t="str">
        <f>IF(I250=$AA$2, _xlfn.XLOOKUP(P250,tennis_clusters!B:B,tennis_clusters!AB:AB),"NA")</f>
        <v>NA</v>
      </c>
      <c r="AC250">
        <f>IF(OR(ISNUMBER(AB250),ISNA(AB250)),"NA",_xlfn.XLOOKUP(I250,tennis_clusters!B:B,tennis_clusters!AB:AB))</f>
        <v>8</v>
      </c>
      <c r="AD250" t="str">
        <f t="shared" si="28"/>
        <v>L</v>
      </c>
      <c r="AE250" t="str">
        <f t="shared" si="29"/>
        <v>L</v>
      </c>
      <c r="AF250">
        <f t="shared" si="30"/>
        <v>8</v>
      </c>
      <c r="AG250">
        <f t="shared" si="27"/>
        <v>0</v>
      </c>
      <c r="AH250">
        <f t="shared" si="31"/>
        <v>0.7415730337078652</v>
      </c>
      <c r="AI250">
        <f t="shared" si="32"/>
        <v>0.54993056432268661</v>
      </c>
      <c r="AJ250">
        <v>0.76137624861265263</v>
      </c>
      <c r="AK250">
        <f t="shared" si="33"/>
        <v>0.57969379195147586</v>
      </c>
    </row>
    <row r="251" spans="1:37" x14ac:dyDescent="0.2">
      <c r="A251" s="2" t="d">
        <v>1991-08-05</v>
      </c>
      <c r="B251" t="s">
        <v>641</v>
      </c>
      <c r="C251" t="s">
        <v>642</v>
      </c>
      <c r="D251">
        <v>3</v>
      </c>
      <c r="E251" t="s">
        <v>609</v>
      </c>
      <c r="F251" t="b">
        <v>0</v>
      </c>
      <c r="G251">
        <v>47</v>
      </c>
      <c r="H251" t="s">
        <v>620</v>
      </c>
      <c r="I251" t="s">
        <v>462</v>
      </c>
      <c r="J251">
        <v>7</v>
      </c>
      <c r="K251" t="s">
        <v>611</v>
      </c>
      <c r="L251" t="s">
        <v>612</v>
      </c>
      <c r="M251">
        <v>8</v>
      </c>
      <c r="N251">
        <v>5</v>
      </c>
      <c r="O251">
        <v>2106</v>
      </c>
      <c r="P251" t="s">
        <v>572</v>
      </c>
      <c r="R251" t="s">
        <v>655</v>
      </c>
      <c r="S251" t="s">
        <v>656</v>
      </c>
      <c r="T251">
        <v>75</v>
      </c>
      <c r="U251">
        <v>-6</v>
      </c>
      <c r="V251">
        <v>1920</v>
      </c>
      <c r="W251" t="s">
        <v>827</v>
      </c>
      <c r="AB251">
        <f>IF(I251=$AA$2, _xlfn.XLOOKUP(P251,tennis_clusters!B:B,tennis_clusters!AB:AB),"NA")</f>
        <v>15</v>
      </c>
      <c r="AC251" t="str">
        <f>IF(OR(ISNUMBER(AB251),ISNA(AB251)),"NA",_xlfn.XLOOKUP(I251,tennis_clusters!B:B,tennis_clusters!AB:AB))</f>
        <v>NA</v>
      </c>
      <c r="AD251" t="str">
        <f t="shared" si="28"/>
        <v>W</v>
      </c>
      <c r="AE251" t="str">
        <f t="shared" si="29"/>
        <v>W</v>
      </c>
      <c r="AF251">
        <f t="shared" si="30"/>
        <v>15</v>
      </c>
      <c r="AG251">
        <f t="shared" si="27"/>
        <v>1</v>
      </c>
      <c r="AH251">
        <f t="shared" si="31"/>
        <v>0.70769230769230773</v>
      </c>
      <c r="AI251">
        <f t="shared" si="32"/>
        <v>8.5443786982248499E-2</v>
      </c>
      <c r="AJ251">
        <v>0.76137624861265263</v>
      </c>
      <c r="AK251">
        <f t="shared" si="33"/>
        <v>5.6941294726170565E-2</v>
      </c>
    </row>
    <row r="252" spans="1:37" x14ac:dyDescent="0.2">
      <c r="A252" s="2" t="d">
        <v>1989-05-15</v>
      </c>
      <c r="B252" t="s">
        <v>1401</v>
      </c>
      <c r="C252" t="s">
        <v>642</v>
      </c>
      <c r="D252">
        <v>3</v>
      </c>
      <c r="E252" t="s">
        <v>671</v>
      </c>
      <c r="F252" t="b">
        <v>0</v>
      </c>
      <c r="H252" t="s">
        <v>628</v>
      </c>
      <c r="I252" t="s">
        <v>462</v>
      </c>
      <c r="K252" t="s">
        <v>611</v>
      </c>
      <c r="L252" t="s">
        <v>612</v>
      </c>
      <c r="M252">
        <v>92</v>
      </c>
      <c r="N252">
        <v>14</v>
      </c>
      <c r="O252">
        <v>1839</v>
      </c>
      <c r="P252" t="s">
        <v>1402</v>
      </c>
      <c r="R252" t="s">
        <v>989</v>
      </c>
      <c r="S252" t="s">
        <v>990</v>
      </c>
      <c r="T252">
        <v>132</v>
      </c>
      <c r="U252">
        <v>-13</v>
      </c>
      <c r="V252">
        <v>1866</v>
      </c>
      <c r="W252" t="s">
        <v>842</v>
      </c>
      <c r="Y252" t="s">
        <v>646</v>
      </c>
      <c r="AB252" t="e">
        <f>IF(I252=$AA$2, _xlfn.XLOOKUP(P252,tennis_clusters!B:B,tennis_clusters!AB:AB),"NA")</f>
        <v>#N/A</v>
      </c>
      <c r="AC252" t="str">
        <f>IF(OR(ISNUMBER(AB252),ISNA(AB252)),"NA",_xlfn.XLOOKUP(I252,tennis_clusters!B:B,tennis_clusters!AB:AB))</f>
        <v>NA</v>
      </c>
      <c r="AD252" t="str">
        <f t="shared" si="28"/>
        <v>W</v>
      </c>
      <c r="AE252" t="str">
        <f t="shared" si="29"/>
        <v/>
      </c>
      <c r="AF252" t="str">
        <f t="shared" si="30"/>
        <v/>
      </c>
      <c r="AG252" t="str">
        <f t="shared" si="27"/>
        <v/>
      </c>
      <c r="AH252" t="str">
        <f t="shared" si="31"/>
        <v/>
      </c>
      <c r="AI252" t="str">
        <f t="shared" si="32"/>
        <v/>
      </c>
      <c r="AJ252">
        <v>0.76137624861265263</v>
      </c>
      <c r="AK252" t="str">
        <f t="shared" si="33"/>
        <v/>
      </c>
    </row>
    <row r="253" spans="1:37" x14ac:dyDescent="0.2">
      <c r="A253" s="2" t="d">
        <v>1993-06-21</v>
      </c>
      <c r="B253" t="s">
        <v>658</v>
      </c>
      <c r="C253" t="s">
        <v>608</v>
      </c>
      <c r="D253">
        <v>5</v>
      </c>
      <c r="E253" t="s">
        <v>608</v>
      </c>
      <c r="F253" t="b">
        <v>0</v>
      </c>
      <c r="G253">
        <v>56</v>
      </c>
      <c r="H253" t="s">
        <v>620</v>
      </c>
      <c r="I253" t="s">
        <v>462</v>
      </c>
      <c r="J253">
        <v>1</v>
      </c>
      <c r="K253" t="s">
        <v>611</v>
      </c>
      <c r="L253" t="s">
        <v>612</v>
      </c>
      <c r="M253">
        <v>1</v>
      </c>
      <c r="N253">
        <v>2</v>
      </c>
      <c r="O253">
        <v>2285</v>
      </c>
      <c r="P253" t="s">
        <v>1190</v>
      </c>
      <c r="R253" t="s">
        <v>625</v>
      </c>
      <c r="S253" t="s">
        <v>626</v>
      </c>
      <c r="T253">
        <v>332</v>
      </c>
      <c r="U253">
        <v>-3</v>
      </c>
      <c r="V253">
        <v>1783</v>
      </c>
      <c r="W253" t="s">
        <v>1191</v>
      </c>
      <c r="Y253" t="s">
        <v>728</v>
      </c>
      <c r="AB253" t="e">
        <f>IF(I253=$AA$2, _xlfn.XLOOKUP(P253,tennis_clusters!B:B,tennis_clusters!AB:AB),"NA")</f>
        <v>#N/A</v>
      </c>
      <c r="AC253" t="str">
        <f>IF(OR(ISNUMBER(AB253),ISNA(AB253)),"NA",_xlfn.XLOOKUP(I253,tennis_clusters!B:B,tennis_clusters!AB:AB))</f>
        <v>NA</v>
      </c>
      <c r="AD253" t="str">
        <f t="shared" si="28"/>
        <v>W</v>
      </c>
      <c r="AE253" t="str">
        <f t="shared" si="29"/>
        <v/>
      </c>
      <c r="AF253" t="str">
        <f t="shared" si="30"/>
        <v/>
      </c>
      <c r="AG253" t="str">
        <f t="shared" si="27"/>
        <v/>
      </c>
      <c r="AH253" t="str">
        <f t="shared" si="31"/>
        <v/>
      </c>
      <c r="AI253" t="str">
        <f t="shared" si="32"/>
        <v/>
      </c>
      <c r="AJ253">
        <v>0.76137624861265263</v>
      </c>
      <c r="AK253" t="str">
        <f t="shared" si="33"/>
        <v/>
      </c>
    </row>
    <row r="254" spans="1:37" x14ac:dyDescent="0.2">
      <c r="A254" s="2" t="d">
        <v>1995-02-13</v>
      </c>
      <c r="B254" t="s">
        <v>782</v>
      </c>
      <c r="C254" t="s">
        <v>783</v>
      </c>
      <c r="D254">
        <v>3</v>
      </c>
      <c r="E254" t="s">
        <v>609</v>
      </c>
      <c r="F254" t="b">
        <v>1</v>
      </c>
      <c r="G254">
        <v>54</v>
      </c>
      <c r="H254" t="s">
        <v>618</v>
      </c>
      <c r="I254" t="s">
        <v>462</v>
      </c>
      <c r="J254">
        <v>1</v>
      </c>
      <c r="K254" t="s">
        <v>611</v>
      </c>
      <c r="L254" t="s">
        <v>612</v>
      </c>
      <c r="M254">
        <v>1</v>
      </c>
      <c r="N254">
        <v>2</v>
      </c>
      <c r="O254">
        <v>2357</v>
      </c>
      <c r="P254" t="s">
        <v>543</v>
      </c>
      <c r="Q254">
        <v>10</v>
      </c>
      <c r="R254" t="s">
        <v>678</v>
      </c>
      <c r="S254" t="s">
        <v>679</v>
      </c>
      <c r="T254">
        <v>47</v>
      </c>
      <c r="U254">
        <v>-2</v>
      </c>
      <c r="V254">
        <v>2034</v>
      </c>
      <c r="W254" t="s">
        <v>1105</v>
      </c>
      <c r="AB254">
        <f>IF(I254=$AA$2, _xlfn.XLOOKUP(P254,tennis_clusters!B:B,tennis_clusters!AB:AB),"NA")</f>
        <v>8</v>
      </c>
      <c r="AC254" t="str">
        <f>IF(OR(ISNUMBER(AB254),ISNA(AB254)),"NA",_xlfn.XLOOKUP(I254,tennis_clusters!B:B,tennis_clusters!AB:AB))</f>
        <v>NA</v>
      </c>
      <c r="AD254" t="str">
        <f t="shared" si="28"/>
        <v>W</v>
      </c>
      <c r="AE254" t="str">
        <f t="shared" si="29"/>
        <v>W</v>
      </c>
      <c r="AF254">
        <f t="shared" si="30"/>
        <v>8</v>
      </c>
      <c r="AG254">
        <f t="shared" si="27"/>
        <v>1</v>
      </c>
      <c r="AH254">
        <f t="shared" si="31"/>
        <v>0.7415730337078652</v>
      </c>
      <c r="AI254">
        <f t="shared" si="32"/>
        <v>6.6784496906956176E-2</v>
      </c>
      <c r="AJ254">
        <v>0.76137624861265263</v>
      </c>
      <c r="AK254">
        <f t="shared" si="33"/>
        <v>5.6941294726170565E-2</v>
      </c>
    </row>
    <row r="255" spans="1:37" x14ac:dyDescent="0.2">
      <c r="A255" s="2" t="d">
        <v>1993-05-10</v>
      </c>
      <c r="B255" t="s">
        <v>686</v>
      </c>
      <c r="C255" t="s">
        <v>642</v>
      </c>
      <c r="D255">
        <v>3</v>
      </c>
      <c r="E255" t="s">
        <v>671</v>
      </c>
      <c r="F255" t="b">
        <v>0</v>
      </c>
      <c r="G255">
        <v>31</v>
      </c>
      <c r="H255" t="s">
        <v>624</v>
      </c>
      <c r="I255" t="s">
        <v>462</v>
      </c>
      <c r="J255">
        <v>1</v>
      </c>
      <c r="K255" t="s">
        <v>611</v>
      </c>
      <c r="L255" t="s">
        <v>612</v>
      </c>
      <c r="M255">
        <v>1</v>
      </c>
      <c r="N255">
        <v>2</v>
      </c>
      <c r="O255">
        <v>2307</v>
      </c>
      <c r="P255" t="s">
        <v>45</v>
      </c>
      <c r="R255" t="s">
        <v>633</v>
      </c>
      <c r="S255" t="s">
        <v>634</v>
      </c>
      <c r="T255">
        <v>70</v>
      </c>
      <c r="U255">
        <v>-2</v>
      </c>
      <c r="V255">
        <v>1881</v>
      </c>
      <c r="W255" t="s">
        <v>849</v>
      </c>
      <c r="Y255" t="s">
        <v>646</v>
      </c>
      <c r="AB255">
        <f>IF(I255=$AA$2, _xlfn.XLOOKUP(P255,tennis_clusters!B:B,tennis_clusters!AB:AB),"NA")</f>
        <v>13</v>
      </c>
      <c r="AC255" t="str">
        <f>IF(OR(ISNUMBER(AB255),ISNA(AB255)),"NA",_xlfn.XLOOKUP(I255,tennis_clusters!B:B,tennis_clusters!AB:AB))</f>
        <v>NA</v>
      </c>
      <c r="AD255" t="str">
        <f t="shared" si="28"/>
        <v>W</v>
      </c>
      <c r="AE255" t="str">
        <f t="shared" si="29"/>
        <v>W</v>
      </c>
      <c r="AF255">
        <f t="shared" si="30"/>
        <v>13</v>
      </c>
      <c r="AG255">
        <f t="shared" si="27"/>
        <v>1</v>
      </c>
      <c r="AH255">
        <f t="shared" si="31"/>
        <v>0.80909090909090908</v>
      </c>
      <c r="AI255">
        <f t="shared" si="32"/>
        <v>3.6446280991735538E-2</v>
      </c>
      <c r="AJ255">
        <v>0.76137624861265263</v>
      </c>
      <c r="AK255">
        <f t="shared" si="33"/>
        <v>5.6941294726170565E-2</v>
      </c>
    </row>
    <row r="256" spans="1:37" x14ac:dyDescent="0.2">
      <c r="A256" s="2" t="d">
        <v>1994-03-07</v>
      </c>
      <c r="B256" t="s">
        <v>699</v>
      </c>
      <c r="C256" t="s">
        <v>642</v>
      </c>
      <c r="D256">
        <v>3</v>
      </c>
      <c r="E256" t="s">
        <v>609</v>
      </c>
      <c r="F256" t="b">
        <v>0</v>
      </c>
      <c r="G256">
        <v>36</v>
      </c>
      <c r="H256" t="s">
        <v>614</v>
      </c>
      <c r="I256" t="s">
        <v>462</v>
      </c>
      <c r="J256">
        <v>1</v>
      </c>
      <c r="K256" t="s">
        <v>611</v>
      </c>
      <c r="L256" t="s">
        <v>612</v>
      </c>
      <c r="M256">
        <v>1</v>
      </c>
      <c r="N256">
        <v>6</v>
      </c>
      <c r="O256">
        <v>2363</v>
      </c>
      <c r="P256" t="s">
        <v>289</v>
      </c>
      <c r="Q256">
        <v>4</v>
      </c>
      <c r="R256" t="s">
        <v>611</v>
      </c>
      <c r="S256" t="s">
        <v>612</v>
      </c>
      <c r="T256">
        <v>5</v>
      </c>
      <c r="U256">
        <v>-6</v>
      </c>
      <c r="V256">
        <v>2197</v>
      </c>
      <c r="W256" t="s">
        <v>1152</v>
      </c>
      <c r="AB256">
        <f>IF(I256=$AA$2, _xlfn.XLOOKUP(P256,tennis_clusters!B:B,tennis_clusters!AB:AB),"NA")</f>
        <v>8</v>
      </c>
      <c r="AC256" t="str">
        <f>IF(OR(ISNUMBER(AB256),ISNA(AB256)),"NA",_xlfn.XLOOKUP(I256,tennis_clusters!B:B,tennis_clusters!AB:AB))</f>
        <v>NA</v>
      </c>
      <c r="AD256" t="str">
        <f t="shared" si="28"/>
        <v>W</v>
      </c>
      <c r="AE256" t="str">
        <f t="shared" si="29"/>
        <v>W</v>
      </c>
      <c r="AF256">
        <f t="shared" si="30"/>
        <v>8</v>
      </c>
      <c r="AG256">
        <f t="shared" si="27"/>
        <v>1</v>
      </c>
      <c r="AH256">
        <f t="shared" si="31"/>
        <v>0.7415730337078652</v>
      </c>
      <c r="AI256">
        <f t="shared" si="32"/>
        <v>6.6784496906956176E-2</v>
      </c>
      <c r="AJ256">
        <v>0.76137624861265263</v>
      </c>
      <c r="AK256">
        <f t="shared" si="33"/>
        <v>5.6941294726170565E-2</v>
      </c>
    </row>
    <row r="257" spans="1:37" x14ac:dyDescent="0.2">
      <c r="A257" s="2" t="d">
        <v>1994-04-04</v>
      </c>
      <c r="B257" t="s">
        <v>1147</v>
      </c>
      <c r="C257" t="s">
        <v>783</v>
      </c>
      <c r="D257">
        <v>3</v>
      </c>
      <c r="E257" t="s">
        <v>609</v>
      </c>
      <c r="F257" t="b">
        <v>0</v>
      </c>
      <c r="G257">
        <v>37</v>
      </c>
      <c r="H257" t="s">
        <v>620</v>
      </c>
      <c r="I257" t="s">
        <v>462</v>
      </c>
      <c r="J257">
        <v>1</v>
      </c>
      <c r="K257" t="s">
        <v>611</v>
      </c>
      <c r="L257" t="s">
        <v>612</v>
      </c>
      <c r="M257">
        <v>1</v>
      </c>
      <c r="O257">
        <v>2385</v>
      </c>
      <c r="P257" t="s">
        <v>548</v>
      </c>
      <c r="R257" t="s">
        <v>625</v>
      </c>
      <c r="S257" t="s">
        <v>626</v>
      </c>
      <c r="T257">
        <v>221</v>
      </c>
      <c r="U257">
        <v>-1</v>
      </c>
      <c r="V257">
        <v>1783</v>
      </c>
      <c r="W257" t="s">
        <v>715</v>
      </c>
      <c r="Y257" t="s">
        <v>646</v>
      </c>
      <c r="AB257">
        <f>IF(I257=$AA$2, _xlfn.XLOOKUP(P257,tennis_clusters!B:B,tennis_clusters!AB:AB),"NA")</f>
        <v>8</v>
      </c>
      <c r="AC257" t="str">
        <f>IF(OR(ISNUMBER(AB257),ISNA(AB257)),"NA",_xlfn.XLOOKUP(I257,tennis_clusters!B:B,tennis_clusters!AB:AB))</f>
        <v>NA</v>
      </c>
      <c r="AD257" t="str">
        <f t="shared" si="28"/>
        <v>W</v>
      </c>
      <c r="AE257" t="str">
        <f t="shared" si="29"/>
        <v>W</v>
      </c>
      <c r="AF257">
        <f t="shared" si="30"/>
        <v>8</v>
      </c>
      <c r="AG257">
        <f t="shared" si="27"/>
        <v>1</v>
      </c>
      <c r="AH257">
        <f t="shared" si="31"/>
        <v>0.7415730337078652</v>
      </c>
      <c r="AI257">
        <f t="shared" si="32"/>
        <v>6.6784496906956176E-2</v>
      </c>
      <c r="AJ257">
        <v>0.76137624861265263</v>
      </c>
      <c r="AK257">
        <f t="shared" si="33"/>
        <v>5.6941294726170565E-2</v>
      </c>
    </row>
    <row r="258" spans="1:37" x14ac:dyDescent="0.2">
      <c r="A258" s="2" t="d">
        <v>2002-05-20</v>
      </c>
      <c r="B258" t="s">
        <v>675</v>
      </c>
      <c r="C258" t="s">
        <v>676</v>
      </c>
      <c r="D258">
        <v>3</v>
      </c>
      <c r="E258" t="s">
        <v>671</v>
      </c>
      <c r="F258" t="b">
        <v>0</v>
      </c>
      <c r="G258">
        <v>34</v>
      </c>
      <c r="H258" t="s">
        <v>677</v>
      </c>
      <c r="I258" t="s">
        <v>545</v>
      </c>
      <c r="K258" t="s">
        <v>678</v>
      </c>
      <c r="L258" t="s">
        <v>679</v>
      </c>
      <c r="M258">
        <v>9</v>
      </c>
      <c r="N258">
        <v>10</v>
      </c>
      <c r="O258">
        <v>2087</v>
      </c>
      <c r="P258" t="s">
        <v>462</v>
      </c>
      <c r="R258" t="s">
        <v>611</v>
      </c>
      <c r="S258" t="s">
        <v>612</v>
      </c>
      <c r="T258">
        <v>12</v>
      </c>
      <c r="U258">
        <v>-10</v>
      </c>
      <c r="V258">
        <v>2125</v>
      </c>
      <c r="W258" t="s">
        <v>680</v>
      </c>
      <c r="AB258" t="str">
        <f>IF(I258=$AA$2, _xlfn.XLOOKUP(P258,tennis_clusters!B:B,tennis_clusters!AB:AB),"NA")</f>
        <v>NA</v>
      </c>
      <c r="AC258">
        <f>IF(OR(ISNUMBER(AB258),ISNA(AB258)),"NA",_xlfn.XLOOKUP(I258,tennis_clusters!B:B,tennis_clusters!AB:AB))</f>
        <v>15</v>
      </c>
      <c r="AD258" t="str">
        <f t="shared" si="28"/>
        <v>L</v>
      </c>
      <c r="AE258" t="str">
        <f t="shared" si="29"/>
        <v>L</v>
      </c>
      <c r="AF258">
        <f t="shared" si="30"/>
        <v>15</v>
      </c>
      <c r="AG258">
        <f t="shared" ref="AG258:AG321" si="34">IF(NOT(AE258=""),IF(AE258="W",1,0),"")</f>
        <v>0</v>
      </c>
      <c r="AH258">
        <f t="shared" si="31"/>
        <v>0.70769230769230773</v>
      </c>
      <c r="AI258">
        <f t="shared" si="32"/>
        <v>0.50082840236686399</v>
      </c>
      <c r="AJ258">
        <v>0.76137624861265263</v>
      </c>
      <c r="AK258">
        <f t="shared" si="33"/>
        <v>0.57969379195147586</v>
      </c>
    </row>
    <row r="259" spans="1:37" x14ac:dyDescent="0.2">
      <c r="A259" s="2" t="d">
        <v>1991-05-27</v>
      </c>
      <c r="B259" t="s">
        <v>670</v>
      </c>
      <c r="C259" t="s">
        <v>608</v>
      </c>
      <c r="D259">
        <v>5</v>
      </c>
      <c r="E259" t="s">
        <v>671</v>
      </c>
      <c r="F259" t="b">
        <v>0</v>
      </c>
      <c r="G259">
        <v>17</v>
      </c>
      <c r="H259" t="s">
        <v>632</v>
      </c>
      <c r="I259" t="s">
        <v>462</v>
      </c>
      <c r="J259">
        <v>6</v>
      </c>
      <c r="K259" t="s">
        <v>611</v>
      </c>
      <c r="L259" t="s">
        <v>612</v>
      </c>
      <c r="M259">
        <v>6</v>
      </c>
      <c r="N259">
        <v>9</v>
      </c>
      <c r="O259">
        <v>2125</v>
      </c>
      <c r="P259" t="s">
        <v>546</v>
      </c>
      <c r="R259" t="s">
        <v>729</v>
      </c>
      <c r="S259" t="s">
        <v>730</v>
      </c>
      <c r="T259">
        <v>57</v>
      </c>
      <c r="U259">
        <v>-9</v>
      </c>
      <c r="V259">
        <v>2029</v>
      </c>
      <c r="W259" t="s">
        <v>1306</v>
      </c>
      <c r="AB259">
        <f>IF(I259=$AA$2, _xlfn.XLOOKUP(P259,tennis_clusters!B:B,tennis_clusters!AB:AB),"NA")</f>
        <v>18</v>
      </c>
      <c r="AC259" t="str">
        <f>IF(OR(ISNUMBER(AB259),ISNA(AB259)),"NA",_xlfn.XLOOKUP(I259,tennis_clusters!B:B,tennis_clusters!AB:AB))</f>
        <v>NA</v>
      </c>
      <c r="AD259" t="str">
        <f t="shared" ref="AD259:AD322" si="35">IF(OR(ISNUMBER(AB259),ISNA(AB259)),"W","L")</f>
        <v>W</v>
      </c>
      <c r="AE259" t="str">
        <f t="shared" ref="AE259:AE322" si="36">IF(OR(ISNA(AB259),ISNA(AC259)),"",IF(ISNUMBER(AB259),"W","L"))</f>
        <v>W</v>
      </c>
      <c r="AF259">
        <f t="shared" ref="AF259:AF322" si="37">IF(ISNUMBER(AB259),AB259,IF(ISNUMBER(AC259),AC259,""))</f>
        <v>18</v>
      </c>
      <c r="AG259">
        <f t="shared" si="34"/>
        <v>1</v>
      </c>
      <c r="AH259">
        <f t="shared" si="31"/>
        <v>0.7021276595744681</v>
      </c>
      <c r="AI259">
        <f t="shared" si="32"/>
        <v>8.8727931190583961E-2</v>
      </c>
      <c r="AJ259">
        <v>0.76137624861265263</v>
      </c>
      <c r="AK259">
        <f t="shared" si="33"/>
        <v>5.6941294726170565E-2</v>
      </c>
    </row>
    <row r="260" spans="1:37" x14ac:dyDescent="0.2">
      <c r="A260" s="2" t="d">
        <v>1990-10-22</v>
      </c>
      <c r="B260" t="s">
        <v>1122</v>
      </c>
      <c r="C260" t="s">
        <v>642</v>
      </c>
      <c r="D260">
        <v>3</v>
      </c>
      <c r="E260" t="s">
        <v>819</v>
      </c>
      <c r="F260" t="b">
        <v>1</v>
      </c>
      <c r="H260" t="s">
        <v>614</v>
      </c>
      <c r="I260" t="s">
        <v>94</v>
      </c>
      <c r="J260">
        <v>2</v>
      </c>
      <c r="K260" t="s">
        <v>621</v>
      </c>
      <c r="L260" t="s">
        <v>622</v>
      </c>
      <c r="M260">
        <v>2</v>
      </c>
      <c r="N260">
        <v>6</v>
      </c>
      <c r="O260">
        <v>2349</v>
      </c>
      <c r="P260" t="s">
        <v>462</v>
      </c>
      <c r="Q260">
        <v>4</v>
      </c>
      <c r="R260" t="s">
        <v>611</v>
      </c>
      <c r="S260" t="s">
        <v>612</v>
      </c>
      <c r="T260">
        <v>5</v>
      </c>
      <c r="U260">
        <v>-6</v>
      </c>
      <c r="V260">
        <v>2166</v>
      </c>
      <c r="W260" t="s">
        <v>709</v>
      </c>
      <c r="AB260" t="str">
        <f>IF(I260=$AA$2, _xlfn.XLOOKUP(P260,tennis_clusters!B:B,tennis_clusters!AB:AB),"NA")</f>
        <v>NA</v>
      </c>
      <c r="AC260">
        <f>IF(OR(ISNUMBER(AB260),ISNA(AB260)),"NA",_xlfn.XLOOKUP(I260,tennis_clusters!B:B,tennis_clusters!AB:AB))</f>
        <v>11</v>
      </c>
      <c r="AD260" t="str">
        <f t="shared" si="35"/>
        <v>L</v>
      </c>
      <c r="AE260" t="str">
        <f t="shared" si="36"/>
        <v>L</v>
      </c>
      <c r="AF260">
        <f t="shared" si="37"/>
        <v>11</v>
      </c>
      <c r="AG260">
        <f t="shared" si="34"/>
        <v>0</v>
      </c>
      <c r="AH260">
        <f t="shared" si="31"/>
        <v>0.66279069767441856</v>
      </c>
      <c r="AI260">
        <f t="shared" si="32"/>
        <v>0.43929150892374252</v>
      </c>
      <c r="AJ260">
        <v>0.76137624861265263</v>
      </c>
      <c r="AK260">
        <f t="shared" si="33"/>
        <v>0.57969379195147586</v>
      </c>
    </row>
    <row r="261" spans="1:37" x14ac:dyDescent="0.2">
      <c r="A261" s="2" t="d">
        <v>1991-10-28</v>
      </c>
      <c r="B261" t="s">
        <v>844</v>
      </c>
      <c r="C261" t="s">
        <v>642</v>
      </c>
      <c r="D261">
        <v>3</v>
      </c>
      <c r="E261" t="s">
        <v>819</v>
      </c>
      <c r="F261" t="b">
        <v>1</v>
      </c>
      <c r="G261">
        <v>58</v>
      </c>
      <c r="H261" t="s">
        <v>624</v>
      </c>
      <c r="I261" t="s">
        <v>462</v>
      </c>
      <c r="J261">
        <v>6</v>
      </c>
      <c r="K261" t="s">
        <v>611</v>
      </c>
      <c r="L261" t="s">
        <v>612</v>
      </c>
      <c r="M261">
        <v>7</v>
      </c>
      <c r="N261">
        <v>5</v>
      </c>
      <c r="O261">
        <v>2187</v>
      </c>
      <c r="P261" t="s">
        <v>67</v>
      </c>
      <c r="R261" t="s">
        <v>667</v>
      </c>
      <c r="S261" t="s">
        <v>668</v>
      </c>
      <c r="T261">
        <v>20</v>
      </c>
      <c r="U261">
        <v>-6</v>
      </c>
      <c r="V261">
        <v>2000</v>
      </c>
      <c r="W261" t="s">
        <v>804</v>
      </c>
      <c r="AB261">
        <f>IF(I261=$AA$2, _xlfn.XLOOKUP(P261,tennis_clusters!B:B,tennis_clusters!AB:AB),"NA")</f>
        <v>17</v>
      </c>
      <c r="AC261" t="str">
        <f>IF(OR(ISNUMBER(AB261),ISNA(AB261)),"NA",_xlfn.XLOOKUP(I261,tennis_clusters!B:B,tennis_clusters!AB:AB))</f>
        <v>NA</v>
      </c>
      <c r="AD261" t="str">
        <f t="shared" si="35"/>
        <v>W</v>
      </c>
      <c r="AE261" t="str">
        <f t="shared" si="36"/>
        <v>W</v>
      </c>
      <c r="AF261">
        <f t="shared" si="37"/>
        <v>17</v>
      </c>
      <c r="AG261">
        <f t="shared" si="34"/>
        <v>1</v>
      </c>
      <c r="AH261">
        <f t="shared" si="31"/>
        <v>0.72972972972972971</v>
      </c>
      <c r="AI261">
        <f t="shared" si="32"/>
        <v>7.3046018991964945E-2</v>
      </c>
      <c r="AJ261">
        <v>0.76137624861265263</v>
      </c>
      <c r="AK261">
        <f t="shared" si="33"/>
        <v>5.6941294726170565E-2</v>
      </c>
    </row>
    <row r="262" spans="1:37" x14ac:dyDescent="0.2">
      <c r="A262" s="2" t="d">
        <v>1990-07-23</v>
      </c>
      <c r="B262" t="s">
        <v>650</v>
      </c>
      <c r="C262" t="s">
        <v>642</v>
      </c>
      <c r="D262">
        <v>3</v>
      </c>
      <c r="E262" t="s">
        <v>609</v>
      </c>
      <c r="F262" t="b">
        <v>0</v>
      </c>
      <c r="H262" t="s">
        <v>618</v>
      </c>
      <c r="I262" t="s">
        <v>462</v>
      </c>
      <c r="J262">
        <v>5</v>
      </c>
      <c r="K262" t="s">
        <v>611</v>
      </c>
      <c r="L262" t="s">
        <v>612</v>
      </c>
      <c r="M262">
        <v>19</v>
      </c>
      <c r="N262">
        <v>17</v>
      </c>
      <c r="O262">
        <v>2034</v>
      </c>
      <c r="P262" t="s">
        <v>305</v>
      </c>
      <c r="Q262">
        <v>3</v>
      </c>
      <c r="R262" t="s">
        <v>611</v>
      </c>
      <c r="S262" t="s">
        <v>612</v>
      </c>
      <c r="T262">
        <v>12</v>
      </c>
      <c r="U262">
        <v>-15</v>
      </c>
      <c r="V262">
        <v>2213</v>
      </c>
      <c r="W262" t="s">
        <v>1345</v>
      </c>
      <c r="AB262">
        <f>IF(I262=$AA$2, _xlfn.XLOOKUP(P262,tennis_clusters!B:B,tennis_clusters!AB:AB),"NA")</f>
        <v>8</v>
      </c>
      <c r="AC262" t="str">
        <f>IF(OR(ISNUMBER(AB262),ISNA(AB262)),"NA",_xlfn.XLOOKUP(I262,tennis_clusters!B:B,tennis_clusters!AB:AB))</f>
        <v>NA</v>
      </c>
      <c r="AD262" t="str">
        <f t="shared" si="35"/>
        <v>W</v>
      </c>
      <c r="AE262" t="str">
        <f t="shared" si="36"/>
        <v>W</v>
      </c>
      <c r="AF262">
        <f t="shared" si="37"/>
        <v>8</v>
      </c>
      <c r="AG262">
        <f t="shared" si="34"/>
        <v>1</v>
      </c>
      <c r="AH262">
        <f t="shared" si="31"/>
        <v>0.7415730337078652</v>
      </c>
      <c r="AI262">
        <f t="shared" si="32"/>
        <v>6.6784496906956176E-2</v>
      </c>
      <c r="AJ262">
        <v>0.76137624861265263</v>
      </c>
      <c r="AK262">
        <f t="shared" si="33"/>
        <v>5.6941294726170565E-2</v>
      </c>
    </row>
    <row r="263" spans="1:37" x14ac:dyDescent="0.2">
      <c r="A263" s="2" t="d">
        <v>1990-01-15</v>
      </c>
      <c r="B263" t="s">
        <v>719</v>
      </c>
      <c r="C263" t="s">
        <v>608</v>
      </c>
      <c r="D263">
        <v>5</v>
      </c>
      <c r="E263" t="s">
        <v>609</v>
      </c>
      <c r="F263" t="b">
        <v>0</v>
      </c>
      <c r="H263" t="s">
        <v>620</v>
      </c>
      <c r="I263" t="s">
        <v>1372</v>
      </c>
      <c r="J263">
        <v>12</v>
      </c>
      <c r="K263" t="s">
        <v>638</v>
      </c>
      <c r="L263" t="s">
        <v>639</v>
      </c>
      <c r="M263">
        <v>13</v>
      </c>
      <c r="N263">
        <v>7</v>
      </c>
      <c r="O263">
        <v>2129</v>
      </c>
      <c r="P263" t="s">
        <v>462</v>
      </c>
      <c r="R263" t="s">
        <v>611</v>
      </c>
      <c r="S263" t="s">
        <v>612</v>
      </c>
      <c r="T263">
        <v>56</v>
      </c>
      <c r="U263">
        <v>-8</v>
      </c>
      <c r="V263">
        <v>1951</v>
      </c>
      <c r="W263" t="s">
        <v>1373</v>
      </c>
      <c r="AB263" t="str">
        <f>IF(I263=$AA$2, _xlfn.XLOOKUP(P263,tennis_clusters!B:B,tennis_clusters!AB:AB),"NA")</f>
        <v>NA</v>
      </c>
      <c r="AC263" t="e">
        <f>IF(OR(ISNUMBER(AB263),ISNA(AB263)),"NA",_xlfn.XLOOKUP(I263,tennis_clusters!B:B,tennis_clusters!AB:AB))</f>
        <v>#N/A</v>
      </c>
      <c r="AD263" t="str">
        <f t="shared" si="35"/>
        <v>L</v>
      </c>
      <c r="AE263" t="str">
        <f t="shared" si="36"/>
        <v/>
      </c>
      <c r="AF263" t="str">
        <f t="shared" si="37"/>
        <v/>
      </c>
      <c r="AG263" t="str">
        <f t="shared" si="34"/>
        <v/>
      </c>
      <c r="AH263" t="str">
        <f t="shared" ref="AH263:AH326" si="38">IF(AF263="","",_xlfn.XLOOKUP(AF263,AL:AL,AM:AM))</f>
        <v/>
      </c>
      <c r="AI263" t="str">
        <f t="shared" ref="AI263:AI326" si="39">IF(AF263="","",(AH263-AG263)^2)</f>
        <v/>
      </c>
      <c r="AJ263">
        <v>0.76137624861265263</v>
      </c>
      <c r="AK263" t="str">
        <f t="shared" ref="AK263:AK326" si="40">IF(AG263="","",(AJ263-AG263)^2)</f>
        <v/>
      </c>
    </row>
    <row r="264" spans="1:37" x14ac:dyDescent="0.2">
      <c r="A264" s="2" t="d">
        <v>1990-01-08</v>
      </c>
      <c r="B264" t="s">
        <v>1162</v>
      </c>
      <c r="C264" t="s">
        <v>637</v>
      </c>
      <c r="D264">
        <v>3</v>
      </c>
      <c r="E264" t="s">
        <v>609</v>
      </c>
      <c r="F264" t="b">
        <v>0</v>
      </c>
      <c r="H264" t="s">
        <v>618</v>
      </c>
      <c r="I264" t="s">
        <v>399</v>
      </c>
      <c r="J264">
        <v>5</v>
      </c>
      <c r="K264" t="s">
        <v>678</v>
      </c>
      <c r="L264" t="s">
        <v>679</v>
      </c>
      <c r="M264">
        <v>14</v>
      </c>
      <c r="N264">
        <v>3</v>
      </c>
      <c r="O264">
        <v>2154</v>
      </c>
      <c r="P264" t="s">
        <v>462</v>
      </c>
      <c r="R264" t="s">
        <v>611</v>
      </c>
      <c r="S264" t="s">
        <v>612</v>
      </c>
      <c r="T264">
        <v>69</v>
      </c>
      <c r="U264">
        <v>-4</v>
      </c>
      <c r="V264">
        <v>1911</v>
      </c>
      <c r="W264" t="s">
        <v>1376</v>
      </c>
      <c r="Y264" t="s">
        <v>646</v>
      </c>
      <c r="AB264" t="str">
        <f>IF(I264=$AA$2, _xlfn.XLOOKUP(P264,tennis_clusters!B:B,tennis_clusters!AB:AB),"NA")</f>
        <v>NA</v>
      </c>
      <c r="AC264">
        <f>IF(OR(ISNUMBER(AB264),ISNA(AB264)),"NA",_xlfn.XLOOKUP(I264,tennis_clusters!B:B,tennis_clusters!AB:AB))</f>
        <v>17</v>
      </c>
      <c r="AD264" t="str">
        <f t="shared" si="35"/>
        <v>L</v>
      </c>
      <c r="AE264" t="str">
        <f t="shared" si="36"/>
        <v>L</v>
      </c>
      <c r="AF264">
        <f t="shared" si="37"/>
        <v>17</v>
      </c>
      <c r="AG264">
        <f t="shared" si="34"/>
        <v>0</v>
      </c>
      <c r="AH264">
        <f t="shared" si="38"/>
        <v>0.72972972972972971</v>
      </c>
      <c r="AI264">
        <f t="shared" si="39"/>
        <v>0.53250547845142437</v>
      </c>
      <c r="AJ264">
        <v>0.76137624861265263</v>
      </c>
      <c r="AK264">
        <f t="shared" si="40"/>
        <v>0.57969379195147586</v>
      </c>
    </row>
    <row r="265" spans="1:37" x14ac:dyDescent="0.2">
      <c r="A265" s="2" t="d">
        <v>1989-03-13</v>
      </c>
      <c r="B265" t="s">
        <v>1406</v>
      </c>
      <c r="C265" t="s">
        <v>642</v>
      </c>
      <c r="D265">
        <v>3</v>
      </c>
      <c r="E265" t="s">
        <v>609</v>
      </c>
      <c r="F265" t="b">
        <v>0</v>
      </c>
      <c r="H265" t="s">
        <v>628</v>
      </c>
      <c r="I265" t="s">
        <v>462</v>
      </c>
      <c r="K265" t="s">
        <v>611</v>
      </c>
      <c r="L265" t="s">
        <v>612</v>
      </c>
      <c r="M265">
        <v>113</v>
      </c>
      <c r="N265">
        <v>22</v>
      </c>
      <c r="O265">
        <v>1820</v>
      </c>
      <c r="P265" t="s">
        <v>30</v>
      </c>
      <c r="Q265">
        <v>9</v>
      </c>
      <c r="R265" t="s">
        <v>611</v>
      </c>
      <c r="S265" t="s">
        <v>612</v>
      </c>
      <c r="T265">
        <v>15</v>
      </c>
      <c r="U265">
        <v>-16</v>
      </c>
      <c r="V265">
        <v>2064</v>
      </c>
      <c r="W265" t="s">
        <v>1408</v>
      </c>
      <c r="X265" t="s">
        <v>728</v>
      </c>
      <c r="AB265">
        <f>IF(I265=$AA$2, _xlfn.XLOOKUP(P265,tennis_clusters!B:B,tennis_clusters!AB:AB),"NA")</f>
        <v>13</v>
      </c>
      <c r="AC265" t="str">
        <f>IF(OR(ISNUMBER(AB265),ISNA(AB265)),"NA",_xlfn.XLOOKUP(I265,tennis_clusters!B:B,tennis_clusters!AB:AB))</f>
        <v>NA</v>
      </c>
      <c r="AD265" t="str">
        <f t="shared" si="35"/>
        <v>W</v>
      </c>
      <c r="AE265" t="str">
        <f t="shared" si="36"/>
        <v>W</v>
      </c>
      <c r="AF265">
        <f t="shared" si="37"/>
        <v>13</v>
      </c>
      <c r="AG265">
        <f t="shared" si="34"/>
        <v>1</v>
      </c>
      <c r="AH265">
        <f t="shared" si="38"/>
        <v>0.80909090909090908</v>
      </c>
      <c r="AI265">
        <f t="shared" si="39"/>
        <v>3.6446280991735538E-2</v>
      </c>
      <c r="AJ265">
        <v>0.76137624861265263</v>
      </c>
      <c r="AK265">
        <f t="shared" si="40"/>
        <v>5.6941294726170565E-2</v>
      </c>
    </row>
    <row r="266" spans="1:37" x14ac:dyDescent="0.2">
      <c r="A266" s="2" t="d">
        <v>1994-03-28</v>
      </c>
      <c r="B266" t="s">
        <v>1149</v>
      </c>
      <c r="C266" t="s">
        <v>637</v>
      </c>
      <c r="D266">
        <v>3</v>
      </c>
      <c r="E266" t="s">
        <v>609</v>
      </c>
      <c r="F266" t="b">
        <v>0</v>
      </c>
      <c r="G266">
        <v>34</v>
      </c>
      <c r="H266" t="s">
        <v>610</v>
      </c>
      <c r="I266" t="s">
        <v>462</v>
      </c>
      <c r="J266">
        <v>1</v>
      </c>
      <c r="K266" t="s">
        <v>611</v>
      </c>
      <c r="L266" t="s">
        <v>612</v>
      </c>
      <c r="M266">
        <v>1</v>
      </c>
      <c r="N266">
        <v>1</v>
      </c>
      <c r="O266">
        <v>2383</v>
      </c>
      <c r="P266" t="s">
        <v>348</v>
      </c>
      <c r="R266" t="s">
        <v>638</v>
      </c>
      <c r="S266" t="s">
        <v>639</v>
      </c>
      <c r="T266">
        <v>212</v>
      </c>
      <c r="U266">
        <v>-1</v>
      </c>
      <c r="V266">
        <v>1793</v>
      </c>
      <c r="W266" t="s">
        <v>843</v>
      </c>
      <c r="Y266" t="s">
        <v>646</v>
      </c>
      <c r="AB266">
        <f>IF(I266=$AA$2, _xlfn.XLOOKUP(P266,tennis_clusters!B:B,tennis_clusters!AB:AB),"NA")</f>
        <v>28</v>
      </c>
      <c r="AC266" t="str">
        <f>IF(OR(ISNUMBER(AB266),ISNA(AB266)),"NA",_xlfn.XLOOKUP(I266,tennis_clusters!B:B,tennis_clusters!AB:AB))</f>
        <v>NA</v>
      </c>
      <c r="AD266" t="str">
        <f t="shared" si="35"/>
        <v>W</v>
      </c>
      <c r="AE266" t="str">
        <f t="shared" si="36"/>
        <v>W</v>
      </c>
      <c r="AF266">
        <f t="shared" si="37"/>
        <v>28</v>
      </c>
      <c r="AG266">
        <f t="shared" si="34"/>
        <v>1</v>
      </c>
      <c r="AH266">
        <f t="shared" si="38"/>
        <v>0.8</v>
      </c>
      <c r="AI266">
        <f t="shared" si="39"/>
        <v>3.999999999999998E-2</v>
      </c>
      <c r="AJ266">
        <v>0.76137624861265263</v>
      </c>
      <c r="AK266">
        <f t="shared" si="40"/>
        <v>5.6941294726170565E-2</v>
      </c>
    </row>
    <row r="267" spans="1:37" x14ac:dyDescent="0.2">
      <c r="A267" s="2" t="d">
        <v>1993-11-15</v>
      </c>
      <c r="B267" t="s">
        <v>839</v>
      </c>
      <c r="C267" t="s">
        <v>610</v>
      </c>
      <c r="D267">
        <v>3</v>
      </c>
      <c r="E267" t="s">
        <v>819</v>
      </c>
      <c r="F267" t="b">
        <v>1</v>
      </c>
      <c r="G267">
        <v>65</v>
      </c>
      <c r="H267" t="s">
        <v>614</v>
      </c>
      <c r="I267" t="s">
        <v>462</v>
      </c>
      <c r="K267" t="s">
        <v>611</v>
      </c>
      <c r="L267" t="s">
        <v>612</v>
      </c>
      <c r="M267">
        <v>1</v>
      </c>
      <c r="N267">
        <v>6</v>
      </c>
      <c r="O267">
        <v>2332</v>
      </c>
      <c r="P267" t="s">
        <v>69</v>
      </c>
      <c r="R267" t="s">
        <v>829</v>
      </c>
      <c r="S267" t="s">
        <v>830</v>
      </c>
      <c r="T267">
        <v>6</v>
      </c>
      <c r="U267">
        <v>-5</v>
      </c>
      <c r="V267">
        <v>2132</v>
      </c>
      <c r="W267" t="s">
        <v>1169</v>
      </c>
      <c r="AB267">
        <f>IF(I267=$AA$2, _xlfn.XLOOKUP(P267,tennis_clusters!B:B,tennis_clusters!AB:AB),"NA")</f>
        <v>13</v>
      </c>
      <c r="AC267" t="str">
        <f>IF(OR(ISNUMBER(AB267),ISNA(AB267)),"NA",_xlfn.XLOOKUP(I267,tennis_clusters!B:B,tennis_clusters!AB:AB))</f>
        <v>NA</v>
      </c>
      <c r="AD267" t="str">
        <f t="shared" si="35"/>
        <v>W</v>
      </c>
      <c r="AE267" t="str">
        <f t="shared" si="36"/>
        <v>W</v>
      </c>
      <c r="AF267">
        <f t="shared" si="37"/>
        <v>13</v>
      </c>
      <c r="AG267">
        <f t="shared" si="34"/>
        <v>1</v>
      </c>
      <c r="AH267">
        <f t="shared" si="38"/>
        <v>0.80909090909090908</v>
      </c>
      <c r="AI267">
        <f t="shared" si="39"/>
        <v>3.6446280991735538E-2</v>
      </c>
      <c r="AJ267">
        <v>0.76137624861265263</v>
      </c>
      <c r="AK267">
        <f t="shared" si="40"/>
        <v>5.6941294726170565E-2</v>
      </c>
    </row>
    <row r="268" spans="1:37" x14ac:dyDescent="0.2">
      <c r="A268" s="2" t="d">
        <v>1995-08-28</v>
      </c>
      <c r="B268" t="s">
        <v>607</v>
      </c>
      <c r="C268" t="s">
        <v>608</v>
      </c>
      <c r="D268">
        <v>5</v>
      </c>
      <c r="E268" t="s">
        <v>609</v>
      </c>
      <c r="F268" t="b">
        <v>0</v>
      </c>
      <c r="G268">
        <v>47</v>
      </c>
      <c r="H268" t="s">
        <v>628</v>
      </c>
      <c r="I268" t="s">
        <v>462</v>
      </c>
      <c r="J268">
        <v>2</v>
      </c>
      <c r="K268" t="s">
        <v>611</v>
      </c>
      <c r="L268" t="s">
        <v>612</v>
      </c>
      <c r="M268">
        <v>2</v>
      </c>
      <c r="N268">
        <v>2</v>
      </c>
      <c r="O268">
        <v>2307</v>
      </c>
      <c r="P268" t="s">
        <v>257</v>
      </c>
      <c r="R268" t="s">
        <v>1068</v>
      </c>
      <c r="S268" t="s">
        <v>1069</v>
      </c>
      <c r="T268">
        <v>69</v>
      </c>
      <c r="U268">
        <v>-2</v>
      </c>
      <c r="V268">
        <v>1885</v>
      </c>
      <c r="W268" t="s">
        <v>1070</v>
      </c>
      <c r="AB268">
        <f>IF(I268=$AA$2, _xlfn.XLOOKUP(P268,tennis_clusters!B:B,tennis_clusters!AB:AB),"NA")</f>
        <v>17</v>
      </c>
      <c r="AC268" t="str">
        <f>IF(OR(ISNUMBER(AB268),ISNA(AB268)),"NA",_xlfn.XLOOKUP(I268,tennis_clusters!B:B,tennis_clusters!AB:AB))</f>
        <v>NA</v>
      </c>
      <c r="AD268" t="str">
        <f t="shared" si="35"/>
        <v>W</v>
      </c>
      <c r="AE268" t="str">
        <f t="shared" si="36"/>
        <v>W</v>
      </c>
      <c r="AF268">
        <f t="shared" si="37"/>
        <v>17</v>
      </c>
      <c r="AG268">
        <f t="shared" si="34"/>
        <v>1</v>
      </c>
      <c r="AH268">
        <f t="shared" si="38"/>
        <v>0.72972972972972971</v>
      </c>
      <c r="AI268">
        <f t="shared" si="39"/>
        <v>7.3046018991964945E-2</v>
      </c>
      <c r="AJ268">
        <v>0.76137624861265263</v>
      </c>
      <c r="AK268">
        <f t="shared" si="40"/>
        <v>5.6941294726170565E-2</v>
      </c>
    </row>
    <row r="269" spans="1:37" x14ac:dyDescent="0.2">
      <c r="A269" s="2" t="d">
        <v>2002-08-05</v>
      </c>
      <c r="B269" t="s">
        <v>641</v>
      </c>
      <c r="C269" t="s">
        <v>642</v>
      </c>
      <c r="D269">
        <v>3</v>
      </c>
      <c r="E269" t="s">
        <v>609</v>
      </c>
      <c r="F269" t="b">
        <v>0</v>
      </c>
      <c r="G269">
        <v>63</v>
      </c>
      <c r="H269" t="s">
        <v>628</v>
      </c>
      <c r="I269" t="s">
        <v>462</v>
      </c>
      <c r="J269">
        <v>15</v>
      </c>
      <c r="K269" t="s">
        <v>611</v>
      </c>
      <c r="L269" t="s">
        <v>612</v>
      </c>
      <c r="M269">
        <v>16</v>
      </c>
      <c r="N269">
        <v>11</v>
      </c>
      <c r="O269">
        <v>2070</v>
      </c>
      <c r="P269" t="s">
        <v>222</v>
      </c>
      <c r="R269" t="s">
        <v>647</v>
      </c>
      <c r="S269" t="s">
        <v>648</v>
      </c>
      <c r="T269">
        <v>12</v>
      </c>
      <c r="U269">
        <v>-10</v>
      </c>
      <c r="V269">
        <v>2100</v>
      </c>
      <c r="W269" t="s">
        <v>649</v>
      </c>
      <c r="AB269">
        <f>IF(I269=$AA$2, _xlfn.XLOOKUP(P269,tennis_clusters!B:B,tennis_clusters!AB:AB),"NA")</f>
        <v>13</v>
      </c>
      <c r="AC269" t="str">
        <f>IF(OR(ISNUMBER(AB269),ISNA(AB269)),"NA",_xlfn.XLOOKUP(I269,tennis_clusters!B:B,tennis_clusters!AB:AB))</f>
        <v>NA</v>
      </c>
      <c r="AD269" t="str">
        <f t="shared" si="35"/>
        <v>W</v>
      </c>
      <c r="AE269" t="str">
        <f t="shared" si="36"/>
        <v>W</v>
      </c>
      <c r="AF269">
        <f t="shared" si="37"/>
        <v>13</v>
      </c>
      <c r="AG269">
        <f t="shared" si="34"/>
        <v>1</v>
      </c>
      <c r="AH269">
        <f t="shared" si="38"/>
        <v>0.80909090909090908</v>
      </c>
      <c r="AI269">
        <f t="shared" si="39"/>
        <v>3.6446280991735538E-2</v>
      </c>
      <c r="AJ269">
        <v>0.76137624861265263</v>
      </c>
      <c r="AK269">
        <f t="shared" si="40"/>
        <v>5.6941294726170565E-2</v>
      </c>
    </row>
    <row r="270" spans="1:37" x14ac:dyDescent="0.2">
      <c r="A270" s="2" t="d">
        <v>1994-10-31</v>
      </c>
      <c r="B270" t="s">
        <v>844</v>
      </c>
      <c r="C270" t="s">
        <v>642</v>
      </c>
      <c r="D270">
        <v>3</v>
      </c>
      <c r="E270" t="s">
        <v>819</v>
      </c>
      <c r="F270" t="b">
        <v>1</v>
      </c>
      <c r="G270">
        <v>77</v>
      </c>
      <c r="H270" t="s">
        <v>620</v>
      </c>
      <c r="I270" t="s">
        <v>462</v>
      </c>
      <c r="J270">
        <v>1</v>
      </c>
      <c r="K270" t="s">
        <v>611</v>
      </c>
      <c r="L270" t="s">
        <v>612</v>
      </c>
      <c r="M270">
        <v>1</v>
      </c>
      <c r="N270">
        <v>4</v>
      </c>
      <c r="O270">
        <v>2340</v>
      </c>
      <c r="P270" t="s">
        <v>484</v>
      </c>
      <c r="Q270">
        <v>16</v>
      </c>
      <c r="R270" t="s">
        <v>615</v>
      </c>
      <c r="S270" t="s">
        <v>616</v>
      </c>
      <c r="T270">
        <v>17</v>
      </c>
      <c r="U270">
        <v>-4</v>
      </c>
      <c r="V270">
        <v>2111</v>
      </c>
      <c r="W270" t="s">
        <v>824</v>
      </c>
      <c r="AB270">
        <f>IF(I270=$AA$2, _xlfn.XLOOKUP(P270,tennis_clusters!B:B,tennis_clusters!AB:AB),"NA")</f>
        <v>16</v>
      </c>
      <c r="AC270" t="str">
        <f>IF(OR(ISNUMBER(AB270),ISNA(AB270)),"NA",_xlfn.XLOOKUP(I270,tennis_clusters!B:B,tennis_clusters!AB:AB))</f>
        <v>NA</v>
      </c>
      <c r="AD270" t="str">
        <f t="shared" si="35"/>
        <v>W</v>
      </c>
      <c r="AE270" t="str">
        <f t="shared" si="36"/>
        <v>W</v>
      </c>
      <c r="AF270">
        <f t="shared" si="37"/>
        <v>16</v>
      </c>
      <c r="AG270">
        <f t="shared" si="34"/>
        <v>1</v>
      </c>
      <c r="AH270">
        <f t="shared" si="38"/>
        <v>0.62264150943396224</v>
      </c>
      <c r="AI270">
        <f t="shared" si="39"/>
        <v>0.1423994304022784</v>
      </c>
      <c r="AJ270">
        <v>0.76137624861265263</v>
      </c>
      <c r="AK270">
        <f t="shared" si="40"/>
        <v>5.6941294726170565E-2</v>
      </c>
    </row>
    <row r="271" spans="1:37" x14ac:dyDescent="0.2">
      <c r="A271" s="2" t="d">
        <v>2000-03-20</v>
      </c>
      <c r="B271" t="s">
        <v>699</v>
      </c>
      <c r="C271" t="s">
        <v>642</v>
      </c>
      <c r="D271">
        <v>3</v>
      </c>
      <c r="E271" t="s">
        <v>609</v>
      </c>
      <c r="F271" t="b">
        <v>0</v>
      </c>
      <c r="G271">
        <v>48</v>
      </c>
      <c r="H271" t="s">
        <v>624</v>
      </c>
      <c r="I271" t="s">
        <v>462</v>
      </c>
      <c r="J271">
        <v>2</v>
      </c>
      <c r="K271" t="s">
        <v>611</v>
      </c>
      <c r="L271" t="s">
        <v>612</v>
      </c>
      <c r="M271">
        <v>2</v>
      </c>
      <c r="N271">
        <v>2</v>
      </c>
      <c r="O271">
        <v>2296</v>
      </c>
      <c r="P271" t="s">
        <v>66</v>
      </c>
      <c r="R271" t="s">
        <v>678</v>
      </c>
      <c r="S271" t="s">
        <v>679</v>
      </c>
      <c r="T271">
        <v>62</v>
      </c>
      <c r="U271">
        <v>-2</v>
      </c>
      <c r="V271">
        <v>1939</v>
      </c>
      <c r="W271" t="s">
        <v>826</v>
      </c>
      <c r="Y271" t="s">
        <v>728</v>
      </c>
      <c r="AB271">
        <f>IF(I271=$AA$2, _xlfn.XLOOKUP(P271,tennis_clusters!B:B,tennis_clusters!AB:AB),"NA")</f>
        <v>5</v>
      </c>
      <c r="AC271" t="str">
        <f>IF(OR(ISNUMBER(AB271),ISNA(AB271)),"NA",_xlfn.XLOOKUP(I271,tennis_clusters!B:B,tennis_clusters!AB:AB))</f>
        <v>NA</v>
      </c>
      <c r="AD271" t="str">
        <f t="shared" si="35"/>
        <v>W</v>
      </c>
      <c r="AE271" t="str">
        <f t="shared" si="36"/>
        <v>W</v>
      </c>
      <c r="AF271">
        <f t="shared" si="37"/>
        <v>5</v>
      </c>
      <c r="AG271">
        <f t="shared" si="34"/>
        <v>1</v>
      </c>
      <c r="AH271">
        <f t="shared" si="38"/>
        <v>0.8666666666666667</v>
      </c>
      <c r="AI271">
        <f t="shared" si="39"/>
        <v>1.7777777777777771E-2</v>
      </c>
      <c r="AJ271">
        <v>0.76137624861265263</v>
      </c>
      <c r="AK271">
        <f t="shared" si="40"/>
        <v>5.6941294726170565E-2</v>
      </c>
    </row>
    <row r="272" spans="1:37" x14ac:dyDescent="0.2">
      <c r="A272" s="2" t="d">
        <v>1993-11-01</v>
      </c>
      <c r="B272" t="s">
        <v>844</v>
      </c>
      <c r="C272" t="s">
        <v>642</v>
      </c>
      <c r="D272">
        <v>3</v>
      </c>
      <c r="E272" t="s">
        <v>819</v>
      </c>
      <c r="F272" t="b">
        <v>1</v>
      </c>
      <c r="G272">
        <v>70</v>
      </c>
      <c r="H272" t="s">
        <v>618</v>
      </c>
      <c r="I272" t="s">
        <v>212</v>
      </c>
      <c r="J272">
        <v>9</v>
      </c>
      <c r="K272" t="s">
        <v>871</v>
      </c>
      <c r="L272" t="s">
        <v>872</v>
      </c>
      <c r="M272">
        <v>11</v>
      </c>
      <c r="N272">
        <v>15</v>
      </c>
      <c r="O272">
        <v>2178</v>
      </c>
      <c r="P272" t="s">
        <v>462</v>
      </c>
      <c r="Q272">
        <v>1</v>
      </c>
      <c r="R272" t="s">
        <v>611</v>
      </c>
      <c r="S272" t="s">
        <v>612</v>
      </c>
      <c r="T272">
        <v>1</v>
      </c>
      <c r="U272">
        <v>-14</v>
      </c>
      <c r="V272">
        <v>2311</v>
      </c>
      <c r="W272" t="s">
        <v>1014</v>
      </c>
      <c r="AB272" t="str">
        <f>IF(I272=$AA$2, _xlfn.XLOOKUP(P272,tennis_clusters!B:B,tennis_clusters!AB:AB),"NA")</f>
        <v>NA</v>
      </c>
      <c r="AC272">
        <f>IF(OR(ISNUMBER(AB272),ISNA(AB272)),"NA",_xlfn.XLOOKUP(I272,tennis_clusters!B:B,tennis_clusters!AB:AB))</f>
        <v>16</v>
      </c>
      <c r="AD272" t="str">
        <f t="shared" si="35"/>
        <v>L</v>
      </c>
      <c r="AE272" t="str">
        <f t="shared" si="36"/>
        <v>L</v>
      </c>
      <c r="AF272">
        <f t="shared" si="37"/>
        <v>16</v>
      </c>
      <c r="AG272">
        <f t="shared" si="34"/>
        <v>0</v>
      </c>
      <c r="AH272">
        <f t="shared" si="38"/>
        <v>0.62264150943396224</v>
      </c>
      <c r="AI272">
        <f t="shared" si="39"/>
        <v>0.3876824492702029</v>
      </c>
      <c r="AJ272">
        <v>0.76137624861265263</v>
      </c>
      <c r="AK272">
        <f t="shared" si="40"/>
        <v>0.57969379195147586</v>
      </c>
    </row>
    <row r="273" spans="1:37" x14ac:dyDescent="0.2">
      <c r="A273" s="2" t="d">
        <v>1994-06-06</v>
      </c>
      <c r="B273" t="s">
        <v>762</v>
      </c>
      <c r="C273" t="s">
        <v>637</v>
      </c>
      <c r="D273">
        <v>3</v>
      </c>
      <c r="E273" t="s">
        <v>608</v>
      </c>
      <c r="F273" t="b">
        <v>0</v>
      </c>
      <c r="G273">
        <v>54</v>
      </c>
      <c r="H273" t="s">
        <v>614</v>
      </c>
      <c r="I273" t="s">
        <v>462</v>
      </c>
      <c r="J273">
        <v>1</v>
      </c>
      <c r="K273" t="s">
        <v>611</v>
      </c>
      <c r="L273" t="s">
        <v>612</v>
      </c>
      <c r="M273">
        <v>1</v>
      </c>
      <c r="N273">
        <v>1</v>
      </c>
      <c r="O273">
        <v>2385</v>
      </c>
      <c r="P273" t="s">
        <v>263</v>
      </c>
      <c r="R273" t="s">
        <v>678</v>
      </c>
      <c r="S273" t="s">
        <v>679</v>
      </c>
      <c r="T273">
        <v>127</v>
      </c>
      <c r="U273">
        <v>-1</v>
      </c>
      <c r="V273">
        <v>1836</v>
      </c>
      <c r="W273" t="s">
        <v>654</v>
      </c>
      <c r="AB273">
        <f>IF(I273=$AA$2, _xlfn.XLOOKUP(P273,tennis_clusters!B:B,tennis_clusters!AB:AB),"NA")</f>
        <v>23</v>
      </c>
      <c r="AC273" t="str">
        <f>IF(OR(ISNUMBER(AB273),ISNA(AB273)),"NA",_xlfn.XLOOKUP(I273,tennis_clusters!B:B,tennis_clusters!AB:AB))</f>
        <v>NA</v>
      </c>
      <c r="AD273" t="str">
        <f t="shared" si="35"/>
        <v>W</v>
      </c>
      <c r="AE273" t="str">
        <f t="shared" si="36"/>
        <v>W</v>
      </c>
      <c r="AF273">
        <f t="shared" si="37"/>
        <v>23</v>
      </c>
      <c r="AG273">
        <f t="shared" si="34"/>
        <v>1</v>
      </c>
      <c r="AH273">
        <f t="shared" si="38"/>
        <v>0.875</v>
      </c>
      <c r="AI273">
        <f t="shared" si="39"/>
        <v>1.5625E-2</v>
      </c>
      <c r="AJ273">
        <v>0.76137624861265263</v>
      </c>
      <c r="AK273">
        <f t="shared" si="40"/>
        <v>5.6941294726170565E-2</v>
      </c>
    </row>
    <row r="274" spans="1:37" x14ac:dyDescent="0.2">
      <c r="A274" s="2" t="d">
        <v>1997-09-23</v>
      </c>
      <c r="B274" t="s">
        <v>955</v>
      </c>
      <c r="C274" t="s">
        <v>956</v>
      </c>
      <c r="D274">
        <v>3</v>
      </c>
      <c r="E274" t="s">
        <v>819</v>
      </c>
      <c r="F274" t="b">
        <v>1</v>
      </c>
      <c r="H274" t="s">
        <v>620</v>
      </c>
      <c r="I274" t="s">
        <v>462</v>
      </c>
      <c r="K274" t="s">
        <v>611</v>
      </c>
      <c r="L274" t="s">
        <v>612</v>
      </c>
      <c r="M274">
        <v>1</v>
      </c>
      <c r="N274">
        <v>6</v>
      </c>
      <c r="O274">
        <v>2312</v>
      </c>
      <c r="P274" t="s">
        <v>177</v>
      </c>
      <c r="R274" t="s">
        <v>633</v>
      </c>
      <c r="S274" t="s">
        <v>634</v>
      </c>
      <c r="T274">
        <v>14</v>
      </c>
      <c r="U274">
        <v>-5</v>
      </c>
      <c r="V274">
        <v>2133</v>
      </c>
      <c r="W274" t="s">
        <v>960</v>
      </c>
      <c r="AB274">
        <f>IF(I274=$AA$2, _xlfn.XLOOKUP(P274,tennis_clusters!B:B,tennis_clusters!AB:AB),"NA")</f>
        <v>13</v>
      </c>
      <c r="AC274" t="str">
        <f>IF(OR(ISNUMBER(AB274),ISNA(AB274)),"NA",_xlfn.XLOOKUP(I274,tennis_clusters!B:B,tennis_clusters!AB:AB))</f>
        <v>NA</v>
      </c>
      <c r="AD274" t="str">
        <f t="shared" si="35"/>
        <v>W</v>
      </c>
      <c r="AE274" t="str">
        <f t="shared" si="36"/>
        <v>W</v>
      </c>
      <c r="AF274">
        <f t="shared" si="37"/>
        <v>13</v>
      </c>
      <c r="AG274">
        <f t="shared" si="34"/>
        <v>1</v>
      </c>
      <c r="AH274">
        <f t="shared" si="38"/>
        <v>0.80909090909090908</v>
      </c>
      <c r="AI274">
        <f t="shared" si="39"/>
        <v>3.6446280991735538E-2</v>
      </c>
      <c r="AJ274">
        <v>0.76137624861265263</v>
      </c>
      <c r="AK274">
        <f t="shared" si="40"/>
        <v>5.6941294726170565E-2</v>
      </c>
    </row>
    <row r="275" spans="1:37" x14ac:dyDescent="0.2">
      <c r="A275" s="2" t="d">
        <v>1997-08-04</v>
      </c>
      <c r="B275" t="s">
        <v>641</v>
      </c>
      <c r="C275" t="s">
        <v>642</v>
      </c>
      <c r="D275">
        <v>3</v>
      </c>
      <c r="E275" t="s">
        <v>609</v>
      </c>
      <c r="F275" t="b">
        <v>0</v>
      </c>
      <c r="G275">
        <v>57</v>
      </c>
      <c r="H275" t="s">
        <v>614</v>
      </c>
      <c r="I275" t="s">
        <v>462</v>
      </c>
      <c r="J275">
        <v>1</v>
      </c>
      <c r="K275" t="s">
        <v>611</v>
      </c>
      <c r="L275" t="s">
        <v>612</v>
      </c>
      <c r="M275">
        <v>1</v>
      </c>
      <c r="N275">
        <v>5</v>
      </c>
      <c r="O275">
        <v>2334</v>
      </c>
      <c r="P275" t="s">
        <v>34</v>
      </c>
      <c r="Q275">
        <v>14</v>
      </c>
      <c r="R275" t="s">
        <v>633</v>
      </c>
      <c r="S275" t="s">
        <v>634</v>
      </c>
      <c r="T275">
        <v>17</v>
      </c>
      <c r="U275">
        <v>-4</v>
      </c>
      <c r="V275">
        <v>2103</v>
      </c>
      <c r="W275" t="s">
        <v>666</v>
      </c>
      <c r="AB275">
        <f>IF(I275=$AA$2, _xlfn.XLOOKUP(P275,tennis_clusters!B:B,tennis_clusters!AB:AB),"NA")</f>
        <v>13</v>
      </c>
      <c r="AC275" t="str">
        <f>IF(OR(ISNUMBER(AB275),ISNA(AB275)),"NA",_xlfn.XLOOKUP(I275,tennis_clusters!B:B,tennis_clusters!AB:AB))</f>
        <v>NA</v>
      </c>
      <c r="AD275" t="str">
        <f t="shared" si="35"/>
        <v>W</v>
      </c>
      <c r="AE275" t="str">
        <f t="shared" si="36"/>
        <v>W</v>
      </c>
      <c r="AF275">
        <f t="shared" si="37"/>
        <v>13</v>
      </c>
      <c r="AG275">
        <f t="shared" si="34"/>
        <v>1</v>
      </c>
      <c r="AH275">
        <f t="shared" si="38"/>
        <v>0.80909090909090908</v>
      </c>
      <c r="AI275">
        <f t="shared" si="39"/>
        <v>3.6446280991735538E-2</v>
      </c>
      <c r="AJ275">
        <v>0.76137624861265263</v>
      </c>
      <c r="AK275">
        <f t="shared" si="40"/>
        <v>5.6941294726170565E-2</v>
      </c>
    </row>
    <row r="276" spans="1:37" x14ac:dyDescent="0.2">
      <c r="A276" s="2" t="d">
        <v>1998-03-16</v>
      </c>
      <c r="B276" t="s">
        <v>699</v>
      </c>
      <c r="C276" t="s">
        <v>642</v>
      </c>
      <c r="D276">
        <v>3</v>
      </c>
      <c r="E276" t="s">
        <v>609</v>
      </c>
      <c r="F276" t="b">
        <v>0</v>
      </c>
      <c r="G276">
        <v>47</v>
      </c>
      <c r="H276" t="s">
        <v>628</v>
      </c>
      <c r="I276" t="s">
        <v>462</v>
      </c>
      <c r="J276">
        <v>1</v>
      </c>
      <c r="K276" t="s">
        <v>611</v>
      </c>
      <c r="L276" t="s">
        <v>612</v>
      </c>
      <c r="M276">
        <v>1</v>
      </c>
      <c r="N276">
        <v>1</v>
      </c>
      <c r="O276">
        <v>2317</v>
      </c>
      <c r="P276" t="s">
        <v>278</v>
      </c>
      <c r="R276" t="s">
        <v>633</v>
      </c>
      <c r="S276" t="s">
        <v>634</v>
      </c>
      <c r="T276">
        <v>65</v>
      </c>
      <c r="U276">
        <v>-2</v>
      </c>
      <c r="V276">
        <v>1879</v>
      </c>
      <c r="W276" t="s">
        <v>715</v>
      </c>
      <c r="AB276">
        <f>IF(I276=$AA$2, _xlfn.XLOOKUP(P276,tennis_clusters!B:B,tennis_clusters!AB:AB),"NA")</f>
        <v>22</v>
      </c>
      <c r="AC276" t="str">
        <f>IF(OR(ISNUMBER(AB276),ISNA(AB276)),"NA",_xlfn.XLOOKUP(I276,tennis_clusters!B:B,tennis_clusters!AB:AB))</f>
        <v>NA</v>
      </c>
      <c r="AD276" t="str">
        <f t="shared" si="35"/>
        <v>W</v>
      </c>
      <c r="AE276" t="str">
        <f t="shared" si="36"/>
        <v>W</v>
      </c>
      <c r="AF276">
        <f t="shared" si="37"/>
        <v>22</v>
      </c>
      <c r="AG276">
        <f t="shared" si="34"/>
        <v>1</v>
      </c>
      <c r="AH276">
        <f t="shared" si="38"/>
        <v>0.84375</v>
      </c>
      <c r="AI276">
        <f t="shared" si="39"/>
        <v>2.44140625E-2</v>
      </c>
      <c r="AJ276">
        <v>0.76137624861265263</v>
      </c>
      <c r="AK276">
        <f t="shared" si="40"/>
        <v>5.6941294726170565E-2</v>
      </c>
    </row>
    <row r="277" spans="1:37" x14ac:dyDescent="0.2">
      <c r="A277" s="2" t="d">
        <v>1996-05-27</v>
      </c>
      <c r="B277" t="s">
        <v>670</v>
      </c>
      <c r="C277" t="s">
        <v>608</v>
      </c>
      <c r="D277">
        <v>5</v>
      </c>
      <c r="E277" t="s">
        <v>671</v>
      </c>
      <c r="F277" t="b">
        <v>0</v>
      </c>
      <c r="G277">
        <v>32</v>
      </c>
      <c r="H277" t="s">
        <v>632</v>
      </c>
      <c r="I277" t="s">
        <v>462</v>
      </c>
      <c r="J277">
        <v>1</v>
      </c>
      <c r="K277" t="s">
        <v>611</v>
      </c>
      <c r="L277" t="s">
        <v>612</v>
      </c>
      <c r="M277">
        <v>1</v>
      </c>
      <c r="N277">
        <v>4</v>
      </c>
      <c r="O277">
        <v>2322</v>
      </c>
      <c r="P277" t="s">
        <v>359</v>
      </c>
      <c r="R277" t="s">
        <v>678</v>
      </c>
      <c r="S277" t="s">
        <v>679</v>
      </c>
      <c r="T277">
        <v>34</v>
      </c>
      <c r="U277">
        <v>-4</v>
      </c>
      <c r="V277">
        <v>2027</v>
      </c>
      <c r="W277" t="s">
        <v>1027</v>
      </c>
      <c r="AB277">
        <f>IF(I277=$AA$2, _xlfn.XLOOKUP(P277,tennis_clusters!B:B,tennis_clusters!AB:AB),"NA")</f>
        <v>18</v>
      </c>
      <c r="AC277" t="str">
        <f>IF(OR(ISNUMBER(AB277),ISNA(AB277)),"NA",_xlfn.XLOOKUP(I277,tennis_clusters!B:B,tennis_clusters!AB:AB))</f>
        <v>NA</v>
      </c>
      <c r="AD277" t="str">
        <f t="shared" si="35"/>
        <v>W</v>
      </c>
      <c r="AE277" t="str">
        <f t="shared" si="36"/>
        <v>W</v>
      </c>
      <c r="AF277">
        <f t="shared" si="37"/>
        <v>18</v>
      </c>
      <c r="AG277">
        <f t="shared" si="34"/>
        <v>1</v>
      </c>
      <c r="AH277">
        <f t="shared" si="38"/>
        <v>0.7021276595744681</v>
      </c>
      <c r="AI277">
        <f t="shared" si="39"/>
        <v>8.8727931190583961E-2</v>
      </c>
      <c r="AJ277">
        <v>0.76137624861265263</v>
      </c>
      <c r="AK277">
        <f t="shared" si="40"/>
        <v>5.6941294726170565E-2</v>
      </c>
    </row>
    <row r="278" spans="1:37" x14ac:dyDescent="0.2">
      <c r="A278" s="2" t="d">
        <v>1992-08-31</v>
      </c>
      <c r="B278" t="s">
        <v>607</v>
      </c>
      <c r="C278" t="s">
        <v>608</v>
      </c>
      <c r="D278">
        <v>5</v>
      </c>
      <c r="E278" t="s">
        <v>609</v>
      </c>
      <c r="F278" t="b">
        <v>0</v>
      </c>
      <c r="G278">
        <v>30</v>
      </c>
      <c r="H278" t="s">
        <v>618</v>
      </c>
      <c r="I278" t="s">
        <v>462</v>
      </c>
      <c r="J278">
        <v>3</v>
      </c>
      <c r="K278" t="s">
        <v>611</v>
      </c>
      <c r="L278" t="s">
        <v>612</v>
      </c>
      <c r="M278">
        <v>3</v>
      </c>
      <c r="N278">
        <v>5</v>
      </c>
      <c r="O278">
        <v>2265</v>
      </c>
      <c r="P278" t="s">
        <v>52</v>
      </c>
      <c r="R278" t="s">
        <v>667</v>
      </c>
      <c r="S278" t="s">
        <v>668</v>
      </c>
      <c r="T278">
        <v>20</v>
      </c>
      <c r="U278">
        <v>-6</v>
      </c>
      <c r="V278">
        <v>2030</v>
      </c>
      <c r="W278" t="s">
        <v>1222</v>
      </c>
      <c r="AB278">
        <f>IF(I278=$AA$2, _xlfn.XLOOKUP(P278,tennis_clusters!B:B,tennis_clusters!AB:AB),"NA")</f>
        <v>22</v>
      </c>
      <c r="AC278" t="str">
        <f>IF(OR(ISNUMBER(AB278),ISNA(AB278)),"NA",_xlfn.XLOOKUP(I278,tennis_clusters!B:B,tennis_clusters!AB:AB))</f>
        <v>NA</v>
      </c>
      <c r="AD278" t="str">
        <f t="shared" si="35"/>
        <v>W</v>
      </c>
      <c r="AE278" t="str">
        <f t="shared" si="36"/>
        <v>W</v>
      </c>
      <c r="AF278">
        <f t="shared" si="37"/>
        <v>22</v>
      </c>
      <c r="AG278">
        <f t="shared" si="34"/>
        <v>1</v>
      </c>
      <c r="AH278">
        <f t="shared" si="38"/>
        <v>0.84375</v>
      </c>
      <c r="AI278">
        <f t="shared" si="39"/>
        <v>2.44140625E-2</v>
      </c>
      <c r="AJ278">
        <v>0.76137624861265263</v>
      </c>
      <c r="AK278">
        <f t="shared" si="40"/>
        <v>5.6941294726170565E-2</v>
      </c>
    </row>
    <row r="279" spans="1:37" x14ac:dyDescent="0.2">
      <c r="A279" s="2" t="d">
        <v>1996-05-27</v>
      </c>
      <c r="B279" t="s">
        <v>670</v>
      </c>
      <c r="C279" t="s">
        <v>608</v>
      </c>
      <c r="D279">
        <v>5</v>
      </c>
      <c r="E279" t="s">
        <v>671</v>
      </c>
      <c r="F279" t="b">
        <v>0</v>
      </c>
      <c r="G279">
        <v>32</v>
      </c>
      <c r="H279" t="s">
        <v>624</v>
      </c>
      <c r="I279" t="s">
        <v>462</v>
      </c>
      <c r="J279">
        <v>1</v>
      </c>
      <c r="K279" t="s">
        <v>611</v>
      </c>
      <c r="L279" t="s">
        <v>612</v>
      </c>
      <c r="M279">
        <v>1</v>
      </c>
      <c r="N279">
        <v>7</v>
      </c>
      <c r="O279">
        <v>2330</v>
      </c>
      <c r="P279" t="s">
        <v>551</v>
      </c>
      <c r="R279" t="s">
        <v>611</v>
      </c>
      <c r="S279" t="s">
        <v>612</v>
      </c>
      <c r="T279">
        <v>18</v>
      </c>
      <c r="U279">
        <v>-7</v>
      </c>
      <c r="V279">
        <v>2158</v>
      </c>
      <c r="W279" t="s">
        <v>1025</v>
      </c>
      <c r="AB279">
        <f>IF(I279=$AA$2, _xlfn.XLOOKUP(P279,tennis_clusters!B:B,tennis_clusters!AB:AB),"NA")</f>
        <v>11</v>
      </c>
      <c r="AC279" t="str">
        <f>IF(OR(ISNUMBER(AB279),ISNA(AB279)),"NA",_xlfn.XLOOKUP(I279,tennis_clusters!B:B,tennis_clusters!AB:AB))</f>
        <v>NA</v>
      </c>
      <c r="AD279" t="str">
        <f t="shared" si="35"/>
        <v>W</v>
      </c>
      <c r="AE279" t="str">
        <f t="shared" si="36"/>
        <v>W</v>
      </c>
      <c r="AF279">
        <f t="shared" si="37"/>
        <v>11</v>
      </c>
      <c r="AG279">
        <f t="shared" si="34"/>
        <v>1</v>
      </c>
      <c r="AH279">
        <f t="shared" si="38"/>
        <v>0.66279069767441856</v>
      </c>
      <c r="AI279">
        <f t="shared" si="39"/>
        <v>0.11371011357490539</v>
      </c>
      <c r="AJ279">
        <v>0.76137624861265263</v>
      </c>
      <c r="AK279">
        <f t="shared" si="40"/>
        <v>5.6941294726170565E-2</v>
      </c>
    </row>
    <row r="280" spans="1:37" x14ac:dyDescent="0.2">
      <c r="A280" s="2" t="d">
        <v>1994-03-28</v>
      </c>
      <c r="B280" t="s">
        <v>1149</v>
      </c>
      <c r="C280" t="s">
        <v>637</v>
      </c>
      <c r="D280">
        <v>3</v>
      </c>
      <c r="E280" t="s">
        <v>609</v>
      </c>
      <c r="F280" t="b">
        <v>0</v>
      </c>
      <c r="G280">
        <v>34</v>
      </c>
      <c r="H280" t="s">
        <v>614</v>
      </c>
      <c r="I280" t="s">
        <v>462</v>
      </c>
      <c r="J280">
        <v>1</v>
      </c>
      <c r="K280" t="s">
        <v>611</v>
      </c>
      <c r="L280" t="s">
        <v>612</v>
      </c>
      <c r="M280">
        <v>1</v>
      </c>
      <c r="N280">
        <v>4</v>
      </c>
      <c r="O280">
        <v>2379</v>
      </c>
      <c r="P280" t="s">
        <v>60</v>
      </c>
      <c r="Q280">
        <v>5</v>
      </c>
      <c r="R280" t="s">
        <v>611</v>
      </c>
      <c r="S280" t="s">
        <v>612</v>
      </c>
      <c r="T280">
        <v>19</v>
      </c>
      <c r="U280">
        <v>-5</v>
      </c>
      <c r="V280">
        <v>2202</v>
      </c>
      <c r="W280" t="s">
        <v>879</v>
      </c>
      <c r="AB280">
        <f>IF(I280=$AA$2, _xlfn.XLOOKUP(P280,tennis_clusters!B:B,tennis_clusters!AB:AB),"NA")</f>
        <v>21</v>
      </c>
      <c r="AC280" t="str">
        <f>IF(OR(ISNUMBER(AB280),ISNA(AB280)),"NA",_xlfn.XLOOKUP(I280,tennis_clusters!B:B,tennis_clusters!AB:AB))</f>
        <v>NA</v>
      </c>
      <c r="AD280" t="str">
        <f t="shared" si="35"/>
        <v>W</v>
      </c>
      <c r="AE280" t="str">
        <f t="shared" si="36"/>
        <v>W</v>
      </c>
      <c r="AF280">
        <f t="shared" si="37"/>
        <v>21</v>
      </c>
      <c r="AG280">
        <f t="shared" si="34"/>
        <v>1</v>
      </c>
      <c r="AH280">
        <f t="shared" si="38"/>
        <v>0.5714285714285714</v>
      </c>
      <c r="AI280">
        <f t="shared" si="39"/>
        <v>0.18367346938775514</v>
      </c>
      <c r="AJ280">
        <v>0.76137624861265263</v>
      </c>
      <c r="AK280">
        <f t="shared" si="40"/>
        <v>5.6941294726170565E-2</v>
      </c>
    </row>
    <row r="281" spans="1:37" x14ac:dyDescent="0.2">
      <c r="A281" s="2" t="d">
        <v>1993-03-12</v>
      </c>
      <c r="B281" t="s">
        <v>699</v>
      </c>
      <c r="C281" t="s">
        <v>642</v>
      </c>
      <c r="D281">
        <v>3</v>
      </c>
      <c r="E281" t="s">
        <v>609</v>
      </c>
      <c r="F281" t="b">
        <v>0</v>
      </c>
      <c r="G281">
        <v>25</v>
      </c>
      <c r="H281" t="s">
        <v>624</v>
      </c>
      <c r="I281" t="s">
        <v>462</v>
      </c>
      <c r="J281">
        <v>2</v>
      </c>
      <c r="K281" t="s">
        <v>611</v>
      </c>
      <c r="L281" t="s">
        <v>612</v>
      </c>
      <c r="M281">
        <v>2</v>
      </c>
      <c r="N281">
        <v>2</v>
      </c>
      <c r="O281">
        <v>2264</v>
      </c>
      <c r="P281" t="s">
        <v>282</v>
      </c>
      <c r="R281" t="s">
        <v>611</v>
      </c>
      <c r="S281" t="s">
        <v>612</v>
      </c>
      <c r="T281">
        <v>71</v>
      </c>
      <c r="U281">
        <v>-3</v>
      </c>
      <c r="V281">
        <v>1921</v>
      </c>
      <c r="W281" t="s">
        <v>848</v>
      </c>
      <c r="AB281">
        <f>IF(I281=$AA$2, _xlfn.XLOOKUP(P281,tennis_clusters!B:B,tennis_clusters!AB:AB),"NA")</f>
        <v>22</v>
      </c>
      <c r="AC281" t="str">
        <f>IF(OR(ISNUMBER(AB281),ISNA(AB281)),"NA",_xlfn.XLOOKUP(I281,tennis_clusters!B:B,tennis_clusters!AB:AB))</f>
        <v>NA</v>
      </c>
      <c r="AD281" t="str">
        <f t="shared" si="35"/>
        <v>W</v>
      </c>
      <c r="AE281" t="str">
        <f t="shared" si="36"/>
        <v>W</v>
      </c>
      <c r="AF281">
        <f t="shared" si="37"/>
        <v>22</v>
      </c>
      <c r="AG281">
        <f t="shared" si="34"/>
        <v>1</v>
      </c>
      <c r="AH281">
        <f t="shared" si="38"/>
        <v>0.84375</v>
      </c>
      <c r="AI281">
        <f t="shared" si="39"/>
        <v>2.44140625E-2</v>
      </c>
      <c r="AJ281">
        <v>0.76137624861265263</v>
      </c>
      <c r="AK281">
        <f t="shared" si="40"/>
        <v>5.6941294726170565E-2</v>
      </c>
    </row>
    <row r="282" spans="1:37" x14ac:dyDescent="0.2">
      <c r="A282" s="2" t="d">
        <v>1997-06-23</v>
      </c>
      <c r="B282" t="s">
        <v>658</v>
      </c>
      <c r="C282" t="s">
        <v>608</v>
      </c>
      <c r="D282">
        <v>5</v>
      </c>
      <c r="E282" t="s">
        <v>608</v>
      </c>
      <c r="F282" t="b">
        <v>0</v>
      </c>
      <c r="G282">
        <v>53</v>
      </c>
      <c r="H282" t="s">
        <v>628</v>
      </c>
      <c r="I282" t="s">
        <v>462</v>
      </c>
      <c r="J282">
        <v>1</v>
      </c>
      <c r="K282" t="s">
        <v>611</v>
      </c>
      <c r="L282" t="s">
        <v>612</v>
      </c>
      <c r="M282">
        <v>1</v>
      </c>
      <c r="N282">
        <v>2</v>
      </c>
      <c r="O282">
        <v>2292</v>
      </c>
      <c r="P282" t="s">
        <v>229</v>
      </c>
      <c r="R282" t="s">
        <v>621</v>
      </c>
      <c r="S282" t="s">
        <v>622</v>
      </c>
      <c r="T282">
        <v>78</v>
      </c>
      <c r="U282">
        <v>-3</v>
      </c>
      <c r="V282">
        <v>1931</v>
      </c>
      <c r="W282" t="s">
        <v>974</v>
      </c>
      <c r="AB282">
        <f>IF(I282=$AA$2, _xlfn.XLOOKUP(P282,tennis_clusters!B:B,tennis_clusters!AB:AB),"NA")</f>
        <v>5</v>
      </c>
      <c r="AC282" t="str">
        <f>IF(OR(ISNUMBER(AB282),ISNA(AB282)),"NA",_xlfn.XLOOKUP(I282,tennis_clusters!B:B,tennis_clusters!AB:AB))</f>
        <v>NA</v>
      </c>
      <c r="AD282" t="str">
        <f t="shared" si="35"/>
        <v>W</v>
      </c>
      <c r="AE282" t="str">
        <f t="shared" si="36"/>
        <v>W</v>
      </c>
      <c r="AF282">
        <f t="shared" si="37"/>
        <v>5</v>
      </c>
      <c r="AG282">
        <f t="shared" si="34"/>
        <v>1</v>
      </c>
      <c r="AH282">
        <f t="shared" si="38"/>
        <v>0.8666666666666667</v>
      </c>
      <c r="AI282">
        <f t="shared" si="39"/>
        <v>1.7777777777777771E-2</v>
      </c>
      <c r="AJ282">
        <v>0.76137624861265263</v>
      </c>
      <c r="AK282">
        <f t="shared" si="40"/>
        <v>5.6941294726170565E-2</v>
      </c>
    </row>
    <row r="283" spans="1:37" x14ac:dyDescent="0.2">
      <c r="A283" s="2" t="d">
        <v>2002-08-26</v>
      </c>
      <c r="B283" t="s">
        <v>607</v>
      </c>
      <c r="C283" t="s">
        <v>608</v>
      </c>
      <c r="D283">
        <v>5</v>
      </c>
      <c r="E283" t="s">
        <v>609</v>
      </c>
      <c r="F283" t="b">
        <v>0</v>
      </c>
      <c r="G283">
        <v>53</v>
      </c>
      <c r="H283" t="s">
        <v>610</v>
      </c>
      <c r="I283" t="s">
        <v>462</v>
      </c>
      <c r="J283">
        <v>17</v>
      </c>
      <c r="K283" t="s">
        <v>611</v>
      </c>
      <c r="L283" t="s">
        <v>612</v>
      </c>
      <c r="M283">
        <v>17</v>
      </c>
      <c r="N283">
        <v>22</v>
      </c>
      <c r="O283">
        <v>2121</v>
      </c>
      <c r="P283" t="s">
        <v>60</v>
      </c>
      <c r="Q283">
        <v>6</v>
      </c>
      <c r="R283" t="s">
        <v>611</v>
      </c>
      <c r="S283" t="s">
        <v>612</v>
      </c>
      <c r="T283">
        <v>6</v>
      </c>
      <c r="U283">
        <v>-22</v>
      </c>
      <c r="V283">
        <v>2264</v>
      </c>
      <c r="W283" t="s">
        <v>613</v>
      </c>
      <c r="AB283">
        <f>IF(I283=$AA$2, _xlfn.XLOOKUP(P283,tennis_clusters!B:B,tennis_clusters!AB:AB),"NA")</f>
        <v>21</v>
      </c>
      <c r="AC283" t="str">
        <f>IF(OR(ISNUMBER(AB283),ISNA(AB283)),"NA",_xlfn.XLOOKUP(I283,tennis_clusters!B:B,tennis_clusters!AB:AB))</f>
        <v>NA</v>
      </c>
      <c r="AD283" t="str">
        <f t="shared" si="35"/>
        <v>W</v>
      </c>
      <c r="AE283" t="str">
        <f t="shared" si="36"/>
        <v>W</v>
      </c>
      <c r="AF283">
        <f t="shared" si="37"/>
        <v>21</v>
      </c>
      <c r="AG283">
        <f t="shared" si="34"/>
        <v>1</v>
      </c>
      <c r="AH283">
        <f t="shared" si="38"/>
        <v>0.5714285714285714</v>
      </c>
      <c r="AI283">
        <f t="shared" si="39"/>
        <v>0.18367346938775514</v>
      </c>
      <c r="AJ283">
        <v>0.76137624861265263</v>
      </c>
      <c r="AK283">
        <f t="shared" si="40"/>
        <v>5.6941294726170565E-2</v>
      </c>
    </row>
    <row r="284" spans="1:37" x14ac:dyDescent="0.2">
      <c r="A284" s="2" t="d">
        <v>1995-06-26</v>
      </c>
      <c r="B284" t="s">
        <v>658</v>
      </c>
      <c r="C284" t="s">
        <v>608</v>
      </c>
      <c r="D284">
        <v>5</v>
      </c>
      <c r="E284" t="s">
        <v>608</v>
      </c>
      <c r="F284" t="b">
        <v>0</v>
      </c>
      <c r="G284">
        <v>50</v>
      </c>
      <c r="H284" t="s">
        <v>614</v>
      </c>
      <c r="I284" t="s">
        <v>462</v>
      </c>
      <c r="J284">
        <v>2</v>
      </c>
      <c r="K284" t="s">
        <v>611</v>
      </c>
      <c r="L284" t="s">
        <v>612</v>
      </c>
      <c r="M284">
        <v>2</v>
      </c>
      <c r="N284">
        <v>10</v>
      </c>
      <c r="O284">
        <v>2300</v>
      </c>
      <c r="P284" t="s">
        <v>212</v>
      </c>
      <c r="Q284">
        <v>4</v>
      </c>
      <c r="R284" t="s">
        <v>871</v>
      </c>
      <c r="S284" t="s">
        <v>872</v>
      </c>
      <c r="T284">
        <v>6</v>
      </c>
      <c r="U284">
        <v>-10</v>
      </c>
      <c r="V284">
        <v>2188</v>
      </c>
      <c r="W284" t="s">
        <v>1080</v>
      </c>
      <c r="AB284">
        <f>IF(I284=$AA$2, _xlfn.XLOOKUP(P284,tennis_clusters!B:B,tennis_clusters!AB:AB),"NA")</f>
        <v>16</v>
      </c>
      <c r="AC284" t="str">
        <f>IF(OR(ISNUMBER(AB284),ISNA(AB284)),"NA",_xlfn.XLOOKUP(I284,tennis_clusters!B:B,tennis_clusters!AB:AB))</f>
        <v>NA</v>
      </c>
      <c r="AD284" t="str">
        <f t="shared" si="35"/>
        <v>W</v>
      </c>
      <c r="AE284" t="str">
        <f t="shared" si="36"/>
        <v>W</v>
      </c>
      <c r="AF284">
        <f t="shared" si="37"/>
        <v>16</v>
      </c>
      <c r="AG284">
        <f t="shared" si="34"/>
        <v>1</v>
      </c>
      <c r="AH284">
        <f t="shared" si="38"/>
        <v>0.62264150943396224</v>
      </c>
      <c r="AI284">
        <f t="shared" si="39"/>
        <v>0.1423994304022784</v>
      </c>
      <c r="AJ284">
        <v>0.76137624861265263</v>
      </c>
      <c r="AK284">
        <f t="shared" si="40"/>
        <v>5.6941294726170565E-2</v>
      </c>
    </row>
    <row r="285" spans="1:37" x14ac:dyDescent="0.2">
      <c r="A285" s="2" t="d">
        <v>1990-08-06</v>
      </c>
      <c r="B285" t="s">
        <v>641</v>
      </c>
      <c r="C285" t="s">
        <v>642</v>
      </c>
      <c r="D285">
        <v>3</v>
      </c>
      <c r="E285" t="s">
        <v>609</v>
      </c>
      <c r="F285" t="b">
        <v>0</v>
      </c>
      <c r="H285" t="s">
        <v>620</v>
      </c>
      <c r="I285" t="s">
        <v>408</v>
      </c>
      <c r="J285">
        <v>7</v>
      </c>
      <c r="K285" t="s">
        <v>611</v>
      </c>
      <c r="L285" t="s">
        <v>612</v>
      </c>
      <c r="M285">
        <v>10</v>
      </c>
      <c r="N285">
        <v>8</v>
      </c>
      <c r="O285">
        <v>2145</v>
      </c>
      <c r="P285" t="s">
        <v>462</v>
      </c>
      <c r="Q285">
        <v>10</v>
      </c>
      <c r="R285" t="s">
        <v>611</v>
      </c>
      <c r="S285" t="s">
        <v>612</v>
      </c>
      <c r="T285">
        <v>14</v>
      </c>
      <c r="U285">
        <v>-8</v>
      </c>
      <c r="V285">
        <v>2062</v>
      </c>
      <c r="W285" t="s">
        <v>777</v>
      </c>
      <c r="AB285" t="str">
        <f>IF(I285=$AA$2, _xlfn.XLOOKUP(P285,tennis_clusters!B:B,tennis_clusters!AB:AB),"NA")</f>
        <v>NA</v>
      </c>
      <c r="AC285">
        <f>IF(OR(ISNUMBER(AB285),ISNA(AB285)),"NA",_xlfn.XLOOKUP(I285,tennis_clusters!B:B,tennis_clusters!AB:AB))</f>
        <v>18</v>
      </c>
      <c r="AD285" t="str">
        <f t="shared" si="35"/>
        <v>L</v>
      </c>
      <c r="AE285" t="str">
        <f t="shared" si="36"/>
        <v>L</v>
      </c>
      <c r="AF285">
        <f t="shared" si="37"/>
        <v>18</v>
      </c>
      <c r="AG285">
        <f t="shared" si="34"/>
        <v>0</v>
      </c>
      <c r="AH285">
        <f t="shared" si="38"/>
        <v>0.7021276595744681</v>
      </c>
      <c r="AI285">
        <f t="shared" si="39"/>
        <v>0.49298325033952017</v>
      </c>
      <c r="AJ285">
        <v>0.76137624861265263</v>
      </c>
      <c r="AK285">
        <f t="shared" si="40"/>
        <v>0.57969379195147586</v>
      </c>
    </row>
    <row r="286" spans="1:37" x14ac:dyDescent="0.2">
      <c r="A286" s="2" t="d">
        <v>1999-05-10</v>
      </c>
      <c r="B286" t="s">
        <v>686</v>
      </c>
      <c r="C286" t="s">
        <v>642</v>
      </c>
      <c r="D286">
        <v>3</v>
      </c>
      <c r="E286" t="s">
        <v>671</v>
      </c>
      <c r="F286" t="b">
        <v>0</v>
      </c>
      <c r="G286">
        <v>30</v>
      </c>
      <c r="H286" t="s">
        <v>624</v>
      </c>
      <c r="I286" t="s">
        <v>179</v>
      </c>
      <c r="K286" t="s">
        <v>737</v>
      </c>
      <c r="L286" t="s">
        <v>738</v>
      </c>
      <c r="M286">
        <v>58</v>
      </c>
      <c r="N286">
        <v>18</v>
      </c>
      <c r="O286">
        <v>1949</v>
      </c>
      <c r="P286" t="s">
        <v>462</v>
      </c>
      <c r="Q286">
        <v>2</v>
      </c>
      <c r="R286" t="s">
        <v>611</v>
      </c>
      <c r="S286" t="s">
        <v>612</v>
      </c>
      <c r="T286">
        <v>2</v>
      </c>
      <c r="U286">
        <v>-17</v>
      </c>
      <c r="V286">
        <v>2232</v>
      </c>
      <c r="W286" t="s">
        <v>879</v>
      </c>
      <c r="X286" t="s">
        <v>646</v>
      </c>
      <c r="AB286" t="str">
        <f>IF(I286=$AA$2, _xlfn.XLOOKUP(P286,tennis_clusters!B:B,tennis_clusters!AB:AB),"NA")</f>
        <v>NA</v>
      </c>
      <c r="AC286">
        <f>IF(OR(ISNUMBER(AB286),ISNA(AB286)),"NA",_xlfn.XLOOKUP(I286,tennis_clusters!B:B,tennis_clusters!AB:AB))</f>
        <v>17</v>
      </c>
      <c r="AD286" t="str">
        <f t="shared" si="35"/>
        <v>L</v>
      </c>
      <c r="AE286" t="str">
        <f t="shared" si="36"/>
        <v>L</v>
      </c>
      <c r="AF286">
        <f t="shared" si="37"/>
        <v>17</v>
      </c>
      <c r="AG286">
        <f t="shared" si="34"/>
        <v>0</v>
      </c>
      <c r="AH286">
        <f t="shared" si="38"/>
        <v>0.72972972972972971</v>
      </c>
      <c r="AI286">
        <f t="shared" si="39"/>
        <v>0.53250547845142437</v>
      </c>
      <c r="AJ286">
        <v>0.76137624861265263</v>
      </c>
      <c r="AK286">
        <f t="shared" si="40"/>
        <v>0.57969379195147586</v>
      </c>
    </row>
    <row r="287" spans="1:37" x14ac:dyDescent="0.2">
      <c r="A287" s="2" t="d">
        <v>1995-03-31</v>
      </c>
      <c r="B287" t="s">
        <v>696</v>
      </c>
      <c r="C287" t="s">
        <v>697</v>
      </c>
      <c r="D287">
        <v>3</v>
      </c>
      <c r="E287" t="s">
        <v>671</v>
      </c>
      <c r="F287" t="b">
        <v>0</v>
      </c>
      <c r="H287" t="s">
        <v>618</v>
      </c>
      <c r="I287" t="s">
        <v>462</v>
      </c>
      <c r="K287" t="s">
        <v>611</v>
      </c>
      <c r="L287" t="s">
        <v>612</v>
      </c>
      <c r="M287">
        <v>1</v>
      </c>
      <c r="N287">
        <v>2</v>
      </c>
      <c r="O287">
        <v>2357</v>
      </c>
      <c r="P287" t="s">
        <v>62</v>
      </c>
      <c r="R287" t="s">
        <v>672</v>
      </c>
      <c r="S287" t="s">
        <v>673</v>
      </c>
      <c r="T287">
        <v>19</v>
      </c>
      <c r="U287">
        <v>-2</v>
      </c>
      <c r="V287">
        <v>1992</v>
      </c>
      <c r="W287" t="s">
        <v>1096</v>
      </c>
      <c r="AB287">
        <f>IF(I287=$AA$2, _xlfn.XLOOKUP(P287,tennis_clusters!B:B,tennis_clusters!AB:AB),"NA")</f>
        <v>17</v>
      </c>
      <c r="AC287" t="str">
        <f>IF(OR(ISNUMBER(AB287),ISNA(AB287)),"NA",_xlfn.XLOOKUP(I287,tennis_clusters!B:B,tennis_clusters!AB:AB))</f>
        <v>NA</v>
      </c>
      <c r="AD287" t="str">
        <f t="shared" si="35"/>
        <v>W</v>
      </c>
      <c r="AE287" t="str">
        <f t="shared" si="36"/>
        <v>W</v>
      </c>
      <c r="AF287">
        <f t="shared" si="37"/>
        <v>17</v>
      </c>
      <c r="AG287">
        <f t="shared" si="34"/>
        <v>1</v>
      </c>
      <c r="AH287">
        <f t="shared" si="38"/>
        <v>0.72972972972972971</v>
      </c>
      <c r="AI287">
        <f t="shared" si="39"/>
        <v>7.3046018991964945E-2</v>
      </c>
      <c r="AJ287">
        <v>0.76137624861265263</v>
      </c>
      <c r="AK287">
        <f t="shared" si="40"/>
        <v>5.6941294726170565E-2</v>
      </c>
    </row>
    <row r="288" spans="1:37" x14ac:dyDescent="0.2">
      <c r="A288" s="2" t="d">
        <v>2000-06-12</v>
      </c>
      <c r="B288" t="s">
        <v>762</v>
      </c>
      <c r="C288" t="s">
        <v>637</v>
      </c>
      <c r="D288">
        <v>3</v>
      </c>
      <c r="E288" t="s">
        <v>608</v>
      </c>
      <c r="F288" t="b">
        <v>0</v>
      </c>
      <c r="G288">
        <v>65</v>
      </c>
      <c r="H288" t="s">
        <v>620</v>
      </c>
      <c r="I288" t="s">
        <v>462</v>
      </c>
      <c r="J288">
        <v>2</v>
      </c>
      <c r="K288" t="s">
        <v>611</v>
      </c>
      <c r="L288" t="s">
        <v>612</v>
      </c>
      <c r="M288">
        <v>4</v>
      </c>
      <c r="N288">
        <v>1</v>
      </c>
      <c r="O288">
        <v>2250</v>
      </c>
      <c r="P288" t="s">
        <v>411</v>
      </c>
      <c r="R288" t="s">
        <v>638</v>
      </c>
      <c r="S288" t="s">
        <v>639</v>
      </c>
      <c r="T288">
        <v>169</v>
      </c>
      <c r="U288">
        <v>-2</v>
      </c>
      <c r="V288">
        <v>1757</v>
      </c>
      <c r="W288" t="s">
        <v>813</v>
      </c>
      <c r="Y288" t="s">
        <v>646</v>
      </c>
      <c r="AB288">
        <f>IF(I288=$AA$2, _xlfn.XLOOKUP(P288,tennis_clusters!B:B,tennis_clusters!AB:AB),"NA")</f>
        <v>24</v>
      </c>
      <c r="AC288" t="str">
        <f>IF(OR(ISNUMBER(AB288),ISNA(AB288)),"NA",_xlfn.XLOOKUP(I288,tennis_clusters!B:B,tennis_clusters!AB:AB))</f>
        <v>NA</v>
      </c>
      <c r="AD288" t="str">
        <f t="shared" si="35"/>
        <v>W</v>
      </c>
      <c r="AE288" t="str">
        <f t="shared" si="36"/>
        <v>W</v>
      </c>
      <c r="AF288">
        <f t="shared" si="37"/>
        <v>24</v>
      </c>
      <c r="AG288">
        <f t="shared" si="34"/>
        <v>1</v>
      </c>
      <c r="AH288">
        <f t="shared" si="38"/>
        <v>0.90625</v>
      </c>
      <c r="AI288">
        <f t="shared" si="39"/>
        <v>8.7890625E-3</v>
      </c>
      <c r="AJ288">
        <v>0.76137624861265263</v>
      </c>
      <c r="AK288">
        <f t="shared" si="40"/>
        <v>5.6941294726170565E-2</v>
      </c>
    </row>
    <row r="289" spans="1:37" x14ac:dyDescent="0.2">
      <c r="A289" s="2" t="d">
        <v>2002-08-26</v>
      </c>
      <c r="B289" t="s">
        <v>607</v>
      </c>
      <c r="C289" t="s">
        <v>608</v>
      </c>
      <c r="D289">
        <v>5</v>
      </c>
      <c r="E289" t="s">
        <v>609</v>
      </c>
      <c r="F289" t="b">
        <v>0</v>
      </c>
      <c r="G289">
        <v>53</v>
      </c>
      <c r="H289" t="s">
        <v>632</v>
      </c>
      <c r="I289" t="s">
        <v>462</v>
      </c>
      <c r="J289">
        <v>17</v>
      </c>
      <c r="K289" t="s">
        <v>611</v>
      </c>
      <c r="L289" t="s">
        <v>612</v>
      </c>
      <c r="M289">
        <v>17</v>
      </c>
      <c r="N289">
        <v>5</v>
      </c>
      <c r="O289">
        <v>2053</v>
      </c>
      <c r="P289" t="s">
        <v>36</v>
      </c>
      <c r="R289" t="s">
        <v>633</v>
      </c>
      <c r="S289" t="s">
        <v>634</v>
      </c>
      <c r="T289">
        <v>76</v>
      </c>
      <c r="U289">
        <v>-7</v>
      </c>
      <c r="V289">
        <v>1812</v>
      </c>
      <c r="W289" t="s">
        <v>635</v>
      </c>
      <c r="AB289">
        <f>IF(I289=$AA$2, _xlfn.XLOOKUP(P289,tennis_clusters!B:B,tennis_clusters!AB:AB),"NA")</f>
        <v>4</v>
      </c>
      <c r="AC289" t="str">
        <f>IF(OR(ISNUMBER(AB289),ISNA(AB289)),"NA",_xlfn.XLOOKUP(I289,tennis_clusters!B:B,tennis_clusters!AB:AB))</f>
        <v>NA</v>
      </c>
      <c r="AD289" t="str">
        <f t="shared" si="35"/>
        <v>W</v>
      </c>
      <c r="AE289" t="str">
        <f t="shared" si="36"/>
        <v>W</v>
      </c>
      <c r="AF289">
        <f t="shared" si="37"/>
        <v>4</v>
      </c>
      <c r="AG289">
        <f t="shared" si="34"/>
        <v>1</v>
      </c>
      <c r="AH289">
        <f t="shared" si="38"/>
        <v>1</v>
      </c>
      <c r="AI289">
        <f t="shared" si="39"/>
        <v>0</v>
      </c>
      <c r="AJ289">
        <v>0.76137624861265263</v>
      </c>
      <c r="AK289">
        <f t="shared" si="40"/>
        <v>5.6941294726170565E-2</v>
      </c>
    </row>
    <row r="290" spans="1:37" x14ac:dyDescent="0.2">
      <c r="A290" s="2" t="d">
        <v>1994-06-06</v>
      </c>
      <c r="B290" t="s">
        <v>762</v>
      </c>
      <c r="C290" t="s">
        <v>637</v>
      </c>
      <c r="D290">
        <v>3</v>
      </c>
      <c r="E290" t="s">
        <v>608</v>
      </c>
      <c r="F290" t="b">
        <v>0</v>
      </c>
      <c r="G290">
        <v>54</v>
      </c>
      <c r="H290" t="s">
        <v>620</v>
      </c>
      <c r="I290" t="s">
        <v>462</v>
      </c>
      <c r="J290">
        <v>1</v>
      </c>
      <c r="K290" t="s">
        <v>611</v>
      </c>
      <c r="L290" t="s">
        <v>612</v>
      </c>
      <c r="M290">
        <v>1</v>
      </c>
      <c r="N290">
        <v>1</v>
      </c>
      <c r="O290">
        <v>2382</v>
      </c>
      <c r="P290" t="s">
        <v>514</v>
      </c>
      <c r="R290" t="s">
        <v>1081</v>
      </c>
      <c r="S290" t="s">
        <v>1082</v>
      </c>
      <c r="T290">
        <v>135</v>
      </c>
      <c r="U290">
        <v>-1</v>
      </c>
      <c r="V290">
        <v>1877</v>
      </c>
      <c r="W290" t="s">
        <v>886</v>
      </c>
      <c r="AB290">
        <f>IF(I290=$AA$2, _xlfn.XLOOKUP(P290,tennis_clusters!B:B,tennis_clusters!AB:AB),"NA")</f>
        <v>24</v>
      </c>
      <c r="AC290" t="str">
        <f>IF(OR(ISNUMBER(AB290),ISNA(AB290)),"NA",_xlfn.XLOOKUP(I290,tennis_clusters!B:B,tennis_clusters!AB:AB))</f>
        <v>NA</v>
      </c>
      <c r="AD290" t="str">
        <f t="shared" si="35"/>
        <v>W</v>
      </c>
      <c r="AE290" t="str">
        <f t="shared" si="36"/>
        <v>W</v>
      </c>
      <c r="AF290">
        <f t="shared" si="37"/>
        <v>24</v>
      </c>
      <c r="AG290">
        <f t="shared" si="34"/>
        <v>1</v>
      </c>
      <c r="AH290">
        <f t="shared" si="38"/>
        <v>0.90625</v>
      </c>
      <c r="AI290">
        <f t="shared" si="39"/>
        <v>8.7890625E-3</v>
      </c>
      <c r="AJ290">
        <v>0.76137624861265263</v>
      </c>
      <c r="AK290">
        <f t="shared" si="40"/>
        <v>5.6941294726170565E-2</v>
      </c>
    </row>
    <row r="291" spans="1:37" x14ac:dyDescent="0.2">
      <c r="A291" s="2" t="d">
        <v>1995-02-20</v>
      </c>
      <c r="B291" t="s">
        <v>938</v>
      </c>
      <c r="C291" t="s">
        <v>783</v>
      </c>
      <c r="D291">
        <v>3</v>
      </c>
      <c r="E291" t="s">
        <v>819</v>
      </c>
      <c r="F291" t="b">
        <v>1</v>
      </c>
      <c r="G291">
        <v>51</v>
      </c>
      <c r="H291" t="s">
        <v>624</v>
      </c>
      <c r="I291" t="s">
        <v>462</v>
      </c>
      <c r="J291">
        <v>1</v>
      </c>
      <c r="K291" t="s">
        <v>611</v>
      </c>
      <c r="L291" t="s">
        <v>612</v>
      </c>
      <c r="M291">
        <v>1</v>
      </c>
      <c r="N291">
        <v>1</v>
      </c>
      <c r="O291">
        <v>2344</v>
      </c>
      <c r="P291" t="s">
        <v>369</v>
      </c>
      <c r="R291" t="s">
        <v>989</v>
      </c>
      <c r="S291" t="s">
        <v>990</v>
      </c>
      <c r="T291">
        <v>56</v>
      </c>
      <c r="U291">
        <v>-2</v>
      </c>
      <c r="V291">
        <v>1862</v>
      </c>
      <c r="W291" t="s">
        <v>1103</v>
      </c>
      <c r="AB291">
        <f>IF(I291=$AA$2, _xlfn.XLOOKUP(P291,tennis_clusters!B:B,tennis_clusters!AB:AB),"NA")</f>
        <v>17</v>
      </c>
      <c r="AC291" t="str">
        <f>IF(OR(ISNUMBER(AB291),ISNA(AB291)),"NA",_xlfn.XLOOKUP(I291,tennis_clusters!B:B,tennis_clusters!AB:AB))</f>
        <v>NA</v>
      </c>
      <c r="AD291" t="str">
        <f t="shared" si="35"/>
        <v>W</v>
      </c>
      <c r="AE291" t="str">
        <f t="shared" si="36"/>
        <v>W</v>
      </c>
      <c r="AF291">
        <f t="shared" si="37"/>
        <v>17</v>
      </c>
      <c r="AG291">
        <f t="shared" si="34"/>
        <v>1</v>
      </c>
      <c r="AH291">
        <f t="shared" si="38"/>
        <v>0.72972972972972971</v>
      </c>
      <c r="AI291">
        <f t="shared" si="39"/>
        <v>7.3046018991964945E-2</v>
      </c>
      <c r="AJ291">
        <v>0.76137624861265263</v>
      </c>
      <c r="AK291">
        <f t="shared" si="40"/>
        <v>5.6941294726170565E-2</v>
      </c>
    </row>
    <row r="292" spans="1:37" x14ac:dyDescent="0.2">
      <c r="A292" s="2" t="d">
        <v>1993-04-26</v>
      </c>
      <c r="B292" t="s">
        <v>929</v>
      </c>
      <c r="C292" t="s">
        <v>637</v>
      </c>
      <c r="D292">
        <v>3</v>
      </c>
      <c r="E292" t="s">
        <v>671</v>
      </c>
      <c r="F292" t="b">
        <v>0</v>
      </c>
      <c r="G292">
        <v>28</v>
      </c>
      <c r="H292" t="s">
        <v>620</v>
      </c>
      <c r="I292" t="s">
        <v>462</v>
      </c>
      <c r="J292">
        <v>1</v>
      </c>
      <c r="K292" t="s">
        <v>611</v>
      </c>
      <c r="L292" t="s">
        <v>612</v>
      </c>
      <c r="M292">
        <v>1</v>
      </c>
      <c r="N292">
        <v>1</v>
      </c>
      <c r="O292">
        <v>2320</v>
      </c>
      <c r="P292" t="s">
        <v>237</v>
      </c>
      <c r="R292" t="s">
        <v>729</v>
      </c>
      <c r="S292" t="s">
        <v>730</v>
      </c>
      <c r="T292">
        <v>67</v>
      </c>
      <c r="U292">
        <v>-2</v>
      </c>
      <c r="V292">
        <v>1893</v>
      </c>
      <c r="W292" t="s">
        <v>715</v>
      </c>
      <c r="AB292">
        <f>IF(I292=$AA$2, _xlfn.XLOOKUP(P292,tennis_clusters!B:B,tennis_clusters!AB:AB),"NA")</f>
        <v>17</v>
      </c>
      <c r="AC292" t="str">
        <f>IF(OR(ISNUMBER(AB292),ISNA(AB292)),"NA",_xlfn.XLOOKUP(I292,tennis_clusters!B:B,tennis_clusters!AB:AB))</f>
        <v>NA</v>
      </c>
      <c r="AD292" t="str">
        <f t="shared" si="35"/>
        <v>W</v>
      </c>
      <c r="AE292" t="str">
        <f t="shared" si="36"/>
        <v>W</v>
      </c>
      <c r="AF292">
        <f t="shared" si="37"/>
        <v>17</v>
      </c>
      <c r="AG292">
        <f t="shared" si="34"/>
        <v>1</v>
      </c>
      <c r="AH292">
        <f t="shared" si="38"/>
        <v>0.72972972972972971</v>
      </c>
      <c r="AI292">
        <f t="shared" si="39"/>
        <v>7.3046018991964945E-2</v>
      </c>
      <c r="AJ292">
        <v>0.76137624861265263</v>
      </c>
      <c r="AK292">
        <f t="shared" si="40"/>
        <v>5.6941294726170565E-2</v>
      </c>
    </row>
    <row r="293" spans="1:37" x14ac:dyDescent="0.2">
      <c r="A293" s="2" t="d">
        <v>1992-10-19</v>
      </c>
      <c r="B293" t="s">
        <v>898</v>
      </c>
      <c r="C293" t="s">
        <v>637</v>
      </c>
      <c r="D293">
        <v>3</v>
      </c>
      <c r="E293" t="s">
        <v>819</v>
      </c>
      <c r="F293" t="b">
        <v>1</v>
      </c>
      <c r="G293">
        <v>64</v>
      </c>
      <c r="H293" t="s">
        <v>614</v>
      </c>
      <c r="I293" t="s">
        <v>462</v>
      </c>
      <c r="J293">
        <v>1</v>
      </c>
      <c r="K293" t="s">
        <v>611</v>
      </c>
      <c r="L293" t="s">
        <v>612</v>
      </c>
      <c r="M293">
        <v>3</v>
      </c>
      <c r="N293">
        <v>5</v>
      </c>
      <c r="O293">
        <v>2274</v>
      </c>
      <c r="P293" t="s">
        <v>363</v>
      </c>
      <c r="Q293">
        <v>3</v>
      </c>
      <c r="R293" t="s">
        <v>611</v>
      </c>
      <c r="S293" t="s">
        <v>612</v>
      </c>
      <c r="T293">
        <v>14</v>
      </c>
      <c r="U293">
        <v>-4</v>
      </c>
      <c r="V293">
        <v>2075</v>
      </c>
      <c r="W293" t="s">
        <v>856</v>
      </c>
      <c r="AB293">
        <f>IF(I293=$AA$2, _xlfn.XLOOKUP(P293,tennis_clusters!B:B,tennis_clusters!AB:AB),"NA")</f>
        <v>8</v>
      </c>
      <c r="AC293" t="str">
        <f>IF(OR(ISNUMBER(AB293),ISNA(AB293)),"NA",_xlfn.XLOOKUP(I293,tennis_clusters!B:B,tennis_clusters!AB:AB))</f>
        <v>NA</v>
      </c>
      <c r="AD293" t="str">
        <f t="shared" si="35"/>
        <v>W</v>
      </c>
      <c r="AE293" t="str">
        <f t="shared" si="36"/>
        <v>W</v>
      </c>
      <c r="AF293">
        <f t="shared" si="37"/>
        <v>8</v>
      </c>
      <c r="AG293">
        <f t="shared" si="34"/>
        <v>1</v>
      </c>
      <c r="AH293">
        <f t="shared" si="38"/>
        <v>0.7415730337078652</v>
      </c>
      <c r="AI293">
        <f t="shared" si="39"/>
        <v>6.6784496906956176E-2</v>
      </c>
      <c r="AJ293">
        <v>0.76137624861265263</v>
      </c>
      <c r="AK293">
        <f t="shared" si="40"/>
        <v>5.6941294726170565E-2</v>
      </c>
    </row>
    <row r="294" spans="1:37" x14ac:dyDescent="0.2">
      <c r="A294" s="2" t="d">
        <v>1992-08-17</v>
      </c>
      <c r="B294" t="s">
        <v>845</v>
      </c>
      <c r="C294" t="s">
        <v>783</v>
      </c>
      <c r="D294">
        <v>3</v>
      </c>
      <c r="E294" t="s">
        <v>609</v>
      </c>
      <c r="F294" t="b">
        <v>0</v>
      </c>
      <c r="G294">
        <v>29</v>
      </c>
      <c r="H294" t="s">
        <v>610</v>
      </c>
      <c r="I294" t="s">
        <v>462</v>
      </c>
      <c r="J294">
        <v>2</v>
      </c>
      <c r="K294" t="s">
        <v>611</v>
      </c>
      <c r="L294" t="s">
        <v>612</v>
      </c>
      <c r="M294">
        <v>3</v>
      </c>
      <c r="N294">
        <v>12</v>
      </c>
      <c r="O294">
        <v>2239</v>
      </c>
      <c r="P294" t="s">
        <v>289</v>
      </c>
      <c r="Q294">
        <v>1</v>
      </c>
      <c r="R294" t="s">
        <v>611</v>
      </c>
      <c r="S294" t="s">
        <v>612</v>
      </c>
      <c r="T294">
        <v>1</v>
      </c>
      <c r="U294">
        <v>-12</v>
      </c>
      <c r="V294">
        <v>2268</v>
      </c>
      <c r="W294" t="s">
        <v>709</v>
      </c>
      <c r="AB294">
        <f>IF(I294=$AA$2, _xlfn.XLOOKUP(P294,tennis_clusters!B:B,tennis_clusters!AB:AB),"NA")</f>
        <v>8</v>
      </c>
      <c r="AC294" t="str">
        <f>IF(OR(ISNUMBER(AB294),ISNA(AB294)),"NA",_xlfn.XLOOKUP(I294,tennis_clusters!B:B,tennis_clusters!AB:AB))</f>
        <v>NA</v>
      </c>
      <c r="AD294" t="str">
        <f t="shared" si="35"/>
        <v>W</v>
      </c>
      <c r="AE294" t="str">
        <f t="shared" si="36"/>
        <v>W</v>
      </c>
      <c r="AF294">
        <f t="shared" si="37"/>
        <v>8</v>
      </c>
      <c r="AG294">
        <f t="shared" si="34"/>
        <v>1</v>
      </c>
      <c r="AH294">
        <f t="shared" si="38"/>
        <v>0.7415730337078652</v>
      </c>
      <c r="AI294">
        <f t="shared" si="39"/>
        <v>6.6784496906956176E-2</v>
      </c>
      <c r="AJ294">
        <v>0.76137624861265263</v>
      </c>
      <c r="AK294">
        <f t="shared" si="40"/>
        <v>5.6941294726170565E-2</v>
      </c>
    </row>
    <row r="295" spans="1:37" x14ac:dyDescent="0.2">
      <c r="A295" s="2" t="d">
        <v>1992-06-08</v>
      </c>
      <c r="B295" t="s">
        <v>762</v>
      </c>
      <c r="C295" t="s">
        <v>637</v>
      </c>
      <c r="D295">
        <v>3</v>
      </c>
      <c r="E295" t="s">
        <v>608</v>
      </c>
      <c r="F295" t="b">
        <v>0</v>
      </c>
      <c r="G295">
        <v>54</v>
      </c>
      <c r="H295" t="s">
        <v>624</v>
      </c>
      <c r="I295" t="s">
        <v>462</v>
      </c>
      <c r="J295">
        <v>2</v>
      </c>
      <c r="K295" t="s">
        <v>611</v>
      </c>
      <c r="L295" t="s">
        <v>612</v>
      </c>
      <c r="M295">
        <v>3</v>
      </c>
      <c r="N295">
        <v>3</v>
      </c>
      <c r="O295">
        <v>2164</v>
      </c>
      <c r="P295" t="s">
        <v>388</v>
      </c>
      <c r="R295" t="s">
        <v>643</v>
      </c>
      <c r="S295" t="s">
        <v>644</v>
      </c>
      <c r="T295">
        <v>86</v>
      </c>
      <c r="U295">
        <v>-3</v>
      </c>
      <c r="V295">
        <v>1874</v>
      </c>
      <c r="W295" t="s">
        <v>1047</v>
      </c>
      <c r="AB295">
        <f>IF(I295=$AA$2, _xlfn.XLOOKUP(P295,tennis_clusters!B:B,tennis_clusters!AB:AB),"NA")</f>
        <v>2</v>
      </c>
      <c r="AC295" t="str">
        <f>IF(OR(ISNUMBER(AB295),ISNA(AB295)),"NA",_xlfn.XLOOKUP(I295,tennis_clusters!B:B,tennis_clusters!AB:AB))</f>
        <v>NA</v>
      </c>
      <c r="AD295" t="str">
        <f t="shared" si="35"/>
        <v>W</v>
      </c>
      <c r="AE295" t="str">
        <f t="shared" si="36"/>
        <v>W</v>
      </c>
      <c r="AF295">
        <f t="shared" si="37"/>
        <v>2</v>
      </c>
      <c r="AG295">
        <f t="shared" si="34"/>
        <v>1</v>
      </c>
      <c r="AH295">
        <f t="shared" si="38"/>
        <v>0.78749999999999998</v>
      </c>
      <c r="AI295">
        <f t="shared" si="39"/>
        <v>4.5156250000000009E-2</v>
      </c>
      <c r="AJ295">
        <v>0.76137624861265263</v>
      </c>
      <c r="AK295">
        <f t="shared" si="40"/>
        <v>5.6941294726170565E-2</v>
      </c>
    </row>
    <row r="296" spans="1:37" x14ac:dyDescent="0.2">
      <c r="A296" s="2" t="d">
        <v>2001-05-28</v>
      </c>
      <c r="B296" t="s">
        <v>670</v>
      </c>
      <c r="C296" t="s">
        <v>608</v>
      </c>
      <c r="D296">
        <v>5</v>
      </c>
      <c r="E296" t="s">
        <v>671</v>
      </c>
      <c r="F296" t="b">
        <v>0</v>
      </c>
      <c r="G296">
        <v>31</v>
      </c>
      <c r="H296" t="s">
        <v>628</v>
      </c>
      <c r="I296" t="s">
        <v>200</v>
      </c>
      <c r="K296" t="s">
        <v>633</v>
      </c>
      <c r="L296" t="s">
        <v>634</v>
      </c>
      <c r="M296">
        <v>76</v>
      </c>
      <c r="N296">
        <v>25</v>
      </c>
      <c r="O296">
        <v>1895</v>
      </c>
      <c r="P296" t="s">
        <v>462</v>
      </c>
      <c r="Q296">
        <v>5</v>
      </c>
      <c r="R296" t="s">
        <v>611</v>
      </c>
      <c r="S296" t="s">
        <v>612</v>
      </c>
      <c r="T296">
        <v>5</v>
      </c>
      <c r="U296">
        <v>-20</v>
      </c>
      <c r="V296">
        <v>2181</v>
      </c>
      <c r="W296" t="s">
        <v>765</v>
      </c>
      <c r="AB296" t="str">
        <f>IF(I296=$AA$2, _xlfn.XLOOKUP(P296,tennis_clusters!B:B,tennis_clusters!AB:AB),"NA")</f>
        <v>NA</v>
      </c>
      <c r="AC296">
        <f>IF(OR(ISNUMBER(AB296),ISNA(AB296)),"NA",_xlfn.XLOOKUP(I296,tennis_clusters!B:B,tennis_clusters!AB:AB))</f>
        <v>28</v>
      </c>
      <c r="AD296" t="str">
        <f t="shared" si="35"/>
        <v>L</v>
      </c>
      <c r="AE296" t="str">
        <f t="shared" si="36"/>
        <v>L</v>
      </c>
      <c r="AF296">
        <f t="shared" si="37"/>
        <v>28</v>
      </c>
      <c r="AG296">
        <f t="shared" si="34"/>
        <v>0</v>
      </c>
      <c r="AH296">
        <f t="shared" si="38"/>
        <v>0.8</v>
      </c>
      <c r="AI296">
        <f t="shared" si="39"/>
        <v>0.64000000000000012</v>
      </c>
      <c r="AJ296">
        <v>0.76137624861265263</v>
      </c>
      <c r="AK296">
        <f t="shared" si="40"/>
        <v>0.57969379195147586</v>
      </c>
    </row>
    <row r="297" spans="1:37" x14ac:dyDescent="0.2">
      <c r="A297" s="2" t="d">
        <v>1999-11-22</v>
      </c>
      <c r="B297" t="s">
        <v>839</v>
      </c>
      <c r="C297" t="s">
        <v>610</v>
      </c>
      <c r="D297">
        <v>5</v>
      </c>
      <c r="E297" t="s">
        <v>609</v>
      </c>
      <c r="F297" t="b">
        <v>1</v>
      </c>
      <c r="G297">
        <v>55</v>
      </c>
      <c r="H297" t="s">
        <v>610</v>
      </c>
      <c r="I297" t="s">
        <v>462</v>
      </c>
      <c r="K297" t="s">
        <v>611</v>
      </c>
      <c r="L297" t="s">
        <v>612</v>
      </c>
      <c r="M297">
        <v>5</v>
      </c>
      <c r="N297">
        <v>15</v>
      </c>
      <c r="O297">
        <v>2291</v>
      </c>
      <c r="P297" t="s">
        <v>60</v>
      </c>
      <c r="R297" t="s">
        <v>611</v>
      </c>
      <c r="S297" t="s">
        <v>612</v>
      </c>
      <c r="T297">
        <v>1</v>
      </c>
      <c r="U297">
        <v>-15</v>
      </c>
      <c r="V297">
        <v>2302</v>
      </c>
      <c r="W297" t="s">
        <v>840</v>
      </c>
      <c r="AB297">
        <f>IF(I297=$AA$2, _xlfn.XLOOKUP(P297,tennis_clusters!B:B,tennis_clusters!AB:AB),"NA")</f>
        <v>21</v>
      </c>
      <c r="AC297" t="str">
        <f>IF(OR(ISNUMBER(AB297),ISNA(AB297)),"NA",_xlfn.XLOOKUP(I297,tennis_clusters!B:B,tennis_clusters!AB:AB))</f>
        <v>NA</v>
      </c>
      <c r="AD297" t="str">
        <f t="shared" si="35"/>
        <v>W</v>
      </c>
      <c r="AE297" t="str">
        <f t="shared" si="36"/>
        <v>W</v>
      </c>
      <c r="AF297">
        <f t="shared" si="37"/>
        <v>21</v>
      </c>
      <c r="AG297">
        <f t="shared" si="34"/>
        <v>1</v>
      </c>
      <c r="AH297">
        <f t="shared" si="38"/>
        <v>0.5714285714285714</v>
      </c>
      <c r="AI297">
        <f t="shared" si="39"/>
        <v>0.18367346938775514</v>
      </c>
      <c r="AJ297">
        <v>0.76137624861265263</v>
      </c>
      <c r="AK297">
        <f t="shared" si="40"/>
        <v>5.6941294726170565E-2</v>
      </c>
    </row>
    <row r="298" spans="1:37" x14ac:dyDescent="0.2">
      <c r="A298" s="2" t="d">
        <v>1995-05-08</v>
      </c>
      <c r="B298" t="s">
        <v>683</v>
      </c>
      <c r="C298" t="s">
        <v>642</v>
      </c>
      <c r="D298">
        <v>3</v>
      </c>
      <c r="E298" t="s">
        <v>671</v>
      </c>
      <c r="F298" t="b">
        <v>0</v>
      </c>
      <c r="G298">
        <v>26</v>
      </c>
      <c r="H298" t="s">
        <v>624</v>
      </c>
      <c r="I298" t="s">
        <v>462</v>
      </c>
      <c r="J298">
        <v>2</v>
      </c>
      <c r="K298" t="s">
        <v>611</v>
      </c>
      <c r="L298" t="s">
        <v>612</v>
      </c>
      <c r="M298">
        <v>2</v>
      </c>
      <c r="N298">
        <v>2</v>
      </c>
      <c r="O298">
        <v>2325</v>
      </c>
      <c r="P298" t="s">
        <v>106</v>
      </c>
      <c r="R298" t="s">
        <v>633</v>
      </c>
      <c r="S298" t="s">
        <v>634</v>
      </c>
      <c r="T298">
        <v>71</v>
      </c>
      <c r="U298">
        <v>-2</v>
      </c>
      <c r="V298">
        <v>1949</v>
      </c>
      <c r="W298" t="s">
        <v>968</v>
      </c>
      <c r="AB298">
        <f>IF(I298=$AA$2, _xlfn.XLOOKUP(P298,tennis_clusters!B:B,tennis_clusters!AB:AB),"NA")</f>
        <v>18</v>
      </c>
      <c r="AC298" t="str">
        <f>IF(OR(ISNUMBER(AB298),ISNA(AB298)),"NA",_xlfn.XLOOKUP(I298,tennis_clusters!B:B,tennis_clusters!AB:AB))</f>
        <v>NA</v>
      </c>
      <c r="AD298" t="str">
        <f t="shared" si="35"/>
        <v>W</v>
      </c>
      <c r="AE298" t="str">
        <f t="shared" si="36"/>
        <v>W</v>
      </c>
      <c r="AF298">
        <f t="shared" si="37"/>
        <v>18</v>
      </c>
      <c r="AG298">
        <f t="shared" si="34"/>
        <v>1</v>
      </c>
      <c r="AH298">
        <f t="shared" si="38"/>
        <v>0.7021276595744681</v>
      </c>
      <c r="AI298">
        <f t="shared" si="39"/>
        <v>8.8727931190583961E-2</v>
      </c>
      <c r="AJ298">
        <v>0.76137624861265263</v>
      </c>
      <c r="AK298">
        <f t="shared" si="40"/>
        <v>5.6941294726170565E-2</v>
      </c>
    </row>
    <row r="299" spans="1:37" x14ac:dyDescent="0.2">
      <c r="A299" s="2" t="d">
        <v>1993-03-12</v>
      </c>
      <c r="B299" t="s">
        <v>699</v>
      </c>
      <c r="C299" t="s">
        <v>642</v>
      </c>
      <c r="D299">
        <v>3</v>
      </c>
      <c r="E299" t="s">
        <v>609</v>
      </c>
      <c r="F299" t="b">
        <v>0</v>
      </c>
      <c r="G299">
        <v>25</v>
      </c>
      <c r="H299" t="s">
        <v>614</v>
      </c>
      <c r="I299" t="s">
        <v>462</v>
      </c>
      <c r="J299">
        <v>2</v>
      </c>
      <c r="K299" t="s">
        <v>611</v>
      </c>
      <c r="L299" t="s">
        <v>612</v>
      </c>
      <c r="M299">
        <v>2</v>
      </c>
      <c r="N299">
        <v>8</v>
      </c>
      <c r="O299">
        <v>2276</v>
      </c>
      <c r="P299" t="s">
        <v>466</v>
      </c>
      <c r="Q299">
        <v>5</v>
      </c>
      <c r="R299" t="s">
        <v>693</v>
      </c>
      <c r="S299" t="s">
        <v>694</v>
      </c>
      <c r="T299">
        <v>5</v>
      </c>
      <c r="U299">
        <v>-8</v>
      </c>
      <c r="V299">
        <v>2171</v>
      </c>
      <c r="W299" t="s">
        <v>941</v>
      </c>
      <c r="AB299">
        <f>IF(I299=$AA$2, _xlfn.XLOOKUP(P299,tennis_clusters!B:B,tennis_clusters!AB:AB),"NA")</f>
        <v>13</v>
      </c>
      <c r="AC299" t="str">
        <f>IF(OR(ISNUMBER(AB299),ISNA(AB299)),"NA",_xlfn.XLOOKUP(I299,tennis_clusters!B:B,tennis_clusters!AB:AB))</f>
        <v>NA</v>
      </c>
      <c r="AD299" t="str">
        <f t="shared" si="35"/>
        <v>W</v>
      </c>
      <c r="AE299" t="str">
        <f t="shared" si="36"/>
        <v>W</v>
      </c>
      <c r="AF299">
        <f t="shared" si="37"/>
        <v>13</v>
      </c>
      <c r="AG299">
        <f t="shared" si="34"/>
        <v>1</v>
      </c>
      <c r="AH299">
        <f t="shared" si="38"/>
        <v>0.80909090909090908</v>
      </c>
      <c r="AI299">
        <f t="shared" si="39"/>
        <v>3.6446280991735538E-2</v>
      </c>
      <c r="AJ299">
        <v>0.76137624861265263</v>
      </c>
      <c r="AK299">
        <f t="shared" si="40"/>
        <v>5.6941294726170565E-2</v>
      </c>
    </row>
    <row r="300" spans="1:37" x14ac:dyDescent="0.2">
      <c r="A300" s="2" t="d">
        <v>1999-06-21</v>
      </c>
      <c r="B300" t="s">
        <v>658</v>
      </c>
      <c r="C300" t="s">
        <v>608</v>
      </c>
      <c r="D300">
        <v>5</v>
      </c>
      <c r="E300" t="s">
        <v>608</v>
      </c>
      <c r="F300" t="b">
        <v>0</v>
      </c>
      <c r="G300">
        <v>58</v>
      </c>
      <c r="H300" t="s">
        <v>628</v>
      </c>
      <c r="I300" t="s">
        <v>462</v>
      </c>
      <c r="J300">
        <v>1</v>
      </c>
      <c r="K300" t="s">
        <v>611</v>
      </c>
      <c r="L300" t="s">
        <v>612</v>
      </c>
      <c r="M300">
        <v>1</v>
      </c>
      <c r="N300">
        <v>2</v>
      </c>
      <c r="O300">
        <v>2217</v>
      </c>
      <c r="P300" t="s">
        <v>510</v>
      </c>
      <c r="R300" t="s">
        <v>858</v>
      </c>
      <c r="S300" t="s">
        <v>859</v>
      </c>
      <c r="T300">
        <v>100</v>
      </c>
      <c r="U300">
        <v>-3</v>
      </c>
      <c r="V300">
        <v>1848</v>
      </c>
      <c r="W300" t="s">
        <v>867</v>
      </c>
      <c r="AB300">
        <f>IF(I300=$AA$2, _xlfn.XLOOKUP(P300,tennis_clusters!B:B,tennis_clusters!AB:AB),"NA")</f>
        <v>5</v>
      </c>
      <c r="AC300" t="str">
        <f>IF(OR(ISNUMBER(AB300),ISNA(AB300)),"NA",_xlfn.XLOOKUP(I300,tennis_clusters!B:B,tennis_clusters!AB:AB))</f>
        <v>NA</v>
      </c>
      <c r="AD300" t="str">
        <f t="shared" si="35"/>
        <v>W</v>
      </c>
      <c r="AE300" t="str">
        <f t="shared" si="36"/>
        <v>W</v>
      </c>
      <c r="AF300">
        <f t="shared" si="37"/>
        <v>5</v>
      </c>
      <c r="AG300">
        <f t="shared" si="34"/>
        <v>1</v>
      </c>
      <c r="AH300">
        <f t="shared" si="38"/>
        <v>0.8666666666666667</v>
      </c>
      <c r="AI300">
        <f t="shared" si="39"/>
        <v>1.7777777777777771E-2</v>
      </c>
      <c r="AJ300">
        <v>0.76137624861265263</v>
      </c>
      <c r="AK300">
        <f t="shared" si="40"/>
        <v>5.6941294726170565E-2</v>
      </c>
    </row>
    <row r="301" spans="1:37" x14ac:dyDescent="0.2">
      <c r="A301" s="2" t="d">
        <v>1993-11-01</v>
      </c>
      <c r="B301" t="s">
        <v>844</v>
      </c>
      <c r="C301" t="s">
        <v>642</v>
      </c>
      <c r="D301">
        <v>3</v>
      </c>
      <c r="E301" t="s">
        <v>819</v>
      </c>
      <c r="F301" t="b">
        <v>1</v>
      </c>
      <c r="G301">
        <v>70</v>
      </c>
      <c r="H301" t="s">
        <v>620</v>
      </c>
      <c r="I301" t="s">
        <v>462</v>
      </c>
      <c r="J301">
        <v>1</v>
      </c>
      <c r="K301" t="s">
        <v>611</v>
      </c>
      <c r="L301" t="s">
        <v>612</v>
      </c>
      <c r="M301">
        <v>1</v>
      </c>
      <c r="N301">
        <v>4</v>
      </c>
      <c r="O301">
        <v>2307</v>
      </c>
      <c r="P301" t="s">
        <v>367</v>
      </c>
      <c r="R301" t="s">
        <v>659</v>
      </c>
      <c r="S301" t="s">
        <v>660</v>
      </c>
      <c r="T301">
        <v>15</v>
      </c>
      <c r="U301">
        <v>-4</v>
      </c>
      <c r="V301">
        <v>2091</v>
      </c>
      <c r="W301" t="s">
        <v>742</v>
      </c>
      <c r="AB301">
        <f>IF(I301=$AA$2, _xlfn.XLOOKUP(P301,tennis_clusters!B:B,tennis_clusters!AB:AB),"NA")</f>
        <v>24</v>
      </c>
      <c r="AC301" t="str">
        <f>IF(OR(ISNUMBER(AB301),ISNA(AB301)),"NA",_xlfn.XLOOKUP(I301,tennis_clusters!B:B,tennis_clusters!AB:AB))</f>
        <v>NA</v>
      </c>
      <c r="AD301" t="str">
        <f t="shared" si="35"/>
        <v>W</v>
      </c>
      <c r="AE301" t="str">
        <f t="shared" si="36"/>
        <v>W</v>
      </c>
      <c r="AF301">
        <f t="shared" si="37"/>
        <v>24</v>
      </c>
      <c r="AG301">
        <f t="shared" si="34"/>
        <v>1</v>
      </c>
      <c r="AH301">
        <f t="shared" si="38"/>
        <v>0.90625</v>
      </c>
      <c r="AI301">
        <f t="shared" si="39"/>
        <v>8.7890625E-3</v>
      </c>
      <c r="AJ301">
        <v>0.76137624861265263</v>
      </c>
      <c r="AK301">
        <f t="shared" si="40"/>
        <v>5.6941294726170565E-2</v>
      </c>
    </row>
    <row r="302" spans="1:37" x14ac:dyDescent="0.2">
      <c r="A302" s="2" t="d">
        <v>1994-01-10</v>
      </c>
      <c r="B302" t="s">
        <v>1162</v>
      </c>
      <c r="C302" t="s">
        <v>637</v>
      </c>
      <c r="D302">
        <v>3</v>
      </c>
      <c r="E302" t="s">
        <v>609</v>
      </c>
      <c r="F302" t="b">
        <v>0</v>
      </c>
      <c r="G302">
        <v>43</v>
      </c>
      <c r="H302" t="s">
        <v>614</v>
      </c>
      <c r="I302" t="s">
        <v>462</v>
      </c>
      <c r="J302">
        <v>1</v>
      </c>
      <c r="K302" t="s">
        <v>611</v>
      </c>
      <c r="L302" t="s">
        <v>612</v>
      </c>
      <c r="M302">
        <v>1</v>
      </c>
      <c r="N302">
        <v>5</v>
      </c>
      <c r="O302">
        <v>2303</v>
      </c>
      <c r="P302" t="s">
        <v>466</v>
      </c>
      <c r="Q302">
        <v>5</v>
      </c>
      <c r="R302" t="s">
        <v>693</v>
      </c>
      <c r="S302" t="s">
        <v>694</v>
      </c>
      <c r="T302">
        <v>11</v>
      </c>
      <c r="U302">
        <v>-6</v>
      </c>
      <c r="V302">
        <v>2150</v>
      </c>
      <c r="W302" t="s">
        <v>825</v>
      </c>
      <c r="AB302">
        <f>IF(I302=$AA$2, _xlfn.XLOOKUP(P302,tennis_clusters!B:B,tennis_clusters!AB:AB),"NA")</f>
        <v>13</v>
      </c>
      <c r="AC302" t="str">
        <f>IF(OR(ISNUMBER(AB302),ISNA(AB302)),"NA",_xlfn.XLOOKUP(I302,tennis_clusters!B:B,tennis_clusters!AB:AB))</f>
        <v>NA</v>
      </c>
      <c r="AD302" t="str">
        <f t="shared" si="35"/>
        <v>W</v>
      </c>
      <c r="AE302" t="str">
        <f t="shared" si="36"/>
        <v>W</v>
      </c>
      <c r="AF302">
        <f t="shared" si="37"/>
        <v>13</v>
      </c>
      <c r="AG302">
        <f t="shared" si="34"/>
        <v>1</v>
      </c>
      <c r="AH302">
        <f t="shared" si="38"/>
        <v>0.80909090909090908</v>
      </c>
      <c r="AI302">
        <f t="shared" si="39"/>
        <v>3.6446280991735538E-2</v>
      </c>
      <c r="AJ302">
        <v>0.76137624861265263</v>
      </c>
      <c r="AK302">
        <f t="shared" si="40"/>
        <v>5.6941294726170565E-2</v>
      </c>
    </row>
    <row r="303" spans="1:37" x14ac:dyDescent="0.2">
      <c r="A303" s="2" t="d">
        <v>1992-07-20</v>
      </c>
      <c r="B303" t="s">
        <v>1240</v>
      </c>
      <c r="C303" t="s">
        <v>637</v>
      </c>
      <c r="D303">
        <v>3</v>
      </c>
      <c r="E303" t="s">
        <v>671</v>
      </c>
      <c r="F303" t="b">
        <v>0</v>
      </c>
      <c r="G303">
        <v>37</v>
      </c>
      <c r="H303" t="s">
        <v>618</v>
      </c>
      <c r="I303" t="s">
        <v>462</v>
      </c>
      <c r="J303">
        <v>2</v>
      </c>
      <c r="K303" t="s">
        <v>611</v>
      </c>
      <c r="L303" t="s">
        <v>612</v>
      </c>
      <c r="M303">
        <v>3</v>
      </c>
      <c r="N303">
        <v>3</v>
      </c>
      <c r="O303">
        <v>2183</v>
      </c>
      <c r="P303" t="s">
        <v>198</v>
      </c>
      <c r="Q303">
        <v>9</v>
      </c>
      <c r="R303" t="s">
        <v>647</v>
      </c>
      <c r="S303" t="s">
        <v>648</v>
      </c>
      <c r="T303">
        <v>41</v>
      </c>
      <c r="U303">
        <v>-3</v>
      </c>
      <c r="V303">
        <v>1911</v>
      </c>
      <c r="W303" t="s">
        <v>902</v>
      </c>
      <c r="AB303">
        <f>IF(I303=$AA$2, _xlfn.XLOOKUP(P303,tennis_clusters!B:B,tennis_clusters!AB:AB),"NA")</f>
        <v>17</v>
      </c>
      <c r="AC303" t="str">
        <f>IF(OR(ISNUMBER(AB303),ISNA(AB303)),"NA",_xlfn.XLOOKUP(I303,tennis_clusters!B:B,tennis_clusters!AB:AB))</f>
        <v>NA</v>
      </c>
      <c r="AD303" t="str">
        <f t="shared" si="35"/>
        <v>W</v>
      </c>
      <c r="AE303" t="str">
        <f t="shared" si="36"/>
        <v>W</v>
      </c>
      <c r="AF303">
        <f t="shared" si="37"/>
        <v>17</v>
      </c>
      <c r="AG303">
        <f t="shared" si="34"/>
        <v>1</v>
      </c>
      <c r="AH303">
        <f t="shared" si="38"/>
        <v>0.72972972972972971</v>
      </c>
      <c r="AI303">
        <f t="shared" si="39"/>
        <v>7.3046018991964945E-2</v>
      </c>
      <c r="AJ303">
        <v>0.76137624861265263</v>
      </c>
      <c r="AK303">
        <f t="shared" si="40"/>
        <v>5.6941294726170565E-2</v>
      </c>
    </row>
    <row r="304" spans="1:37" x14ac:dyDescent="0.2">
      <c r="A304" s="2" t="d">
        <v>1989-02-13</v>
      </c>
      <c r="B304" t="s">
        <v>782</v>
      </c>
      <c r="C304" t="s">
        <v>783</v>
      </c>
      <c r="D304">
        <v>3</v>
      </c>
      <c r="E304" t="s">
        <v>609</v>
      </c>
      <c r="F304" t="b">
        <v>1</v>
      </c>
      <c r="H304" t="s">
        <v>628</v>
      </c>
      <c r="I304" t="s">
        <v>462</v>
      </c>
      <c r="K304" t="s">
        <v>611</v>
      </c>
      <c r="L304" t="s">
        <v>612</v>
      </c>
      <c r="M304">
        <v>91</v>
      </c>
      <c r="N304">
        <v>16</v>
      </c>
      <c r="O304">
        <v>1803</v>
      </c>
      <c r="P304" t="s">
        <v>1411</v>
      </c>
      <c r="R304" t="s">
        <v>611</v>
      </c>
      <c r="S304" t="s">
        <v>612</v>
      </c>
      <c r="T304">
        <v>106</v>
      </c>
      <c r="U304">
        <v>-12</v>
      </c>
      <c r="V304">
        <v>1882</v>
      </c>
      <c r="W304" t="s">
        <v>744</v>
      </c>
      <c r="AB304" t="e">
        <f>IF(I304=$AA$2, _xlfn.XLOOKUP(P304,tennis_clusters!B:B,tennis_clusters!AB:AB),"NA")</f>
        <v>#N/A</v>
      </c>
      <c r="AC304" t="str">
        <f>IF(OR(ISNUMBER(AB304),ISNA(AB304)),"NA",_xlfn.XLOOKUP(I304,tennis_clusters!B:B,tennis_clusters!AB:AB))</f>
        <v>NA</v>
      </c>
      <c r="AD304" t="str">
        <f t="shared" si="35"/>
        <v>W</v>
      </c>
      <c r="AE304" t="str">
        <f t="shared" si="36"/>
        <v/>
      </c>
      <c r="AF304" t="str">
        <f t="shared" si="37"/>
        <v/>
      </c>
      <c r="AG304" t="str">
        <f t="shared" si="34"/>
        <v/>
      </c>
      <c r="AH304" t="str">
        <f t="shared" si="38"/>
        <v/>
      </c>
      <c r="AI304" t="str">
        <f t="shared" si="39"/>
        <v/>
      </c>
      <c r="AJ304">
        <v>0.76137624861265263</v>
      </c>
      <c r="AK304" t="str">
        <f t="shared" si="40"/>
        <v/>
      </c>
    </row>
    <row r="305" spans="1:37" x14ac:dyDescent="0.2">
      <c r="A305" s="2" t="d">
        <v>2001-06-11</v>
      </c>
      <c r="B305" t="s">
        <v>762</v>
      </c>
      <c r="C305" t="s">
        <v>637</v>
      </c>
      <c r="D305">
        <v>3</v>
      </c>
      <c r="E305" t="s">
        <v>608</v>
      </c>
      <c r="F305" t="b">
        <v>0</v>
      </c>
      <c r="G305">
        <v>63</v>
      </c>
      <c r="H305" t="s">
        <v>620</v>
      </c>
      <c r="I305" t="s">
        <v>462</v>
      </c>
      <c r="J305">
        <v>2</v>
      </c>
      <c r="K305" t="s">
        <v>611</v>
      </c>
      <c r="L305" t="s">
        <v>612</v>
      </c>
      <c r="M305">
        <v>4</v>
      </c>
      <c r="N305">
        <v>3</v>
      </c>
      <c r="O305">
        <v>2163</v>
      </c>
      <c r="P305" t="s">
        <v>269</v>
      </c>
      <c r="R305" t="s">
        <v>615</v>
      </c>
      <c r="S305" t="s">
        <v>616</v>
      </c>
      <c r="T305">
        <v>85</v>
      </c>
      <c r="U305">
        <v>-4</v>
      </c>
      <c r="V305">
        <v>1892</v>
      </c>
      <c r="W305" t="s">
        <v>666</v>
      </c>
      <c r="AB305">
        <f>IF(I305=$AA$2, _xlfn.XLOOKUP(P305,tennis_clusters!B:B,tennis_clusters!AB:AB),"NA")</f>
        <v>24</v>
      </c>
      <c r="AC305" t="str">
        <f>IF(OR(ISNUMBER(AB305),ISNA(AB305)),"NA",_xlfn.XLOOKUP(I305,tennis_clusters!B:B,tennis_clusters!AB:AB))</f>
        <v>NA</v>
      </c>
      <c r="AD305" t="str">
        <f t="shared" si="35"/>
        <v>W</v>
      </c>
      <c r="AE305" t="str">
        <f t="shared" si="36"/>
        <v>W</v>
      </c>
      <c r="AF305">
        <f t="shared" si="37"/>
        <v>24</v>
      </c>
      <c r="AG305">
        <f t="shared" si="34"/>
        <v>1</v>
      </c>
      <c r="AH305">
        <f t="shared" si="38"/>
        <v>0.90625</v>
      </c>
      <c r="AI305">
        <f t="shared" si="39"/>
        <v>8.7890625E-3</v>
      </c>
      <c r="AJ305">
        <v>0.76137624861265263</v>
      </c>
      <c r="AK305">
        <f t="shared" si="40"/>
        <v>5.6941294726170565E-2</v>
      </c>
    </row>
    <row r="306" spans="1:37" x14ac:dyDescent="0.2">
      <c r="A306" s="2" t="d">
        <v>1993-04-12</v>
      </c>
      <c r="B306" t="s">
        <v>1031</v>
      </c>
      <c r="C306" t="s">
        <v>637</v>
      </c>
      <c r="D306">
        <v>3</v>
      </c>
      <c r="E306" t="s">
        <v>609</v>
      </c>
      <c r="F306" t="b">
        <v>0</v>
      </c>
      <c r="G306">
        <v>37</v>
      </c>
      <c r="H306" t="s">
        <v>618</v>
      </c>
      <c r="I306" t="s">
        <v>462</v>
      </c>
      <c r="J306">
        <v>2</v>
      </c>
      <c r="K306" t="s">
        <v>611</v>
      </c>
      <c r="L306" t="s">
        <v>612</v>
      </c>
      <c r="M306">
        <v>1</v>
      </c>
      <c r="N306">
        <v>2</v>
      </c>
      <c r="O306">
        <v>2305</v>
      </c>
      <c r="P306" t="s">
        <v>143</v>
      </c>
      <c r="Q306">
        <v>7</v>
      </c>
      <c r="R306" t="s">
        <v>611</v>
      </c>
      <c r="S306" t="s">
        <v>612</v>
      </c>
      <c r="T306">
        <v>38</v>
      </c>
      <c r="U306">
        <v>-3</v>
      </c>
      <c r="V306">
        <v>2007</v>
      </c>
      <c r="W306" t="s">
        <v>709</v>
      </c>
      <c r="AB306">
        <f>IF(I306=$AA$2, _xlfn.XLOOKUP(P306,tennis_clusters!B:B,tennis_clusters!AB:AB),"NA")</f>
        <v>15</v>
      </c>
      <c r="AC306" t="str">
        <f>IF(OR(ISNUMBER(AB306),ISNA(AB306)),"NA",_xlfn.XLOOKUP(I306,tennis_clusters!B:B,tennis_clusters!AB:AB))</f>
        <v>NA</v>
      </c>
      <c r="AD306" t="str">
        <f t="shared" si="35"/>
        <v>W</v>
      </c>
      <c r="AE306" t="str">
        <f t="shared" si="36"/>
        <v>W</v>
      </c>
      <c r="AF306">
        <f t="shared" si="37"/>
        <v>15</v>
      </c>
      <c r="AG306">
        <f t="shared" si="34"/>
        <v>1</v>
      </c>
      <c r="AH306">
        <f t="shared" si="38"/>
        <v>0.70769230769230773</v>
      </c>
      <c r="AI306">
        <f t="shared" si="39"/>
        <v>8.5443786982248499E-2</v>
      </c>
      <c r="AJ306">
        <v>0.76137624861265263</v>
      </c>
      <c r="AK306">
        <f t="shared" si="40"/>
        <v>5.6941294726170565E-2</v>
      </c>
    </row>
    <row r="307" spans="1:37" x14ac:dyDescent="0.2">
      <c r="A307" s="2" t="d">
        <v>1993-01-18</v>
      </c>
      <c r="B307" t="s">
        <v>719</v>
      </c>
      <c r="C307" t="s">
        <v>608</v>
      </c>
      <c r="D307">
        <v>5</v>
      </c>
      <c r="E307" t="s">
        <v>609</v>
      </c>
      <c r="F307" t="b">
        <v>0</v>
      </c>
      <c r="G307">
        <v>31</v>
      </c>
      <c r="H307" t="s">
        <v>624</v>
      </c>
      <c r="I307" t="s">
        <v>462</v>
      </c>
      <c r="J307">
        <v>3</v>
      </c>
      <c r="K307" t="s">
        <v>611</v>
      </c>
      <c r="L307" t="s">
        <v>612</v>
      </c>
      <c r="M307">
        <v>3</v>
      </c>
      <c r="N307">
        <v>2</v>
      </c>
      <c r="O307">
        <v>2290</v>
      </c>
      <c r="P307" t="s">
        <v>42</v>
      </c>
      <c r="R307" t="s">
        <v>729</v>
      </c>
      <c r="S307" t="s">
        <v>730</v>
      </c>
      <c r="T307">
        <v>110</v>
      </c>
      <c r="U307">
        <v>-3</v>
      </c>
      <c r="V307">
        <v>1874</v>
      </c>
      <c r="W307" t="s">
        <v>1210</v>
      </c>
      <c r="AB307">
        <f>IF(I307=$AA$2, _xlfn.XLOOKUP(P307,tennis_clusters!B:B,tennis_clusters!AB:AB),"NA")</f>
        <v>28</v>
      </c>
      <c r="AC307" t="str">
        <f>IF(OR(ISNUMBER(AB307),ISNA(AB307)),"NA",_xlfn.XLOOKUP(I307,tennis_clusters!B:B,tennis_clusters!AB:AB))</f>
        <v>NA</v>
      </c>
      <c r="AD307" t="str">
        <f t="shared" si="35"/>
        <v>W</v>
      </c>
      <c r="AE307" t="str">
        <f t="shared" si="36"/>
        <v>W</v>
      </c>
      <c r="AF307">
        <f t="shared" si="37"/>
        <v>28</v>
      </c>
      <c r="AG307">
        <f t="shared" si="34"/>
        <v>1</v>
      </c>
      <c r="AH307">
        <f t="shared" si="38"/>
        <v>0.8</v>
      </c>
      <c r="AI307">
        <f t="shared" si="39"/>
        <v>3.999999999999998E-2</v>
      </c>
      <c r="AJ307">
        <v>0.76137624861265263</v>
      </c>
      <c r="AK307">
        <f t="shared" si="40"/>
        <v>5.6941294726170565E-2</v>
      </c>
    </row>
    <row r="308" spans="1:37" x14ac:dyDescent="0.2">
      <c r="A308" s="2" t="d">
        <v>1995-03-13</v>
      </c>
      <c r="B308" t="s">
        <v>699</v>
      </c>
      <c r="C308" t="s">
        <v>642</v>
      </c>
      <c r="D308">
        <v>3</v>
      </c>
      <c r="E308" t="s">
        <v>609</v>
      </c>
      <c r="F308" t="b">
        <v>0</v>
      </c>
      <c r="G308">
        <v>43</v>
      </c>
      <c r="H308" t="s">
        <v>624</v>
      </c>
      <c r="I308" t="s">
        <v>462</v>
      </c>
      <c r="J308">
        <v>1</v>
      </c>
      <c r="K308" t="s">
        <v>611</v>
      </c>
      <c r="L308" t="s">
        <v>612</v>
      </c>
      <c r="M308">
        <v>1</v>
      </c>
      <c r="N308">
        <v>1</v>
      </c>
      <c r="O308">
        <v>2360</v>
      </c>
      <c r="P308" t="s">
        <v>273</v>
      </c>
      <c r="Q308">
        <v>31</v>
      </c>
      <c r="R308" t="s">
        <v>611</v>
      </c>
      <c r="S308" t="s">
        <v>612</v>
      </c>
      <c r="T308">
        <v>42</v>
      </c>
      <c r="U308">
        <v>-2</v>
      </c>
      <c r="V308">
        <v>1926</v>
      </c>
      <c r="W308" t="s">
        <v>709</v>
      </c>
      <c r="AB308">
        <f>IF(I308=$AA$2, _xlfn.XLOOKUP(P308,tennis_clusters!B:B,tennis_clusters!AB:AB),"NA")</f>
        <v>5</v>
      </c>
      <c r="AC308" t="str">
        <f>IF(OR(ISNUMBER(AB308),ISNA(AB308)),"NA",_xlfn.XLOOKUP(I308,tennis_clusters!B:B,tennis_clusters!AB:AB))</f>
        <v>NA</v>
      </c>
      <c r="AD308" t="str">
        <f t="shared" si="35"/>
        <v>W</v>
      </c>
      <c r="AE308" t="str">
        <f t="shared" si="36"/>
        <v>W</v>
      </c>
      <c r="AF308">
        <f t="shared" si="37"/>
        <v>5</v>
      </c>
      <c r="AG308">
        <f t="shared" si="34"/>
        <v>1</v>
      </c>
      <c r="AH308">
        <f t="shared" si="38"/>
        <v>0.8666666666666667</v>
      </c>
      <c r="AI308">
        <f t="shared" si="39"/>
        <v>1.7777777777777771E-2</v>
      </c>
      <c r="AJ308">
        <v>0.76137624861265263</v>
      </c>
      <c r="AK308">
        <f t="shared" si="40"/>
        <v>5.6941294726170565E-2</v>
      </c>
    </row>
    <row r="309" spans="1:37" x14ac:dyDescent="0.2">
      <c r="A309" s="2" t="d">
        <v>1995-09-22</v>
      </c>
      <c r="B309" t="s">
        <v>696</v>
      </c>
      <c r="C309" t="s">
        <v>697</v>
      </c>
      <c r="D309">
        <v>5</v>
      </c>
      <c r="E309" t="s">
        <v>609</v>
      </c>
      <c r="F309" t="b">
        <v>0</v>
      </c>
      <c r="H309" t="s">
        <v>614</v>
      </c>
      <c r="I309" t="s">
        <v>462</v>
      </c>
      <c r="K309" t="s">
        <v>611</v>
      </c>
      <c r="L309" t="s">
        <v>612</v>
      </c>
      <c r="M309">
        <v>2</v>
      </c>
      <c r="N309">
        <v>4</v>
      </c>
      <c r="O309">
        <v>2348</v>
      </c>
      <c r="P309" t="s">
        <v>543</v>
      </c>
      <c r="R309" t="s">
        <v>678</v>
      </c>
      <c r="S309" t="s">
        <v>679</v>
      </c>
      <c r="T309">
        <v>8</v>
      </c>
      <c r="U309">
        <v>-4</v>
      </c>
      <c r="V309">
        <v>2124</v>
      </c>
      <c r="W309" t="s">
        <v>1062</v>
      </c>
      <c r="AB309">
        <f>IF(I309=$AA$2, _xlfn.XLOOKUP(P309,tennis_clusters!B:B,tennis_clusters!AB:AB),"NA")</f>
        <v>8</v>
      </c>
      <c r="AC309" t="str">
        <f>IF(OR(ISNUMBER(AB309),ISNA(AB309)),"NA",_xlfn.XLOOKUP(I309,tennis_clusters!B:B,tennis_clusters!AB:AB))</f>
        <v>NA</v>
      </c>
      <c r="AD309" t="str">
        <f t="shared" si="35"/>
        <v>W</v>
      </c>
      <c r="AE309" t="str">
        <f t="shared" si="36"/>
        <v>W</v>
      </c>
      <c r="AF309">
        <f t="shared" si="37"/>
        <v>8</v>
      </c>
      <c r="AG309">
        <f t="shared" si="34"/>
        <v>1</v>
      </c>
      <c r="AH309">
        <f t="shared" si="38"/>
        <v>0.7415730337078652</v>
      </c>
      <c r="AI309">
        <f t="shared" si="39"/>
        <v>6.6784496906956176E-2</v>
      </c>
      <c r="AJ309">
        <v>0.76137624861265263</v>
      </c>
      <c r="AK309">
        <f t="shared" si="40"/>
        <v>5.6941294726170565E-2</v>
      </c>
    </row>
    <row r="310" spans="1:37" x14ac:dyDescent="0.2">
      <c r="A310" s="2" t="d">
        <v>1994-11-07</v>
      </c>
      <c r="B310" t="s">
        <v>1119</v>
      </c>
      <c r="C310" t="s">
        <v>637</v>
      </c>
      <c r="D310">
        <v>3</v>
      </c>
      <c r="E310" t="s">
        <v>819</v>
      </c>
      <c r="F310" t="b">
        <v>1</v>
      </c>
      <c r="G310">
        <v>80</v>
      </c>
      <c r="H310" t="s">
        <v>610</v>
      </c>
      <c r="I310" t="s">
        <v>462</v>
      </c>
      <c r="J310">
        <v>1</v>
      </c>
      <c r="K310" t="s">
        <v>611</v>
      </c>
      <c r="L310" t="s">
        <v>612</v>
      </c>
      <c r="M310">
        <v>1</v>
      </c>
      <c r="N310">
        <v>4</v>
      </c>
      <c r="O310">
        <v>2337</v>
      </c>
      <c r="P310" t="s">
        <v>360</v>
      </c>
      <c r="Q310">
        <v>7</v>
      </c>
      <c r="R310" t="s">
        <v>678</v>
      </c>
      <c r="S310" t="s">
        <v>679</v>
      </c>
      <c r="T310">
        <v>22</v>
      </c>
      <c r="U310">
        <v>-4</v>
      </c>
      <c r="V310">
        <v>2080</v>
      </c>
      <c r="W310" t="s">
        <v>980</v>
      </c>
      <c r="AB310">
        <f>IF(I310=$AA$2, _xlfn.XLOOKUP(P310,tennis_clusters!B:B,tennis_clusters!AB:AB),"NA")</f>
        <v>15</v>
      </c>
      <c r="AC310" t="str">
        <f>IF(OR(ISNUMBER(AB310),ISNA(AB310)),"NA",_xlfn.XLOOKUP(I310,tennis_clusters!B:B,tennis_clusters!AB:AB))</f>
        <v>NA</v>
      </c>
      <c r="AD310" t="str">
        <f t="shared" si="35"/>
        <v>W</v>
      </c>
      <c r="AE310" t="str">
        <f t="shared" si="36"/>
        <v>W</v>
      </c>
      <c r="AF310">
        <f t="shared" si="37"/>
        <v>15</v>
      </c>
      <c r="AG310">
        <f t="shared" si="34"/>
        <v>1</v>
      </c>
      <c r="AH310">
        <f t="shared" si="38"/>
        <v>0.70769230769230773</v>
      </c>
      <c r="AI310">
        <f t="shared" si="39"/>
        <v>8.5443786982248499E-2</v>
      </c>
      <c r="AJ310">
        <v>0.76137624861265263</v>
      </c>
      <c r="AK310">
        <f t="shared" si="40"/>
        <v>5.6941294726170565E-2</v>
      </c>
    </row>
    <row r="311" spans="1:37" x14ac:dyDescent="0.2">
      <c r="A311" s="2" t="d">
        <v>1994-11-07</v>
      </c>
      <c r="B311" t="s">
        <v>1119</v>
      </c>
      <c r="C311" t="s">
        <v>637</v>
      </c>
      <c r="D311">
        <v>3</v>
      </c>
      <c r="E311" t="s">
        <v>819</v>
      </c>
      <c r="F311" t="b">
        <v>1</v>
      </c>
      <c r="G311">
        <v>80</v>
      </c>
      <c r="H311" t="s">
        <v>620</v>
      </c>
      <c r="I311" t="s">
        <v>462</v>
      </c>
      <c r="J311">
        <v>1</v>
      </c>
      <c r="K311" t="s">
        <v>611</v>
      </c>
      <c r="L311" t="s">
        <v>612</v>
      </c>
      <c r="M311">
        <v>1</v>
      </c>
      <c r="N311">
        <v>2</v>
      </c>
      <c r="O311">
        <v>2332</v>
      </c>
      <c r="P311" t="s">
        <v>485</v>
      </c>
      <c r="R311" t="s">
        <v>611</v>
      </c>
      <c r="S311" t="s">
        <v>612</v>
      </c>
      <c r="T311">
        <v>34</v>
      </c>
      <c r="U311">
        <v>-2</v>
      </c>
      <c r="V311">
        <v>2000</v>
      </c>
      <c r="W311" t="s">
        <v>825</v>
      </c>
      <c r="AB311">
        <f>IF(I311=$AA$2, _xlfn.XLOOKUP(P311,tennis_clusters!B:B,tennis_clusters!AB:AB),"NA")</f>
        <v>13</v>
      </c>
      <c r="AC311" t="str">
        <f>IF(OR(ISNUMBER(AB311),ISNA(AB311)),"NA",_xlfn.XLOOKUP(I311,tennis_clusters!B:B,tennis_clusters!AB:AB))</f>
        <v>NA</v>
      </c>
      <c r="AD311" t="str">
        <f t="shared" si="35"/>
        <v>W</v>
      </c>
      <c r="AE311" t="str">
        <f t="shared" si="36"/>
        <v>W</v>
      </c>
      <c r="AF311">
        <f t="shared" si="37"/>
        <v>13</v>
      </c>
      <c r="AG311">
        <f t="shared" si="34"/>
        <v>1</v>
      </c>
      <c r="AH311">
        <f t="shared" si="38"/>
        <v>0.80909090909090908</v>
      </c>
      <c r="AI311">
        <f t="shared" si="39"/>
        <v>3.6446280991735538E-2</v>
      </c>
      <c r="AJ311">
        <v>0.76137624861265263</v>
      </c>
      <c r="AK311">
        <f t="shared" si="40"/>
        <v>5.6941294726170565E-2</v>
      </c>
    </row>
    <row r="312" spans="1:37" x14ac:dyDescent="0.2">
      <c r="A312" s="2" t="d">
        <v>2002-03-18</v>
      </c>
      <c r="B312" t="s">
        <v>699</v>
      </c>
      <c r="C312" t="s">
        <v>642</v>
      </c>
      <c r="D312">
        <v>3</v>
      </c>
      <c r="E312" t="s">
        <v>609</v>
      </c>
      <c r="F312" t="b">
        <v>0</v>
      </c>
      <c r="G312">
        <v>48</v>
      </c>
      <c r="H312" t="s">
        <v>624</v>
      </c>
      <c r="I312" t="s">
        <v>178</v>
      </c>
      <c r="K312" t="s">
        <v>700</v>
      </c>
      <c r="L312" t="s">
        <v>701</v>
      </c>
      <c r="M312">
        <v>62</v>
      </c>
      <c r="N312">
        <v>19</v>
      </c>
      <c r="O312">
        <v>1913</v>
      </c>
      <c r="P312" t="s">
        <v>462</v>
      </c>
      <c r="Q312">
        <v>11</v>
      </c>
      <c r="R312" t="s">
        <v>611</v>
      </c>
      <c r="S312" t="s">
        <v>612</v>
      </c>
      <c r="T312">
        <v>13</v>
      </c>
      <c r="U312">
        <v>-16</v>
      </c>
      <c r="V312">
        <v>2178</v>
      </c>
      <c r="W312" t="s">
        <v>702</v>
      </c>
      <c r="X312" t="s">
        <v>646</v>
      </c>
      <c r="AB312" t="str">
        <f>IF(I312=$AA$2, _xlfn.XLOOKUP(P312,tennis_clusters!B:B,tennis_clusters!AB:AB),"NA")</f>
        <v>NA</v>
      </c>
      <c r="AC312">
        <f>IF(OR(ISNUMBER(AB312),ISNA(AB312)),"NA",_xlfn.XLOOKUP(I312,tennis_clusters!B:B,tennis_clusters!AB:AB))</f>
        <v>15</v>
      </c>
      <c r="AD312" t="str">
        <f t="shared" si="35"/>
        <v>L</v>
      </c>
      <c r="AE312" t="str">
        <f t="shared" si="36"/>
        <v>L</v>
      </c>
      <c r="AF312">
        <f t="shared" si="37"/>
        <v>15</v>
      </c>
      <c r="AG312">
        <f t="shared" si="34"/>
        <v>0</v>
      </c>
      <c r="AH312">
        <f t="shared" si="38"/>
        <v>0.70769230769230773</v>
      </c>
      <c r="AI312">
        <f t="shared" si="39"/>
        <v>0.50082840236686399</v>
      </c>
      <c r="AJ312">
        <v>0.76137624861265263</v>
      </c>
      <c r="AK312">
        <f t="shared" si="40"/>
        <v>0.57969379195147586</v>
      </c>
    </row>
    <row r="313" spans="1:37" x14ac:dyDescent="0.2">
      <c r="A313" s="2" t="d">
        <v>1995-11-14</v>
      </c>
      <c r="B313" t="s">
        <v>839</v>
      </c>
      <c r="C313" t="s">
        <v>610</v>
      </c>
      <c r="D313">
        <v>3</v>
      </c>
      <c r="E313" t="s">
        <v>819</v>
      </c>
      <c r="F313" t="b">
        <v>1</v>
      </c>
      <c r="G313">
        <v>100</v>
      </c>
      <c r="H313" t="s">
        <v>677</v>
      </c>
      <c r="I313" t="s">
        <v>462</v>
      </c>
      <c r="K313" t="s">
        <v>611</v>
      </c>
      <c r="L313" t="s">
        <v>612</v>
      </c>
      <c r="M313">
        <v>1</v>
      </c>
      <c r="N313">
        <v>7</v>
      </c>
      <c r="O313">
        <v>2364</v>
      </c>
      <c r="P313" t="s">
        <v>94</v>
      </c>
      <c r="R313" t="s">
        <v>621</v>
      </c>
      <c r="S313" t="s">
        <v>622</v>
      </c>
      <c r="T313">
        <v>5</v>
      </c>
      <c r="U313">
        <v>-7</v>
      </c>
      <c r="V313">
        <v>2221</v>
      </c>
      <c r="W313" t="s">
        <v>691</v>
      </c>
      <c r="AB313">
        <f>IF(I313=$AA$2, _xlfn.XLOOKUP(P313,tennis_clusters!B:B,tennis_clusters!AB:AB),"NA")</f>
        <v>11</v>
      </c>
      <c r="AC313" t="str">
        <f>IF(OR(ISNUMBER(AB313),ISNA(AB313)),"NA",_xlfn.XLOOKUP(I313,tennis_clusters!B:B,tennis_clusters!AB:AB))</f>
        <v>NA</v>
      </c>
      <c r="AD313" t="str">
        <f t="shared" si="35"/>
        <v>W</v>
      </c>
      <c r="AE313" t="str">
        <f t="shared" si="36"/>
        <v>W</v>
      </c>
      <c r="AF313">
        <f t="shared" si="37"/>
        <v>11</v>
      </c>
      <c r="AG313">
        <f t="shared" si="34"/>
        <v>1</v>
      </c>
      <c r="AH313">
        <f t="shared" si="38"/>
        <v>0.66279069767441856</v>
      </c>
      <c r="AI313">
        <f t="shared" si="39"/>
        <v>0.11371011357490539</v>
      </c>
      <c r="AJ313">
        <v>0.76137624861265263</v>
      </c>
      <c r="AK313">
        <f t="shared" si="40"/>
        <v>5.6941294726170565E-2</v>
      </c>
    </row>
    <row r="314" spans="1:37" x14ac:dyDescent="0.2">
      <c r="A314" s="2" t="d">
        <v>1991-11-29</v>
      </c>
      <c r="B314" t="s">
        <v>696</v>
      </c>
      <c r="C314" t="s">
        <v>697</v>
      </c>
      <c r="D314">
        <v>5</v>
      </c>
      <c r="E314" t="s">
        <v>819</v>
      </c>
      <c r="F314" t="b">
        <v>1</v>
      </c>
      <c r="H314" t="s">
        <v>610</v>
      </c>
      <c r="I314" t="s">
        <v>227</v>
      </c>
      <c r="K314" t="s">
        <v>638</v>
      </c>
      <c r="L314" t="s">
        <v>639</v>
      </c>
      <c r="M314">
        <v>7</v>
      </c>
      <c r="N314">
        <v>14</v>
      </c>
      <c r="O314">
        <v>2155</v>
      </c>
      <c r="P314" t="s">
        <v>462</v>
      </c>
      <c r="R314" t="s">
        <v>611</v>
      </c>
      <c r="S314" t="s">
        <v>612</v>
      </c>
      <c r="T314">
        <v>6</v>
      </c>
      <c r="U314">
        <v>-13</v>
      </c>
      <c r="V314">
        <v>2220</v>
      </c>
      <c r="W314" t="s">
        <v>1275</v>
      </c>
      <c r="AB314" t="str">
        <f>IF(I314=$AA$2, _xlfn.XLOOKUP(P314,tennis_clusters!B:B,tennis_clusters!AB:AB),"NA")</f>
        <v>NA</v>
      </c>
      <c r="AC314">
        <f>IF(OR(ISNUMBER(AB314),ISNA(AB314)),"NA",_xlfn.XLOOKUP(I314,tennis_clusters!B:B,tennis_clusters!AB:AB))</f>
        <v>11</v>
      </c>
      <c r="AD314" t="str">
        <f t="shared" si="35"/>
        <v>L</v>
      </c>
      <c r="AE314" t="str">
        <f t="shared" si="36"/>
        <v>L</v>
      </c>
      <c r="AF314">
        <f t="shared" si="37"/>
        <v>11</v>
      </c>
      <c r="AG314">
        <f t="shared" si="34"/>
        <v>0</v>
      </c>
      <c r="AH314">
        <f t="shared" si="38"/>
        <v>0.66279069767441856</v>
      </c>
      <c r="AI314">
        <f t="shared" si="39"/>
        <v>0.43929150892374252</v>
      </c>
      <c r="AJ314">
        <v>0.76137624861265263</v>
      </c>
      <c r="AK314">
        <f t="shared" si="40"/>
        <v>0.57969379195147586</v>
      </c>
    </row>
    <row r="315" spans="1:37" x14ac:dyDescent="0.2">
      <c r="A315" s="2" t="d">
        <v>1991-10-14</v>
      </c>
      <c r="B315" t="s">
        <v>898</v>
      </c>
      <c r="C315" t="s">
        <v>637</v>
      </c>
      <c r="D315">
        <v>3</v>
      </c>
      <c r="E315" t="s">
        <v>819</v>
      </c>
      <c r="F315" t="b">
        <v>1</v>
      </c>
      <c r="G315">
        <v>43</v>
      </c>
      <c r="H315" t="s">
        <v>614</v>
      </c>
      <c r="I315" t="s">
        <v>462</v>
      </c>
      <c r="J315">
        <v>2</v>
      </c>
      <c r="K315" t="s">
        <v>611</v>
      </c>
      <c r="L315" t="s">
        <v>612</v>
      </c>
      <c r="M315">
        <v>7</v>
      </c>
      <c r="N315">
        <v>7</v>
      </c>
      <c r="O315">
        <v>2182</v>
      </c>
      <c r="P315" t="s">
        <v>97</v>
      </c>
      <c r="Q315">
        <v>4</v>
      </c>
      <c r="R315" t="s">
        <v>611</v>
      </c>
      <c r="S315" t="s">
        <v>612</v>
      </c>
      <c r="T315">
        <v>19</v>
      </c>
      <c r="U315">
        <v>-7</v>
      </c>
      <c r="V315">
        <v>2068</v>
      </c>
      <c r="W315" t="s">
        <v>715</v>
      </c>
      <c r="AB315">
        <f>IF(I315=$AA$2, _xlfn.XLOOKUP(P315,tennis_clusters!B:B,tennis_clusters!AB:AB),"NA")</f>
        <v>22</v>
      </c>
      <c r="AC315" t="str">
        <f>IF(OR(ISNUMBER(AB315),ISNA(AB315)),"NA",_xlfn.XLOOKUP(I315,tennis_clusters!B:B,tennis_clusters!AB:AB))</f>
        <v>NA</v>
      </c>
      <c r="AD315" t="str">
        <f t="shared" si="35"/>
        <v>W</v>
      </c>
      <c r="AE315" t="str">
        <f t="shared" si="36"/>
        <v>W</v>
      </c>
      <c r="AF315">
        <f t="shared" si="37"/>
        <v>22</v>
      </c>
      <c r="AG315">
        <f t="shared" si="34"/>
        <v>1</v>
      </c>
      <c r="AH315">
        <f t="shared" si="38"/>
        <v>0.84375</v>
      </c>
      <c r="AI315">
        <f t="shared" si="39"/>
        <v>2.44140625E-2</v>
      </c>
      <c r="AJ315">
        <v>0.76137624861265263</v>
      </c>
      <c r="AK315">
        <f t="shared" si="40"/>
        <v>5.6941294726170565E-2</v>
      </c>
    </row>
    <row r="316" spans="1:37" x14ac:dyDescent="0.2">
      <c r="A316" s="2" t="d">
        <v>2001-03-12</v>
      </c>
      <c r="B316" t="s">
        <v>706</v>
      </c>
      <c r="C316" t="s">
        <v>642</v>
      </c>
      <c r="D316">
        <v>5</v>
      </c>
      <c r="E316" t="s">
        <v>609</v>
      </c>
      <c r="F316" t="b">
        <v>0</v>
      </c>
      <c r="G316">
        <v>49</v>
      </c>
      <c r="H316" t="s">
        <v>610</v>
      </c>
      <c r="I316" t="s">
        <v>60</v>
      </c>
      <c r="J316">
        <v>4</v>
      </c>
      <c r="K316" t="s">
        <v>611</v>
      </c>
      <c r="L316" t="s">
        <v>612</v>
      </c>
      <c r="M316">
        <v>4</v>
      </c>
      <c r="N316">
        <v>13</v>
      </c>
      <c r="O316">
        <v>2255</v>
      </c>
      <c r="P316" t="s">
        <v>462</v>
      </c>
      <c r="Q316">
        <v>3</v>
      </c>
      <c r="R316" t="s">
        <v>611</v>
      </c>
      <c r="S316" t="s">
        <v>612</v>
      </c>
      <c r="T316">
        <v>3</v>
      </c>
      <c r="U316">
        <v>-13</v>
      </c>
      <c r="V316">
        <v>2239</v>
      </c>
      <c r="W316" t="s">
        <v>776</v>
      </c>
      <c r="AB316" t="str">
        <f>IF(I316=$AA$2, _xlfn.XLOOKUP(P316,tennis_clusters!B:B,tennis_clusters!AB:AB),"NA")</f>
        <v>NA</v>
      </c>
      <c r="AC316">
        <f>IF(OR(ISNUMBER(AB316),ISNA(AB316)),"NA",_xlfn.XLOOKUP(I316,tennis_clusters!B:B,tennis_clusters!AB:AB))</f>
        <v>21</v>
      </c>
      <c r="AD316" t="str">
        <f t="shared" si="35"/>
        <v>L</v>
      </c>
      <c r="AE316" t="str">
        <f t="shared" si="36"/>
        <v>L</v>
      </c>
      <c r="AF316">
        <f t="shared" si="37"/>
        <v>21</v>
      </c>
      <c r="AG316">
        <f t="shared" si="34"/>
        <v>0</v>
      </c>
      <c r="AH316">
        <f t="shared" si="38"/>
        <v>0.5714285714285714</v>
      </c>
      <c r="AI316">
        <f t="shared" si="39"/>
        <v>0.32653061224489793</v>
      </c>
      <c r="AJ316">
        <v>0.76137624861265263</v>
      </c>
      <c r="AK316">
        <f t="shared" si="40"/>
        <v>0.57969379195147586</v>
      </c>
    </row>
    <row r="317" spans="1:37" x14ac:dyDescent="0.2">
      <c r="A317" s="2" t="d">
        <v>1996-08-05</v>
      </c>
      <c r="B317" t="s">
        <v>641</v>
      </c>
      <c r="C317" t="s">
        <v>642</v>
      </c>
      <c r="D317">
        <v>3</v>
      </c>
      <c r="E317" t="s">
        <v>609</v>
      </c>
      <c r="F317" t="b">
        <v>0</v>
      </c>
      <c r="G317">
        <v>66</v>
      </c>
      <c r="H317" t="s">
        <v>620</v>
      </c>
      <c r="I317" t="s">
        <v>462</v>
      </c>
      <c r="J317">
        <v>1</v>
      </c>
      <c r="K317" t="s">
        <v>611</v>
      </c>
      <c r="L317" t="s">
        <v>612</v>
      </c>
      <c r="M317">
        <v>1</v>
      </c>
      <c r="N317">
        <v>3</v>
      </c>
      <c r="O317">
        <v>2319</v>
      </c>
      <c r="P317" t="s">
        <v>388</v>
      </c>
      <c r="R317" t="s">
        <v>643</v>
      </c>
      <c r="S317" t="s">
        <v>644</v>
      </c>
      <c r="T317">
        <v>31</v>
      </c>
      <c r="U317">
        <v>-3</v>
      </c>
      <c r="V317">
        <v>2024</v>
      </c>
      <c r="W317" t="s">
        <v>1017</v>
      </c>
      <c r="AB317">
        <f>IF(I317=$AA$2, _xlfn.XLOOKUP(P317,tennis_clusters!B:B,tennis_clusters!AB:AB),"NA")</f>
        <v>2</v>
      </c>
      <c r="AC317" t="str">
        <f>IF(OR(ISNUMBER(AB317),ISNA(AB317)),"NA",_xlfn.XLOOKUP(I317,tennis_clusters!B:B,tennis_clusters!AB:AB))</f>
        <v>NA</v>
      </c>
      <c r="AD317" t="str">
        <f t="shared" si="35"/>
        <v>W</v>
      </c>
      <c r="AE317" t="str">
        <f t="shared" si="36"/>
        <v>W</v>
      </c>
      <c r="AF317">
        <f t="shared" si="37"/>
        <v>2</v>
      </c>
      <c r="AG317">
        <f t="shared" si="34"/>
        <v>1</v>
      </c>
      <c r="AH317">
        <f t="shared" si="38"/>
        <v>0.78749999999999998</v>
      </c>
      <c r="AI317">
        <f t="shared" si="39"/>
        <v>4.5156250000000009E-2</v>
      </c>
      <c r="AJ317">
        <v>0.76137624861265263</v>
      </c>
      <c r="AK317">
        <f t="shared" si="40"/>
        <v>5.6941294726170565E-2</v>
      </c>
    </row>
    <row r="318" spans="1:37" x14ac:dyDescent="0.2">
      <c r="A318" s="2" t="d">
        <v>1993-06-21</v>
      </c>
      <c r="B318" t="s">
        <v>658</v>
      </c>
      <c r="C318" t="s">
        <v>608</v>
      </c>
      <c r="D318">
        <v>5</v>
      </c>
      <c r="E318" t="s">
        <v>608</v>
      </c>
      <c r="F318" t="b">
        <v>0</v>
      </c>
      <c r="G318">
        <v>56</v>
      </c>
      <c r="H318" t="s">
        <v>614</v>
      </c>
      <c r="I318" t="s">
        <v>462</v>
      </c>
      <c r="J318">
        <v>1</v>
      </c>
      <c r="K318" t="s">
        <v>611</v>
      </c>
      <c r="L318" t="s">
        <v>612</v>
      </c>
      <c r="M318">
        <v>1</v>
      </c>
      <c r="N318">
        <v>12</v>
      </c>
      <c r="O318">
        <v>2297</v>
      </c>
      <c r="P318" t="s">
        <v>94</v>
      </c>
      <c r="Q318">
        <v>4</v>
      </c>
      <c r="R318" t="s">
        <v>621</v>
      </c>
      <c r="S318" t="s">
        <v>622</v>
      </c>
      <c r="T318">
        <v>4</v>
      </c>
      <c r="U318">
        <v>-12</v>
      </c>
      <c r="V318">
        <v>2244</v>
      </c>
      <c r="W318" t="s">
        <v>923</v>
      </c>
      <c r="AB318">
        <f>IF(I318=$AA$2, _xlfn.XLOOKUP(P318,tennis_clusters!B:B,tennis_clusters!AB:AB),"NA")</f>
        <v>11</v>
      </c>
      <c r="AC318" t="str">
        <f>IF(OR(ISNUMBER(AB318),ISNA(AB318)),"NA",_xlfn.XLOOKUP(I318,tennis_clusters!B:B,tennis_clusters!AB:AB))</f>
        <v>NA</v>
      </c>
      <c r="AD318" t="str">
        <f t="shared" si="35"/>
        <v>W</v>
      </c>
      <c r="AE318" t="str">
        <f t="shared" si="36"/>
        <v>W</v>
      </c>
      <c r="AF318">
        <f t="shared" si="37"/>
        <v>11</v>
      </c>
      <c r="AG318">
        <f t="shared" si="34"/>
        <v>1</v>
      </c>
      <c r="AH318">
        <f t="shared" si="38"/>
        <v>0.66279069767441856</v>
      </c>
      <c r="AI318">
        <f t="shared" si="39"/>
        <v>0.11371011357490539</v>
      </c>
      <c r="AJ318">
        <v>0.76137624861265263</v>
      </c>
      <c r="AK318">
        <f t="shared" si="40"/>
        <v>5.6941294726170565E-2</v>
      </c>
    </row>
    <row r="319" spans="1:37" x14ac:dyDescent="0.2">
      <c r="A319" s="2" t="d">
        <v>1999-03-01</v>
      </c>
      <c r="B319" t="s">
        <v>711</v>
      </c>
      <c r="C319" t="s">
        <v>637</v>
      </c>
      <c r="D319">
        <v>3</v>
      </c>
      <c r="E319" t="s">
        <v>609</v>
      </c>
      <c r="F319" t="b">
        <v>0</v>
      </c>
      <c r="G319">
        <v>56</v>
      </c>
      <c r="H319" t="s">
        <v>624</v>
      </c>
      <c r="I319" t="s">
        <v>462</v>
      </c>
      <c r="J319">
        <v>1</v>
      </c>
      <c r="K319" t="s">
        <v>611</v>
      </c>
      <c r="L319" t="s">
        <v>612</v>
      </c>
      <c r="M319">
        <v>1</v>
      </c>
      <c r="N319">
        <v>2</v>
      </c>
      <c r="O319">
        <v>2256</v>
      </c>
      <c r="P319" t="s">
        <v>477</v>
      </c>
      <c r="R319" t="s">
        <v>884</v>
      </c>
      <c r="S319" t="s">
        <v>885</v>
      </c>
      <c r="T319">
        <v>55</v>
      </c>
      <c r="U319">
        <v>-2</v>
      </c>
      <c r="V319">
        <v>1889</v>
      </c>
      <c r="W319" t="s">
        <v>886</v>
      </c>
      <c r="AB319">
        <f>IF(I319=$AA$2, _xlfn.XLOOKUP(P319,tennis_clusters!B:B,tennis_clusters!AB:AB),"NA")</f>
        <v>5</v>
      </c>
      <c r="AC319" t="str">
        <f>IF(OR(ISNUMBER(AB319),ISNA(AB319)),"NA",_xlfn.XLOOKUP(I319,tennis_clusters!B:B,tennis_clusters!AB:AB))</f>
        <v>NA</v>
      </c>
      <c r="AD319" t="str">
        <f t="shared" si="35"/>
        <v>W</v>
      </c>
      <c r="AE319" t="str">
        <f t="shared" si="36"/>
        <v>W</v>
      </c>
      <c r="AF319">
        <f t="shared" si="37"/>
        <v>5</v>
      </c>
      <c r="AG319">
        <f t="shared" si="34"/>
        <v>1</v>
      </c>
      <c r="AH319">
        <f t="shared" si="38"/>
        <v>0.8666666666666667</v>
      </c>
      <c r="AI319">
        <f t="shared" si="39"/>
        <v>1.7777777777777771E-2</v>
      </c>
      <c r="AJ319">
        <v>0.76137624861265263</v>
      </c>
      <c r="AK319">
        <f t="shared" si="40"/>
        <v>5.6941294726170565E-2</v>
      </c>
    </row>
    <row r="320" spans="1:37" x14ac:dyDescent="0.2">
      <c r="A320" s="2" t="d">
        <v>2000-04-07</v>
      </c>
      <c r="B320" t="s">
        <v>696</v>
      </c>
      <c r="C320" t="s">
        <v>697</v>
      </c>
      <c r="D320">
        <v>5</v>
      </c>
      <c r="E320" t="s">
        <v>819</v>
      </c>
      <c r="F320" t="b">
        <v>1</v>
      </c>
      <c r="H320" t="s">
        <v>618</v>
      </c>
      <c r="I320" t="s">
        <v>462</v>
      </c>
      <c r="K320" t="s">
        <v>611</v>
      </c>
      <c r="L320" t="s">
        <v>612</v>
      </c>
      <c r="M320">
        <v>2</v>
      </c>
      <c r="N320">
        <v>2</v>
      </c>
      <c r="O320">
        <v>2304</v>
      </c>
      <c r="P320" t="s">
        <v>519</v>
      </c>
      <c r="R320" t="s">
        <v>693</v>
      </c>
      <c r="S320" t="s">
        <v>694</v>
      </c>
      <c r="T320">
        <v>48</v>
      </c>
      <c r="U320">
        <v>-3</v>
      </c>
      <c r="V320">
        <v>1945</v>
      </c>
      <c r="W320" t="s">
        <v>820</v>
      </c>
      <c r="AB320">
        <f>IF(I320=$AA$2, _xlfn.XLOOKUP(P320,tennis_clusters!B:B,tennis_clusters!AB:AB),"NA")</f>
        <v>27</v>
      </c>
      <c r="AC320" t="str">
        <f>IF(OR(ISNUMBER(AB320),ISNA(AB320)),"NA",_xlfn.XLOOKUP(I320,tennis_clusters!B:B,tennis_clusters!AB:AB))</f>
        <v>NA</v>
      </c>
      <c r="AD320" t="str">
        <f t="shared" si="35"/>
        <v>W</v>
      </c>
      <c r="AE320" t="str">
        <f t="shared" si="36"/>
        <v>W</v>
      </c>
      <c r="AF320">
        <f t="shared" si="37"/>
        <v>27</v>
      </c>
      <c r="AG320">
        <f t="shared" si="34"/>
        <v>1</v>
      </c>
      <c r="AH320">
        <f t="shared" si="38"/>
        <v>0.88235294117647056</v>
      </c>
      <c r="AI320">
        <f t="shared" si="39"/>
        <v>1.3840830449826995E-2</v>
      </c>
      <c r="AJ320">
        <v>0.76137624861265263</v>
      </c>
      <c r="AK320">
        <f t="shared" si="40"/>
        <v>5.6941294726170565E-2</v>
      </c>
    </row>
    <row r="321" spans="1:37" x14ac:dyDescent="0.2">
      <c r="A321" s="2" t="d">
        <v>2001-10-15</v>
      </c>
      <c r="B321" t="s">
        <v>726</v>
      </c>
      <c r="C321" t="s">
        <v>642</v>
      </c>
      <c r="D321">
        <v>3</v>
      </c>
      <c r="E321" t="s">
        <v>609</v>
      </c>
      <c r="F321" t="b">
        <v>1</v>
      </c>
      <c r="G321">
        <v>74</v>
      </c>
      <c r="H321" t="s">
        <v>618</v>
      </c>
      <c r="I321" t="s">
        <v>404</v>
      </c>
      <c r="K321" t="s">
        <v>684</v>
      </c>
      <c r="L321" t="s">
        <v>685</v>
      </c>
      <c r="M321">
        <v>53</v>
      </c>
      <c r="N321">
        <v>17</v>
      </c>
      <c r="O321">
        <v>2013</v>
      </c>
      <c r="P321" t="s">
        <v>462</v>
      </c>
      <c r="Q321">
        <v>9</v>
      </c>
      <c r="R321" t="s">
        <v>611</v>
      </c>
      <c r="S321" t="s">
        <v>612</v>
      </c>
      <c r="T321">
        <v>10</v>
      </c>
      <c r="U321">
        <v>-15</v>
      </c>
      <c r="V321">
        <v>2202</v>
      </c>
      <c r="W321" t="s">
        <v>692</v>
      </c>
      <c r="X321" t="s">
        <v>646</v>
      </c>
      <c r="AB321" t="str">
        <f>IF(I321=$AA$2, _xlfn.XLOOKUP(P321,tennis_clusters!B:B,tennis_clusters!AB:AB),"NA")</f>
        <v>NA</v>
      </c>
      <c r="AC321">
        <f>IF(OR(ISNUMBER(AB321),ISNA(AB321)),"NA",_xlfn.XLOOKUP(I321,tennis_clusters!B:B,tennis_clusters!AB:AB))</f>
        <v>20</v>
      </c>
      <c r="AD321" t="str">
        <f t="shared" si="35"/>
        <v>L</v>
      </c>
      <c r="AE321" t="str">
        <f t="shared" si="36"/>
        <v>L</v>
      </c>
      <c r="AF321">
        <f t="shared" si="37"/>
        <v>20</v>
      </c>
      <c r="AG321">
        <f t="shared" si="34"/>
        <v>0</v>
      </c>
      <c r="AH321">
        <f t="shared" si="38"/>
        <v>0.66666666666666663</v>
      </c>
      <c r="AI321">
        <f t="shared" si="39"/>
        <v>0.44444444444444442</v>
      </c>
      <c r="AJ321">
        <v>0.76137624861265263</v>
      </c>
      <c r="AK321">
        <f t="shared" si="40"/>
        <v>0.57969379195147586</v>
      </c>
    </row>
    <row r="322" spans="1:37" x14ac:dyDescent="0.2">
      <c r="A322" s="2" t="d">
        <v>1995-06-12</v>
      </c>
      <c r="B322" t="s">
        <v>762</v>
      </c>
      <c r="C322" t="s">
        <v>637</v>
      </c>
      <c r="D322">
        <v>3</v>
      </c>
      <c r="E322" t="s">
        <v>608</v>
      </c>
      <c r="F322" t="b">
        <v>0</v>
      </c>
      <c r="G322">
        <v>48</v>
      </c>
      <c r="H322" t="s">
        <v>620</v>
      </c>
      <c r="I322" t="s">
        <v>462</v>
      </c>
      <c r="J322">
        <v>1</v>
      </c>
      <c r="K322" t="s">
        <v>611</v>
      </c>
      <c r="L322" t="s">
        <v>612</v>
      </c>
      <c r="M322">
        <v>2</v>
      </c>
      <c r="N322">
        <v>1</v>
      </c>
      <c r="O322">
        <v>2280</v>
      </c>
      <c r="P322" t="s">
        <v>284</v>
      </c>
      <c r="R322" t="s">
        <v>625</v>
      </c>
      <c r="S322" t="s">
        <v>626</v>
      </c>
      <c r="T322">
        <v>90</v>
      </c>
      <c r="U322">
        <v>-1</v>
      </c>
      <c r="V322">
        <v>1804</v>
      </c>
      <c r="W322" t="s">
        <v>968</v>
      </c>
      <c r="AB322">
        <f>IF(I322=$AA$2, _xlfn.XLOOKUP(P322,tennis_clusters!B:B,tennis_clusters!AB:AB),"NA")</f>
        <v>28</v>
      </c>
      <c r="AC322" t="str">
        <f>IF(OR(ISNUMBER(AB322),ISNA(AB322)),"NA",_xlfn.XLOOKUP(I322,tennis_clusters!B:B,tennis_clusters!AB:AB))</f>
        <v>NA</v>
      </c>
      <c r="AD322" t="str">
        <f t="shared" si="35"/>
        <v>W</v>
      </c>
      <c r="AE322" t="str">
        <f t="shared" si="36"/>
        <v>W</v>
      </c>
      <c r="AF322">
        <f t="shared" si="37"/>
        <v>28</v>
      </c>
      <c r="AG322">
        <f t="shared" ref="AG322:AG385" si="41">IF(NOT(AE322=""),IF(AE322="W",1,0),"")</f>
        <v>1</v>
      </c>
      <c r="AH322">
        <f t="shared" si="38"/>
        <v>0.8</v>
      </c>
      <c r="AI322">
        <f t="shared" si="39"/>
        <v>3.999999999999998E-2</v>
      </c>
      <c r="AJ322">
        <v>0.76137624861265263</v>
      </c>
      <c r="AK322">
        <f t="shared" si="40"/>
        <v>5.6941294726170565E-2</v>
      </c>
    </row>
    <row r="323" spans="1:37" x14ac:dyDescent="0.2">
      <c r="A323" s="2" t="d">
        <v>1990-03-16</v>
      </c>
      <c r="B323" t="s">
        <v>699</v>
      </c>
      <c r="C323" t="s">
        <v>642</v>
      </c>
      <c r="D323">
        <v>3</v>
      </c>
      <c r="E323" t="s">
        <v>609</v>
      </c>
      <c r="F323" t="b">
        <v>0</v>
      </c>
      <c r="H323" t="s">
        <v>620</v>
      </c>
      <c r="I323" t="s">
        <v>462</v>
      </c>
      <c r="J323">
        <v>16</v>
      </c>
      <c r="K323" t="s">
        <v>611</v>
      </c>
      <c r="L323" t="s">
        <v>612</v>
      </c>
      <c r="M323">
        <v>19</v>
      </c>
      <c r="N323">
        <v>8</v>
      </c>
      <c r="O323">
        <v>2024</v>
      </c>
      <c r="P323" t="s">
        <v>279</v>
      </c>
      <c r="Q323">
        <v>32</v>
      </c>
      <c r="R323" t="s">
        <v>638</v>
      </c>
      <c r="S323" t="s">
        <v>639</v>
      </c>
      <c r="T323">
        <v>46</v>
      </c>
      <c r="U323">
        <v>-8</v>
      </c>
      <c r="V323">
        <v>1925</v>
      </c>
      <c r="W323" t="s">
        <v>1030</v>
      </c>
      <c r="AB323">
        <f>IF(I323=$AA$2, _xlfn.XLOOKUP(P323,tennis_clusters!B:B,tennis_clusters!AB:AB),"NA")</f>
        <v>4</v>
      </c>
      <c r="AC323" t="str">
        <f>IF(OR(ISNUMBER(AB323),ISNA(AB323)),"NA",_xlfn.XLOOKUP(I323,tennis_clusters!B:B,tennis_clusters!AB:AB))</f>
        <v>NA</v>
      </c>
      <c r="AD323" t="str">
        <f t="shared" ref="AD323:AD386" si="42">IF(OR(ISNUMBER(AB323),ISNA(AB323)),"W","L")</f>
        <v>W</v>
      </c>
      <c r="AE323" t="str">
        <f t="shared" ref="AE323:AE386" si="43">IF(OR(ISNA(AB323),ISNA(AC323)),"",IF(ISNUMBER(AB323),"W","L"))</f>
        <v>W</v>
      </c>
      <c r="AF323">
        <f t="shared" ref="AF323:AF386" si="44">IF(ISNUMBER(AB323),AB323,IF(ISNUMBER(AC323),AC323,""))</f>
        <v>4</v>
      </c>
      <c r="AG323">
        <f t="shared" si="41"/>
        <v>1</v>
      </c>
      <c r="AH323">
        <f t="shared" si="38"/>
        <v>1</v>
      </c>
      <c r="AI323">
        <f t="shared" si="39"/>
        <v>0</v>
      </c>
      <c r="AJ323">
        <v>0.76137624861265263</v>
      </c>
      <c r="AK323">
        <f t="shared" si="40"/>
        <v>5.6941294726170565E-2</v>
      </c>
    </row>
    <row r="324" spans="1:37" x14ac:dyDescent="0.2">
      <c r="A324" s="2" t="d">
        <v>2000-06-12</v>
      </c>
      <c r="B324" t="s">
        <v>762</v>
      </c>
      <c r="C324" t="s">
        <v>637</v>
      </c>
      <c r="D324">
        <v>3</v>
      </c>
      <c r="E324" t="s">
        <v>608</v>
      </c>
      <c r="F324" t="b">
        <v>0</v>
      </c>
      <c r="G324">
        <v>65</v>
      </c>
      <c r="H324" t="s">
        <v>618</v>
      </c>
      <c r="I324" t="s">
        <v>462</v>
      </c>
      <c r="J324">
        <v>2</v>
      </c>
      <c r="K324" t="s">
        <v>611</v>
      </c>
      <c r="L324" t="s">
        <v>612</v>
      </c>
      <c r="M324">
        <v>4</v>
      </c>
      <c r="N324">
        <v>1</v>
      </c>
      <c r="O324">
        <v>2251</v>
      </c>
      <c r="P324" t="s">
        <v>812</v>
      </c>
      <c r="R324" t="s">
        <v>611</v>
      </c>
      <c r="S324" t="s">
        <v>612</v>
      </c>
      <c r="T324">
        <v>202</v>
      </c>
      <c r="U324">
        <v>-2</v>
      </c>
      <c r="V324">
        <v>1788</v>
      </c>
      <c r="W324" t="s">
        <v>709</v>
      </c>
      <c r="Y324" t="s">
        <v>646</v>
      </c>
      <c r="AB324" t="e">
        <f>IF(I324=$AA$2, _xlfn.XLOOKUP(P324,tennis_clusters!B:B,tennis_clusters!AB:AB),"NA")</f>
        <v>#N/A</v>
      </c>
      <c r="AC324" t="str">
        <f>IF(OR(ISNUMBER(AB324),ISNA(AB324)),"NA",_xlfn.XLOOKUP(I324,tennis_clusters!B:B,tennis_clusters!AB:AB))</f>
        <v>NA</v>
      </c>
      <c r="AD324" t="str">
        <f t="shared" si="42"/>
        <v>W</v>
      </c>
      <c r="AE324" t="str">
        <f t="shared" si="43"/>
        <v/>
      </c>
      <c r="AF324" t="str">
        <f t="shared" si="44"/>
        <v/>
      </c>
      <c r="AG324" t="str">
        <f t="shared" si="41"/>
        <v/>
      </c>
      <c r="AH324" t="str">
        <f t="shared" si="38"/>
        <v/>
      </c>
      <c r="AI324" t="str">
        <f t="shared" si="39"/>
        <v/>
      </c>
      <c r="AJ324">
        <v>0.76137624861265263</v>
      </c>
      <c r="AK324" t="str">
        <f t="shared" si="40"/>
        <v/>
      </c>
    </row>
    <row r="325" spans="1:37" x14ac:dyDescent="0.2">
      <c r="A325" s="2" t="d">
        <v>1996-04-08</v>
      </c>
      <c r="B325" t="s">
        <v>1031</v>
      </c>
      <c r="C325" t="s">
        <v>637</v>
      </c>
      <c r="D325">
        <v>3</v>
      </c>
      <c r="E325" t="s">
        <v>609</v>
      </c>
      <c r="F325" t="b">
        <v>0</v>
      </c>
      <c r="G325">
        <v>47</v>
      </c>
      <c r="H325" t="s">
        <v>620</v>
      </c>
      <c r="I325" t="s">
        <v>462</v>
      </c>
      <c r="J325">
        <v>1</v>
      </c>
      <c r="K325" t="s">
        <v>611</v>
      </c>
      <c r="L325" t="s">
        <v>612</v>
      </c>
      <c r="M325">
        <v>2</v>
      </c>
      <c r="N325">
        <v>2</v>
      </c>
      <c r="O325">
        <v>2328</v>
      </c>
      <c r="P325" t="s">
        <v>455</v>
      </c>
      <c r="R325" t="s">
        <v>643</v>
      </c>
      <c r="S325" t="s">
        <v>644</v>
      </c>
      <c r="T325">
        <v>89</v>
      </c>
      <c r="U325">
        <v>-2</v>
      </c>
      <c r="V325">
        <v>1982</v>
      </c>
      <c r="W325" t="s">
        <v>1035</v>
      </c>
      <c r="Y325" t="s">
        <v>728</v>
      </c>
      <c r="AB325">
        <f>IF(I325=$AA$2, _xlfn.XLOOKUP(P325,tennis_clusters!B:B,tennis_clusters!AB:AB),"NA")</f>
        <v>11</v>
      </c>
      <c r="AC325" t="str">
        <f>IF(OR(ISNUMBER(AB325),ISNA(AB325)),"NA",_xlfn.XLOOKUP(I325,tennis_clusters!B:B,tennis_clusters!AB:AB))</f>
        <v>NA</v>
      </c>
      <c r="AD325" t="str">
        <f t="shared" si="42"/>
        <v>W</v>
      </c>
      <c r="AE325" t="str">
        <f t="shared" si="43"/>
        <v>W</v>
      </c>
      <c r="AF325">
        <f t="shared" si="44"/>
        <v>11</v>
      </c>
      <c r="AG325">
        <f t="shared" si="41"/>
        <v>1</v>
      </c>
      <c r="AH325">
        <f t="shared" si="38"/>
        <v>0.66279069767441856</v>
      </c>
      <c r="AI325">
        <f t="shared" si="39"/>
        <v>0.11371011357490539</v>
      </c>
      <c r="AJ325">
        <v>0.76137624861265263</v>
      </c>
      <c r="AK325">
        <f t="shared" si="40"/>
        <v>5.6941294726170565E-2</v>
      </c>
    </row>
    <row r="326" spans="1:37" x14ac:dyDescent="0.2">
      <c r="A326" s="2" t="d">
        <v>2000-08-28</v>
      </c>
      <c r="B326" t="s">
        <v>607</v>
      </c>
      <c r="C326" t="s">
        <v>608</v>
      </c>
      <c r="D326">
        <v>5</v>
      </c>
      <c r="E326" t="s">
        <v>609</v>
      </c>
      <c r="F326" t="b">
        <v>0</v>
      </c>
      <c r="G326">
        <v>63</v>
      </c>
      <c r="H326" t="s">
        <v>632</v>
      </c>
      <c r="I326" t="s">
        <v>462</v>
      </c>
      <c r="J326">
        <v>4</v>
      </c>
      <c r="K326" t="s">
        <v>611</v>
      </c>
      <c r="L326" t="s">
        <v>612</v>
      </c>
      <c r="M326">
        <v>4</v>
      </c>
      <c r="N326">
        <v>2</v>
      </c>
      <c r="O326">
        <v>2252</v>
      </c>
      <c r="P326" t="s">
        <v>392</v>
      </c>
      <c r="R326" t="s">
        <v>693</v>
      </c>
      <c r="S326" t="s">
        <v>694</v>
      </c>
      <c r="T326">
        <v>69</v>
      </c>
      <c r="U326">
        <v>-3</v>
      </c>
      <c r="V326">
        <v>1848</v>
      </c>
      <c r="W326" t="s">
        <v>799</v>
      </c>
      <c r="AB326">
        <f>IF(I326=$AA$2, _xlfn.XLOOKUP(P326,tennis_clusters!B:B,tennis_clusters!AB:AB),"NA")</f>
        <v>10</v>
      </c>
      <c r="AC326" t="str">
        <f>IF(OR(ISNUMBER(AB326),ISNA(AB326)),"NA",_xlfn.XLOOKUP(I326,tennis_clusters!B:B,tennis_clusters!AB:AB))</f>
        <v>NA</v>
      </c>
      <c r="AD326" t="str">
        <f t="shared" si="42"/>
        <v>W</v>
      </c>
      <c r="AE326" t="str">
        <f t="shared" si="43"/>
        <v>W</v>
      </c>
      <c r="AF326">
        <f t="shared" si="44"/>
        <v>10</v>
      </c>
      <c r="AG326">
        <f t="shared" si="41"/>
        <v>1</v>
      </c>
      <c r="AH326">
        <f t="shared" si="38"/>
        <v>0.9</v>
      </c>
      <c r="AI326">
        <f t="shared" si="39"/>
        <v>9.999999999999995E-3</v>
      </c>
      <c r="AJ326">
        <v>0.76137624861265263</v>
      </c>
      <c r="AK326">
        <f t="shared" si="40"/>
        <v>5.6941294726170565E-2</v>
      </c>
    </row>
    <row r="327" spans="1:37" x14ac:dyDescent="0.2">
      <c r="A327" s="2" t="d">
        <v>1995-03-13</v>
      </c>
      <c r="B327" t="s">
        <v>699</v>
      </c>
      <c r="C327" t="s">
        <v>642</v>
      </c>
      <c r="D327">
        <v>3</v>
      </c>
      <c r="E327" t="s">
        <v>609</v>
      </c>
      <c r="F327" t="b">
        <v>0</v>
      </c>
      <c r="G327">
        <v>43</v>
      </c>
      <c r="H327" t="s">
        <v>614</v>
      </c>
      <c r="I327" t="s">
        <v>462</v>
      </c>
      <c r="J327">
        <v>1</v>
      </c>
      <c r="K327" t="s">
        <v>611</v>
      </c>
      <c r="L327" t="s">
        <v>612</v>
      </c>
      <c r="M327">
        <v>1</v>
      </c>
      <c r="N327">
        <v>2</v>
      </c>
      <c r="O327">
        <v>2366</v>
      </c>
      <c r="P327" t="s">
        <v>308</v>
      </c>
      <c r="R327" t="s">
        <v>678</v>
      </c>
      <c r="S327" t="s">
        <v>679</v>
      </c>
      <c r="T327">
        <v>44</v>
      </c>
      <c r="U327">
        <v>-2</v>
      </c>
      <c r="V327">
        <v>1982</v>
      </c>
      <c r="W327" t="s">
        <v>1099</v>
      </c>
      <c r="AB327">
        <f>IF(I327=$AA$2, _xlfn.XLOOKUP(P327,tennis_clusters!B:B,tennis_clusters!AB:AB),"NA")</f>
        <v>13</v>
      </c>
      <c r="AC327" t="str">
        <f>IF(OR(ISNUMBER(AB327),ISNA(AB327)),"NA",_xlfn.XLOOKUP(I327,tennis_clusters!B:B,tennis_clusters!AB:AB))</f>
        <v>NA</v>
      </c>
      <c r="AD327" t="str">
        <f t="shared" si="42"/>
        <v>W</v>
      </c>
      <c r="AE327" t="str">
        <f t="shared" si="43"/>
        <v>W</v>
      </c>
      <c r="AF327">
        <f t="shared" si="44"/>
        <v>13</v>
      </c>
      <c r="AG327">
        <f t="shared" si="41"/>
        <v>1</v>
      </c>
      <c r="AH327">
        <f t="shared" ref="AH327:AH390" si="45">IF(AF327="","",_xlfn.XLOOKUP(AF327,AL:AL,AM:AM))</f>
        <v>0.80909090909090908</v>
      </c>
      <c r="AI327">
        <f t="shared" ref="AI327:AI390" si="46">IF(AF327="","",(AH327-AG327)^2)</f>
        <v>3.6446280991735538E-2</v>
      </c>
      <c r="AJ327">
        <v>0.76137624861265263</v>
      </c>
      <c r="AK327">
        <f t="shared" ref="AK327:AK390" si="47">IF(AG327="","",(AJ327-AG327)^2)</f>
        <v>5.6941294726170565E-2</v>
      </c>
    </row>
    <row r="328" spans="1:37" x14ac:dyDescent="0.2">
      <c r="A328" s="2" t="d">
        <v>1991-10-28</v>
      </c>
      <c r="B328" t="s">
        <v>844</v>
      </c>
      <c r="C328" t="s">
        <v>642</v>
      </c>
      <c r="D328">
        <v>3</v>
      </c>
      <c r="E328" t="s">
        <v>819</v>
      </c>
      <c r="F328" t="b">
        <v>1</v>
      </c>
      <c r="G328">
        <v>58</v>
      </c>
      <c r="H328" t="s">
        <v>614</v>
      </c>
      <c r="I328" t="s">
        <v>462</v>
      </c>
      <c r="J328">
        <v>6</v>
      </c>
      <c r="K328" t="s">
        <v>611</v>
      </c>
      <c r="L328" t="s">
        <v>612</v>
      </c>
      <c r="M328">
        <v>7</v>
      </c>
      <c r="N328">
        <v>9</v>
      </c>
      <c r="O328">
        <v>2205</v>
      </c>
      <c r="P328" t="s">
        <v>408</v>
      </c>
      <c r="Q328">
        <v>16</v>
      </c>
      <c r="R328" t="s">
        <v>611</v>
      </c>
      <c r="S328" t="s">
        <v>612</v>
      </c>
      <c r="T328">
        <v>21</v>
      </c>
      <c r="U328">
        <v>-9</v>
      </c>
      <c r="V328">
        <v>2134</v>
      </c>
      <c r="W328" t="s">
        <v>1279</v>
      </c>
      <c r="AB328">
        <f>IF(I328=$AA$2, _xlfn.XLOOKUP(P328,tennis_clusters!B:B,tennis_clusters!AB:AB),"NA")</f>
        <v>18</v>
      </c>
      <c r="AC328" t="str">
        <f>IF(OR(ISNUMBER(AB328),ISNA(AB328)),"NA",_xlfn.XLOOKUP(I328,tennis_clusters!B:B,tennis_clusters!AB:AB))</f>
        <v>NA</v>
      </c>
      <c r="AD328" t="str">
        <f t="shared" si="42"/>
        <v>W</v>
      </c>
      <c r="AE328" t="str">
        <f t="shared" si="43"/>
        <v>W</v>
      </c>
      <c r="AF328">
        <f t="shared" si="44"/>
        <v>18</v>
      </c>
      <c r="AG328">
        <f t="shared" si="41"/>
        <v>1</v>
      </c>
      <c r="AH328">
        <f t="shared" si="45"/>
        <v>0.7021276595744681</v>
      </c>
      <c r="AI328">
        <f t="shared" si="46"/>
        <v>8.8727931190583961E-2</v>
      </c>
      <c r="AJ328">
        <v>0.76137624861265263</v>
      </c>
      <c r="AK328">
        <f t="shared" si="47"/>
        <v>5.6941294726170565E-2</v>
      </c>
    </row>
    <row r="329" spans="1:37" x14ac:dyDescent="0.2">
      <c r="A329" s="2" t="d">
        <v>1988-08-15</v>
      </c>
      <c r="B329" t="s">
        <v>1389</v>
      </c>
      <c r="C329" t="s">
        <v>642</v>
      </c>
      <c r="D329">
        <v>3</v>
      </c>
      <c r="E329" t="s">
        <v>609</v>
      </c>
      <c r="F329" t="b">
        <v>0</v>
      </c>
      <c r="H329" t="s">
        <v>628</v>
      </c>
      <c r="I329" t="s">
        <v>97</v>
      </c>
      <c r="J329">
        <v>6</v>
      </c>
      <c r="K329" t="s">
        <v>611</v>
      </c>
      <c r="L329" t="s">
        <v>612</v>
      </c>
      <c r="M329">
        <v>13</v>
      </c>
      <c r="N329">
        <v>2</v>
      </c>
      <c r="O329">
        <v>2088</v>
      </c>
      <c r="P329" t="s">
        <v>462</v>
      </c>
      <c r="R329" t="s">
        <v>611</v>
      </c>
      <c r="S329" t="s">
        <v>612</v>
      </c>
      <c r="T329">
        <v>208</v>
      </c>
      <c r="U329">
        <v>-5</v>
      </c>
      <c r="V329">
        <v>1769</v>
      </c>
      <c r="W329" t="s">
        <v>692</v>
      </c>
      <c r="Y329" t="s">
        <v>728</v>
      </c>
      <c r="AB329" t="str">
        <f>IF(I329=$AA$2, _xlfn.XLOOKUP(P329,tennis_clusters!B:B,tennis_clusters!AB:AB),"NA")</f>
        <v>NA</v>
      </c>
      <c r="AC329">
        <f>IF(OR(ISNUMBER(AB329),ISNA(AB329)),"NA",_xlfn.XLOOKUP(I329,tennis_clusters!B:B,tennis_clusters!AB:AB))</f>
        <v>22</v>
      </c>
      <c r="AD329" t="str">
        <f t="shared" si="42"/>
        <v>L</v>
      </c>
      <c r="AE329" t="str">
        <f t="shared" si="43"/>
        <v>L</v>
      </c>
      <c r="AF329">
        <f t="shared" si="44"/>
        <v>22</v>
      </c>
      <c r="AG329">
        <f t="shared" si="41"/>
        <v>0</v>
      </c>
      <c r="AH329">
        <f t="shared" si="45"/>
        <v>0.84375</v>
      </c>
      <c r="AI329">
        <f t="shared" si="46"/>
        <v>0.7119140625</v>
      </c>
      <c r="AJ329">
        <v>0.76137624861265263</v>
      </c>
      <c r="AK329">
        <f t="shared" si="47"/>
        <v>0.57969379195147586</v>
      </c>
    </row>
    <row r="330" spans="1:37" x14ac:dyDescent="0.2">
      <c r="A330" s="2" t="d">
        <v>2000-08-28</v>
      </c>
      <c r="B330" t="s">
        <v>607</v>
      </c>
      <c r="C330" t="s">
        <v>608</v>
      </c>
      <c r="D330">
        <v>5</v>
      </c>
      <c r="E330" t="s">
        <v>609</v>
      </c>
      <c r="F330" t="b">
        <v>0</v>
      </c>
      <c r="G330">
        <v>63</v>
      </c>
      <c r="H330" t="s">
        <v>610</v>
      </c>
      <c r="I330" t="s">
        <v>364</v>
      </c>
      <c r="J330">
        <v>6</v>
      </c>
      <c r="K330" t="s">
        <v>667</v>
      </c>
      <c r="L330" t="s">
        <v>668</v>
      </c>
      <c r="M330">
        <v>7</v>
      </c>
      <c r="N330">
        <v>21</v>
      </c>
      <c r="O330">
        <v>2170</v>
      </c>
      <c r="P330" t="s">
        <v>462</v>
      </c>
      <c r="Q330">
        <v>4</v>
      </c>
      <c r="R330" t="s">
        <v>611</v>
      </c>
      <c r="S330" t="s">
        <v>612</v>
      </c>
      <c r="T330">
        <v>4</v>
      </c>
      <c r="U330">
        <v>-21</v>
      </c>
      <c r="V330">
        <v>2281</v>
      </c>
      <c r="W330" t="s">
        <v>793</v>
      </c>
      <c r="AB330" t="str">
        <f>IF(I330=$AA$2, _xlfn.XLOOKUP(P330,tennis_clusters!B:B,tennis_clusters!AB:AB),"NA")</f>
        <v>NA</v>
      </c>
      <c r="AC330">
        <f>IF(OR(ISNUMBER(AB330),ISNA(AB330)),"NA",_xlfn.XLOOKUP(I330,tennis_clusters!B:B,tennis_clusters!AB:AB))</f>
        <v>11</v>
      </c>
      <c r="AD330" t="str">
        <f t="shared" si="42"/>
        <v>L</v>
      </c>
      <c r="AE330" t="str">
        <f t="shared" si="43"/>
        <v>L</v>
      </c>
      <c r="AF330">
        <f t="shared" si="44"/>
        <v>11</v>
      </c>
      <c r="AG330">
        <f t="shared" si="41"/>
        <v>0</v>
      </c>
      <c r="AH330">
        <f t="shared" si="45"/>
        <v>0.66279069767441856</v>
      </c>
      <c r="AI330">
        <f t="shared" si="46"/>
        <v>0.43929150892374252</v>
      </c>
      <c r="AJ330">
        <v>0.76137624861265263</v>
      </c>
      <c r="AK330">
        <f t="shared" si="47"/>
        <v>0.57969379195147586</v>
      </c>
    </row>
    <row r="331" spans="1:37" x14ac:dyDescent="0.2">
      <c r="A331" s="2" t="d">
        <v>1995-12-01</v>
      </c>
      <c r="B331" t="s">
        <v>696</v>
      </c>
      <c r="C331" t="s">
        <v>697</v>
      </c>
      <c r="D331">
        <v>5</v>
      </c>
      <c r="E331" t="s">
        <v>671</v>
      </c>
      <c r="F331" t="b">
        <v>0</v>
      </c>
      <c r="H331" t="s">
        <v>610</v>
      </c>
      <c r="I331" t="s">
        <v>462</v>
      </c>
      <c r="K331" t="s">
        <v>611</v>
      </c>
      <c r="L331" t="s">
        <v>612</v>
      </c>
      <c r="M331">
        <v>1</v>
      </c>
      <c r="N331">
        <v>2</v>
      </c>
      <c r="O331">
        <v>2334</v>
      </c>
      <c r="P331" t="s">
        <v>68</v>
      </c>
      <c r="R331" t="s">
        <v>667</v>
      </c>
      <c r="S331" t="s">
        <v>668</v>
      </c>
      <c r="T331">
        <v>90</v>
      </c>
      <c r="U331">
        <v>-2</v>
      </c>
      <c r="V331">
        <v>1894</v>
      </c>
      <c r="W331" t="s">
        <v>1053</v>
      </c>
      <c r="AB331">
        <f>IF(I331=$AA$2, _xlfn.XLOOKUP(P331,tennis_clusters!B:B,tennis_clusters!AB:AB),"NA")</f>
        <v>27</v>
      </c>
      <c r="AC331" t="str">
        <f>IF(OR(ISNUMBER(AB331),ISNA(AB331)),"NA",_xlfn.XLOOKUP(I331,tennis_clusters!B:B,tennis_clusters!AB:AB))</f>
        <v>NA</v>
      </c>
      <c r="AD331" t="str">
        <f t="shared" si="42"/>
        <v>W</v>
      </c>
      <c r="AE331" t="str">
        <f t="shared" si="43"/>
        <v>W</v>
      </c>
      <c r="AF331">
        <f t="shared" si="44"/>
        <v>27</v>
      </c>
      <c r="AG331">
        <f t="shared" si="41"/>
        <v>1</v>
      </c>
      <c r="AH331">
        <f t="shared" si="45"/>
        <v>0.88235294117647056</v>
      </c>
      <c r="AI331">
        <f t="shared" si="46"/>
        <v>1.3840830449826995E-2</v>
      </c>
      <c r="AJ331">
        <v>0.76137624861265263</v>
      </c>
      <c r="AK331">
        <f t="shared" si="47"/>
        <v>5.6941294726170565E-2</v>
      </c>
    </row>
    <row r="332" spans="1:37" x14ac:dyDescent="0.2">
      <c r="A332" s="2" t="d">
        <v>1988-07-18</v>
      </c>
      <c r="B332" t="s">
        <v>1423</v>
      </c>
      <c r="C332" t="s">
        <v>637</v>
      </c>
      <c r="D332">
        <v>3</v>
      </c>
      <c r="E332" t="s">
        <v>609</v>
      </c>
      <c r="F332" t="b">
        <v>0</v>
      </c>
      <c r="H332" t="s">
        <v>624</v>
      </c>
      <c r="I332" t="s">
        <v>462</v>
      </c>
      <c r="K332" t="s">
        <v>611</v>
      </c>
      <c r="L332" t="s">
        <v>612</v>
      </c>
      <c r="M332">
        <v>286</v>
      </c>
      <c r="N332">
        <v>21</v>
      </c>
      <c r="O332">
        <v>1717</v>
      </c>
      <c r="P332" t="s">
        <v>1427</v>
      </c>
      <c r="R332" t="s">
        <v>621</v>
      </c>
      <c r="S332" t="s">
        <v>622</v>
      </c>
      <c r="T332">
        <v>242</v>
      </c>
      <c r="U332">
        <v>-20</v>
      </c>
      <c r="V332">
        <v>1718</v>
      </c>
      <c r="W332" t="s">
        <v>890</v>
      </c>
      <c r="AB332" t="e">
        <f>IF(I332=$AA$2, _xlfn.XLOOKUP(P332,tennis_clusters!B:B,tennis_clusters!AB:AB),"NA")</f>
        <v>#N/A</v>
      </c>
      <c r="AC332" t="str">
        <f>IF(OR(ISNUMBER(AB332),ISNA(AB332)),"NA",_xlfn.XLOOKUP(I332,tennis_clusters!B:B,tennis_clusters!AB:AB))</f>
        <v>NA</v>
      </c>
      <c r="AD332" t="str">
        <f t="shared" si="42"/>
        <v>W</v>
      </c>
      <c r="AE332" t="str">
        <f t="shared" si="43"/>
        <v/>
      </c>
      <c r="AF332" t="str">
        <f t="shared" si="44"/>
        <v/>
      </c>
      <c r="AG332" t="str">
        <f t="shared" si="41"/>
        <v/>
      </c>
      <c r="AH332" t="str">
        <f t="shared" si="45"/>
        <v/>
      </c>
      <c r="AI332" t="str">
        <f t="shared" si="46"/>
        <v/>
      </c>
      <c r="AJ332">
        <v>0.76137624861265263</v>
      </c>
      <c r="AK332" t="str">
        <f t="shared" si="47"/>
        <v/>
      </c>
    </row>
    <row r="333" spans="1:37" x14ac:dyDescent="0.2">
      <c r="A333" s="2" t="d">
        <v>2002-08-05</v>
      </c>
      <c r="B333" t="s">
        <v>641</v>
      </c>
      <c r="C333" t="s">
        <v>642</v>
      </c>
      <c r="D333">
        <v>3</v>
      </c>
      <c r="E333" t="s">
        <v>609</v>
      </c>
      <c r="F333" t="b">
        <v>0</v>
      </c>
      <c r="G333">
        <v>63</v>
      </c>
      <c r="H333" t="s">
        <v>624</v>
      </c>
      <c r="I333" t="s">
        <v>570</v>
      </c>
      <c r="K333" t="s">
        <v>643</v>
      </c>
      <c r="L333" t="s">
        <v>644</v>
      </c>
      <c r="M333">
        <v>70</v>
      </c>
      <c r="N333">
        <v>17</v>
      </c>
      <c r="O333">
        <v>1899</v>
      </c>
      <c r="P333" t="s">
        <v>462</v>
      </c>
      <c r="Q333">
        <v>15</v>
      </c>
      <c r="R333" t="s">
        <v>611</v>
      </c>
      <c r="S333" t="s">
        <v>612</v>
      </c>
      <c r="T333">
        <v>16</v>
      </c>
      <c r="U333">
        <v>-15</v>
      </c>
      <c r="V333">
        <v>2081</v>
      </c>
      <c r="W333" t="s">
        <v>645</v>
      </c>
      <c r="X333" t="s">
        <v>646</v>
      </c>
      <c r="AB333" t="str">
        <f>IF(I333=$AA$2, _xlfn.XLOOKUP(P333,tennis_clusters!B:B,tennis_clusters!AB:AB),"NA")</f>
        <v>NA</v>
      </c>
      <c r="AC333">
        <f>IF(OR(ISNUMBER(AB333),ISNA(AB333)),"NA",_xlfn.XLOOKUP(I333,tennis_clusters!B:B,tennis_clusters!AB:AB))</f>
        <v>25</v>
      </c>
      <c r="AD333" t="str">
        <f t="shared" si="42"/>
        <v>L</v>
      </c>
      <c r="AE333" t="str">
        <f t="shared" si="43"/>
        <v>L</v>
      </c>
      <c r="AF333">
        <f t="shared" si="44"/>
        <v>25</v>
      </c>
      <c r="AG333">
        <f t="shared" si="41"/>
        <v>0</v>
      </c>
      <c r="AH333">
        <f t="shared" si="45"/>
        <v>0.66666666666666663</v>
      </c>
      <c r="AI333">
        <f t="shared" si="46"/>
        <v>0.44444444444444442</v>
      </c>
      <c r="AJ333">
        <v>0.76137624861265263</v>
      </c>
      <c r="AK333">
        <f t="shared" si="47"/>
        <v>0.57969379195147586</v>
      </c>
    </row>
    <row r="334" spans="1:37" x14ac:dyDescent="0.2">
      <c r="A334" s="2" t="d">
        <v>2002-03-18</v>
      </c>
      <c r="B334" t="s">
        <v>699</v>
      </c>
      <c r="C334" t="s">
        <v>642</v>
      </c>
      <c r="D334">
        <v>3</v>
      </c>
      <c r="E334" t="s">
        <v>609</v>
      </c>
      <c r="F334" t="b">
        <v>0</v>
      </c>
      <c r="G334">
        <v>48</v>
      </c>
      <c r="H334" t="s">
        <v>628</v>
      </c>
      <c r="I334" t="s">
        <v>462</v>
      </c>
      <c r="J334">
        <v>11</v>
      </c>
      <c r="K334" t="s">
        <v>611</v>
      </c>
      <c r="L334" t="s">
        <v>612</v>
      </c>
      <c r="M334">
        <v>13</v>
      </c>
      <c r="N334">
        <v>2</v>
      </c>
      <c r="O334">
        <v>2176</v>
      </c>
      <c r="P334" t="s">
        <v>274</v>
      </c>
      <c r="R334" t="s">
        <v>703</v>
      </c>
      <c r="S334" t="s">
        <v>704</v>
      </c>
      <c r="T334">
        <v>66</v>
      </c>
      <c r="U334">
        <v>-3</v>
      </c>
      <c r="V334">
        <v>1818</v>
      </c>
      <c r="W334" t="s">
        <v>705</v>
      </c>
      <c r="AB334">
        <f>IF(I334=$AA$2, _xlfn.XLOOKUP(P334,tennis_clusters!B:B,tennis_clusters!AB:AB),"NA")</f>
        <v>22</v>
      </c>
      <c r="AC334" t="str">
        <f>IF(OR(ISNUMBER(AB334),ISNA(AB334)),"NA",_xlfn.XLOOKUP(I334,tennis_clusters!B:B,tennis_clusters!AB:AB))</f>
        <v>NA</v>
      </c>
      <c r="AD334" t="str">
        <f t="shared" si="42"/>
        <v>W</v>
      </c>
      <c r="AE334" t="str">
        <f t="shared" si="43"/>
        <v>W</v>
      </c>
      <c r="AF334">
        <f t="shared" si="44"/>
        <v>22</v>
      </c>
      <c r="AG334">
        <f t="shared" si="41"/>
        <v>1</v>
      </c>
      <c r="AH334">
        <f t="shared" si="45"/>
        <v>0.84375</v>
      </c>
      <c r="AI334">
        <f t="shared" si="46"/>
        <v>2.44140625E-2</v>
      </c>
      <c r="AJ334">
        <v>0.76137624861265263</v>
      </c>
      <c r="AK334">
        <f t="shared" si="47"/>
        <v>5.6941294726170565E-2</v>
      </c>
    </row>
    <row r="335" spans="1:37" x14ac:dyDescent="0.2">
      <c r="A335" s="2" t="d">
        <v>1991-10-28</v>
      </c>
      <c r="B335" t="s">
        <v>844</v>
      </c>
      <c r="C335" t="s">
        <v>642</v>
      </c>
      <c r="D335">
        <v>3</v>
      </c>
      <c r="E335" t="s">
        <v>819</v>
      </c>
      <c r="F335" t="b">
        <v>1</v>
      </c>
      <c r="G335">
        <v>58</v>
      </c>
      <c r="H335" t="s">
        <v>620</v>
      </c>
      <c r="I335" t="s">
        <v>462</v>
      </c>
      <c r="J335">
        <v>6</v>
      </c>
      <c r="K335" t="s">
        <v>611</v>
      </c>
      <c r="L335" t="s">
        <v>612</v>
      </c>
      <c r="M335">
        <v>7</v>
      </c>
      <c r="N335">
        <v>8</v>
      </c>
      <c r="O335">
        <v>2192</v>
      </c>
      <c r="P335" t="s">
        <v>212</v>
      </c>
      <c r="Q335">
        <v>11</v>
      </c>
      <c r="R335" t="s">
        <v>871</v>
      </c>
      <c r="S335" t="s">
        <v>872</v>
      </c>
      <c r="T335">
        <v>14</v>
      </c>
      <c r="U335">
        <v>-8</v>
      </c>
      <c r="V335">
        <v>2111</v>
      </c>
      <c r="W335" t="s">
        <v>1280</v>
      </c>
      <c r="AB335">
        <f>IF(I335=$AA$2, _xlfn.XLOOKUP(P335,tennis_clusters!B:B,tennis_clusters!AB:AB),"NA")</f>
        <v>16</v>
      </c>
      <c r="AC335" t="str">
        <f>IF(OR(ISNUMBER(AB335),ISNA(AB335)),"NA",_xlfn.XLOOKUP(I335,tennis_clusters!B:B,tennis_clusters!AB:AB))</f>
        <v>NA</v>
      </c>
      <c r="AD335" t="str">
        <f t="shared" si="42"/>
        <v>W</v>
      </c>
      <c r="AE335" t="str">
        <f t="shared" si="43"/>
        <v>W</v>
      </c>
      <c r="AF335">
        <f t="shared" si="44"/>
        <v>16</v>
      </c>
      <c r="AG335">
        <f t="shared" si="41"/>
        <v>1</v>
      </c>
      <c r="AH335">
        <f t="shared" si="45"/>
        <v>0.62264150943396224</v>
      </c>
      <c r="AI335">
        <f t="shared" si="46"/>
        <v>0.1423994304022784</v>
      </c>
      <c r="AJ335">
        <v>0.76137624861265263</v>
      </c>
      <c r="AK335">
        <f t="shared" si="47"/>
        <v>5.6941294726170565E-2</v>
      </c>
    </row>
    <row r="336" spans="1:37" x14ac:dyDescent="0.2">
      <c r="A336" s="2" t="d">
        <v>1993-11-08</v>
      </c>
      <c r="B336" t="s">
        <v>1119</v>
      </c>
      <c r="C336" t="s">
        <v>637</v>
      </c>
      <c r="D336">
        <v>3</v>
      </c>
      <c r="E336" t="s">
        <v>819</v>
      </c>
      <c r="F336" t="b">
        <v>1</v>
      </c>
      <c r="G336">
        <v>54</v>
      </c>
      <c r="H336" t="s">
        <v>614</v>
      </c>
      <c r="I336" t="s">
        <v>462</v>
      </c>
      <c r="J336">
        <v>1</v>
      </c>
      <c r="K336" t="s">
        <v>611</v>
      </c>
      <c r="L336" t="s">
        <v>612</v>
      </c>
      <c r="M336">
        <v>1</v>
      </c>
      <c r="N336">
        <v>4</v>
      </c>
      <c r="O336">
        <v>2303</v>
      </c>
      <c r="P336" t="s">
        <v>110</v>
      </c>
      <c r="Q336">
        <v>3</v>
      </c>
      <c r="R336" t="s">
        <v>638</v>
      </c>
      <c r="S336" t="s">
        <v>639</v>
      </c>
      <c r="T336">
        <v>11</v>
      </c>
      <c r="U336">
        <v>-4</v>
      </c>
      <c r="V336">
        <v>2114</v>
      </c>
      <c r="W336" t="s">
        <v>1171</v>
      </c>
      <c r="AB336">
        <f>IF(I336=$AA$2, _xlfn.XLOOKUP(P336,tennis_clusters!B:B,tennis_clusters!AB:AB),"NA")</f>
        <v>2</v>
      </c>
      <c r="AC336" t="str">
        <f>IF(OR(ISNUMBER(AB336),ISNA(AB336)),"NA",_xlfn.XLOOKUP(I336,tennis_clusters!B:B,tennis_clusters!AB:AB))</f>
        <v>NA</v>
      </c>
      <c r="AD336" t="str">
        <f t="shared" si="42"/>
        <v>W</v>
      </c>
      <c r="AE336" t="str">
        <f t="shared" si="43"/>
        <v>W</v>
      </c>
      <c r="AF336">
        <f t="shared" si="44"/>
        <v>2</v>
      </c>
      <c r="AG336">
        <f t="shared" si="41"/>
        <v>1</v>
      </c>
      <c r="AH336">
        <f t="shared" si="45"/>
        <v>0.78749999999999998</v>
      </c>
      <c r="AI336">
        <f t="shared" si="46"/>
        <v>4.5156250000000009E-2</v>
      </c>
      <c r="AJ336">
        <v>0.76137624861265263</v>
      </c>
      <c r="AK336">
        <f t="shared" si="47"/>
        <v>5.6941294726170565E-2</v>
      </c>
    </row>
    <row r="337" spans="1:37" x14ac:dyDescent="0.2">
      <c r="A337" s="2" t="d">
        <v>2001-06-11</v>
      </c>
      <c r="B337" t="s">
        <v>762</v>
      </c>
      <c r="C337" t="s">
        <v>637</v>
      </c>
      <c r="D337">
        <v>3</v>
      </c>
      <c r="E337" t="s">
        <v>608</v>
      </c>
      <c r="F337" t="b">
        <v>0</v>
      </c>
      <c r="G337">
        <v>63</v>
      </c>
      <c r="H337" t="s">
        <v>614</v>
      </c>
      <c r="I337" t="s">
        <v>349</v>
      </c>
      <c r="J337">
        <v>3</v>
      </c>
      <c r="K337" t="s">
        <v>643</v>
      </c>
      <c r="L337" t="s">
        <v>644</v>
      </c>
      <c r="M337">
        <v>6</v>
      </c>
      <c r="N337">
        <v>9</v>
      </c>
      <c r="O337">
        <v>2182</v>
      </c>
      <c r="P337" t="s">
        <v>462</v>
      </c>
      <c r="Q337">
        <v>2</v>
      </c>
      <c r="R337" t="s">
        <v>611</v>
      </c>
      <c r="S337" t="s">
        <v>612</v>
      </c>
      <c r="T337">
        <v>4</v>
      </c>
      <c r="U337">
        <v>-9</v>
      </c>
      <c r="V337">
        <v>2171</v>
      </c>
      <c r="W337" t="s">
        <v>763</v>
      </c>
      <c r="AB337" t="str">
        <f>IF(I337=$AA$2, _xlfn.XLOOKUP(P337,tennis_clusters!B:B,tennis_clusters!AB:AB),"NA")</f>
        <v>NA</v>
      </c>
      <c r="AC337">
        <f>IF(OR(ISNUMBER(AB337),ISNA(AB337)),"NA",_xlfn.XLOOKUP(I337,tennis_clusters!B:B,tennis_clusters!AB:AB))</f>
        <v>8</v>
      </c>
      <c r="AD337" t="str">
        <f t="shared" si="42"/>
        <v>L</v>
      </c>
      <c r="AE337" t="str">
        <f t="shared" si="43"/>
        <v>L</v>
      </c>
      <c r="AF337">
        <f t="shared" si="44"/>
        <v>8</v>
      </c>
      <c r="AG337">
        <f t="shared" si="41"/>
        <v>0</v>
      </c>
      <c r="AH337">
        <f t="shared" si="45"/>
        <v>0.7415730337078652</v>
      </c>
      <c r="AI337">
        <f t="shared" si="46"/>
        <v>0.54993056432268661</v>
      </c>
      <c r="AJ337">
        <v>0.76137624861265263</v>
      </c>
      <c r="AK337">
        <f t="shared" si="47"/>
        <v>0.57969379195147586</v>
      </c>
    </row>
    <row r="338" spans="1:37" x14ac:dyDescent="0.2">
      <c r="A338" s="2" t="d">
        <v>1993-01-11</v>
      </c>
      <c r="B338" t="s">
        <v>1162</v>
      </c>
      <c r="C338" t="s">
        <v>637</v>
      </c>
      <c r="D338">
        <v>3</v>
      </c>
      <c r="E338" t="s">
        <v>609</v>
      </c>
      <c r="F338" t="b">
        <v>0</v>
      </c>
      <c r="G338">
        <v>53</v>
      </c>
      <c r="H338" t="s">
        <v>624</v>
      </c>
      <c r="I338" t="s">
        <v>462</v>
      </c>
      <c r="J338">
        <v>1</v>
      </c>
      <c r="K338" t="s">
        <v>611</v>
      </c>
      <c r="L338" t="s">
        <v>612</v>
      </c>
      <c r="M338">
        <v>3</v>
      </c>
      <c r="N338">
        <v>2</v>
      </c>
      <c r="O338">
        <v>2268</v>
      </c>
      <c r="P338" t="s">
        <v>69</v>
      </c>
      <c r="R338" t="s">
        <v>829</v>
      </c>
      <c r="S338" t="s">
        <v>830</v>
      </c>
      <c r="T338">
        <v>23</v>
      </c>
      <c r="U338">
        <v>-3</v>
      </c>
      <c r="V338">
        <v>1998</v>
      </c>
      <c r="W338" t="s">
        <v>1213</v>
      </c>
      <c r="AB338">
        <f>IF(I338=$AA$2, _xlfn.XLOOKUP(P338,tennis_clusters!B:B,tennis_clusters!AB:AB),"NA")</f>
        <v>13</v>
      </c>
      <c r="AC338" t="str">
        <f>IF(OR(ISNUMBER(AB338),ISNA(AB338)),"NA",_xlfn.XLOOKUP(I338,tennis_clusters!B:B,tennis_clusters!AB:AB))</f>
        <v>NA</v>
      </c>
      <c r="AD338" t="str">
        <f t="shared" si="42"/>
        <v>W</v>
      </c>
      <c r="AE338" t="str">
        <f t="shared" si="43"/>
        <v>W</v>
      </c>
      <c r="AF338">
        <f t="shared" si="44"/>
        <v>13</v>
      </c>
      <c r="AG338">
        <f t="shared" si="41"/>
        <v>1</v>
      </c>
      <c r="AH338">
        <f t="shared" si="45"/>
        <v>0.80909090909090908</v>
      </c>
      <c r="AI338">
        <f t="shared" si="46"/>
        <v>3.6446280991735538E-2</v>
      </c>
      <c r="AJ338">
        <v>0.76137624861265263</v>
      </c>
      <c r="AK338">
        <f t="shared" si="47"/>
        <v>5.6941294726170565E-2</v>
      </c>
    </row>
    <row r="339" spans="1:37" x14ac:dyDescent="0.2">
      <c r="A339" s="2" t="d">
        <v>1997-01-13</v>
      </c>
      <c r="B339" t="s">
        <v>719</v>
      </c>
      <c r="C339" t="s">
        <v>608</v>
      </c>
      <c r="D339">
        <v>5</v>
      </c>
      <c r="E339" t="s">
        <v>609</v>
      </c>
      <c r="F339" t="b">
        <v>0</v>
      </c>
      <c r="G339">
        <v>39</v>
      </c>
      <c r="H339" t="s">
        <v>632</v>
      </c>
      <c r="I339" t="s">
        <v>462</v>
      </c>
      <c r="J339">
        <v>1</v>
      </c>
      <c r="K339" t="s">
        <v>611</v>
      </c>
      <c r="L339" t="s">
        <v>612</v>
      </c>
      <c r="M339">
        <v>1</v>
      </c>
      <c r="N339">
        <v>1</v>
      </c>
      <c r="O339">
        <v>2357</v>
      </c>
      <c r="P339" t="s">
        <v>155</v>
      </c>
      <c r="R339" t="s">
        <v>984</v>
      </c>
      <c r="S339" t="s">
        <v>985</v>
      </c>
      <c r="T339">
        <v>169</v>
      </c>
      <c r="U339">
        <v>-1</v>
      </c>
      <c r="V339">
        <v>1705</v>
      </c>
      <c r="W339" t="s">
        <v>998</v>
      </c>
      <c r="Y339" t="s">
        <v>646</v>
      </c>
      <c r="AB339">
        <f>IF(I339=$AA$2, _xlfn.XLOOKUP(P339,tennis_clusters!B:B,tennis_clusters!AB:AB),"NA")</f>
        <v>26</v>
      </c>
      <c r="AC339" t="str">
        <f>IF(OR(ISNUMBER(AB339),ISNA(AB339)),"NA",_xlfn.XLOOKUP(I339,tennis_clusters!B:B,tennis_clusters!AB:AB))</f>
        <v>NA</v>
      </c>
      <c r="AD339" t="str">
        <f t="shared" si="42"/>
        <v>W</v>
      </c>
      <c r="AE339" t="str">
        <f t="shared" si="43"/>
        <v>W</v>
      </c>
      <c r="AF339">
        <f t="shared" si="44"/>
        <v>26</v>
      </c>
      <c r="AG339">
        <f t="shared" si="41"/>
        <v>1</v>
      </c>
      <c r="AH339">
        <f t="shared" si="45"/>
        <v>1</v>
      </c>
      <c r="AI339">
        <f t="shared" si="46"/>
        <v>0</v>
      </c>
      <c r="AJ339">
        <v>0.76137624861265263</v>
      </c>
      <c r="AK339">
        <f t="shared" si="47"/>
        <v>5.6941294726170565E-2</v>
      </c>
    </row>
    <row r="340" spans="1:37" x14ac:dyDescent="0.2">
      <c r="A340" s="2" t="d">
        <v>1994-06-20</v>
      </c>
      <c r="B340" t="s">
        <v>658</v>
      </c>
      <c r="C340" t="s">
        <v>608</v>
      </c>
      <c r="D340">
        <v>5</v>
      </c>
      <c r="E340" t="s">
        <v>608</v>
      </c>
      <c r="F340" t="b">
        <v>0</v>
      </c>
      <c r="G340">
        <v>52</v>
      </c>
      <c r="H340" t="s">
        <v>628</v>
      </c>
      <c r="I340" t="s">
        <v>462</v>
      </c>
      <c r="J340">
        <v>1</v>
      </c>
      <c r="K340" t="s">
        <v>611</v>
      </c>
      <c r="L340" t="s">
        <v>612</v>
      </c>
      <c r="M340">
        <v>1</v>
      </c>
      <c r="N340">
        <v>2</v>
      </c>
      <c r="O340">
        <v>2371</v>
      </c>
      <c r="P340" t="s">
        <v>485</v>
      </c>
      <c r="R340" t="s">
        <v>611</v>
      </c>
      <c r="S340" t="s">
        <v>612</v>
      </c>
      <c r="T340">
        <v>35</v>
      </c>
      <c r="U340">
        <v>-2</v>
      </c>
      <c r="V340">
        <v>1946</v>
      </c>
      <c r="W340" t="s">
        <v>865</v>
      </c>
      <c r="AB340">
        <f>IF(I340=$AA$2, _xlfn.XLOOKUP(P340,tennis_clusters!B:B,tennis_clusters!AB:AB),"NA")</f>
        <v>13</v>
      </c>
      <c r="AC340" t="str">
        <f>IF(OR(ISNUMBER(AB340),ISNA(AB340)),"NA",_xlfn.XLOOKUP(I340,tennis_clusters!B:B,tennis_clusters!AB:AB))</f>
        <v>NA</v>
      </c>
      <c r="AD340" t="str">
        <f t="shared" si="42"/>
        <v>W</v>
      </c>
      <c r="AE340" t="str">
        <f t="shared" si="43"/>
        <v>W</v>
      </c>
      <c r="AF340">
        <f t="shared" si="44"/>
        <v>13</v>
      </c>
      <c r="AG340">
        <f t="shared" si="41"/>
        <v>1</v>
      </c>
      <c r="AH340">
        <f t="shared" si="45"/>
        <v>0.80909090909090908</v>
      </c>
      <c r="AI340">
        <f t="shared" si="46"/>
        <v>3.6446280991735538E-2</v>
      </c>
      <c r="AJ340">
        <v>0.76137624861265263</v>
      </c>
      <c r="AK340">
        <f t="shared" si="47"/>
        <v>5.6941294726170565E-2</v>
      </c>
    </row>
    <row r="341" spans="1:37" x14ac:dyDescent="0.2">
      <c r="A341" s="2" t="d">
        <v>2002-04-05</v>
      </c>
      <c r="B341" t="s">
        <v>696</v>
      </c>
      <c r="C341" t="s">
        <v>697</v>
      </c>
      <c r="D341">
        <v>5</v>
      </c>
      <c r="E341" t="s">
        <v>608</v>
      </c>
      <c r="F341" t="b">
        <v>0</v>
      </c>
      <c r="H341" t="s">
        <v>618</v>
      </c>
      <c r="I341" t="s">
        <v>45</v>
      </c>
      <c r="K341" t="s">
        <v>633</v>
      </c>
      <c r="L341" t="s">
        <v>634</v>
      </c>
      <c r="M341">
        <v>18</v>
      </c>
      <c r="N341">
        <v>13</v>
      </c>
      <c r="O341">
        <v>2026</v>
      </c>
      <c r="P341" t="s">
        <v>462</v>
      </c>
      <c r="R341" t="s">
        <v>611</v>
      </c>
      <c r="S341" t="s">
        <v>612</v>
      </c>
      <c r="T341">
        <v>14</v>
      </c>
      <c r="U341">
        <v>-13</v>
      </c>
      <c r="V341">
        <v>2162</v>
      </c>
      <c r="W341" t="s">
        <v>698</v>
      </c>
      <c r="AB341" t="str">
        <f>IF(I341=$AA$2, _xlfn.XLOOKUP(P341,tennis_clusters!B:B,tennis_clusters!AB:AB),"NA")</f>
        <v>NA</v>
      </c>
      <c r="AC341">
        <f>IF(OR(ISNUMBER(AB341),ISNA(AB341)),"NA",_xlfn.XLOOKUP(I341,tennis_clusters!B:B,tennis_clusters!AB:AB))</f>
        <v>13</v>
      </c>
      <c r="AD341" t="str">
        <f t="shared" si="42"/>
        <v>L</v>
      </c>
      <c r="AE341" t="str">
        <f t="shared" si="43"/>
        <v>L</v>
      </c>
      <c r="AF341">
        <f t="shared" si="44"/>
        <v>13</v>
      </c>
      <c r="AG341">
        <f t="shared" si="41"/>
        <v>0</v>
      </c>
      <c r="AH341">
        <f t="shared" si="45"/>
        <v>0.80909090909090908</v>
      </c>
      <c r="AI341">
        <f t="shared" si="46"/>
        <v>0.65462809917355369</v>
      </c>
      <c r="AJ341">
        <v>0.76137624861265263</v>
      </c>
      <c r="AK341">
        <f t="shared" si="47"/>
        <v>0.57969379195147586</v>
      </c>
    </row>
    <row r="342" spans="1:37" x14ac:dyDescent="0.2">
      <c r="A342" s="2" t="d">
        <v>1998-08-17</v>
      </c>
      <c r="B342" t="s">
        <v>913</v>
      </c>
      <c r="C342" t="s">
        <v>783</v>
      </c>
      <c r="D342">
        <v>3</v>
      </c>
      <c r="E342" t="s">
        <v>609</v>
      </c>
      <c r="F342" t="b">
        <v>0</v>
      </c>
      <c r="G342">
        <v>44</v>
      </c>
      <c r="H342" t="s">
        <v>620</v>
      </c>
      <c r="I342" t="s">
        <v>346</v>
      </c>
      <c r="K342" t="s">
        <v>914</v>
      </c>
      <c r="L342" t="s">
        <v>915</v>
      </c>
      <c r="M342">
        <v>100</v>
      </c>
      <c r="N342">
        <v>18</v>
      </c>
      <c r="O342">
        <v>1916</v>
      </c>
      <c r="P342" t="s">
        <v>462</v>
      </c>
      <c r="Q342">
        <v>1</v>
      </c>
      <c r="R342" t="s">
        <v>611</v>
      </c>
      <c r="S342" t="s">
        <v>612</v>
      </c>
      <c r="T342">
        <v>2</v>
      </c>
      <c r="U342">
        <v>-15</v>
      </c>
      <c r="V342">
        <v>2285</v>
      </c>
      <c r="W342" t="s">
        <v>666</v>
      </c>
      <c r="X342" t="s">
        <v>646</v>
      </c>
      <c r="AB342" t="str">
        <f>IF(I342=$AA$2, _xlfn.XLOOKUP(P342,tennis_clusters!B:B,tennis_clusters!AB:AB),"NA")</f>
        <v>NA</v>
      </c>
      <c r="AC342">
        <f>IF(OR(ISNUMBER(AB342),ISNA(AB342)),"NA",_xlfn.XLOOKUP(I342,tennis_clusters!B:B,tennis_clusters!AB:AB))</f>
        <v>5</v>
      </c>
      <c r="AD342" t="str">
        <f t="shared" si="42"/>
        <v>L</v>
      </c>
      <c r="AE342" t="str">
        <f t="shared" si="43"/>
        <v>L</v>
      </c>
      <c r="AF342">
        <f t="shared" si="44"/>
        <v>5</v>
      </c>
      <c r="AG342">
        <f t="shared" si="41"/>
        <v>0</v>
      </c>
      <c r="AH342">
        <f t="shared" si="45"/>
        <v>0.8666666666666667</v>
      </c>
      <c r="AI342">
        <f t="shared" si="46"/>
        <v>0.75111111111111117</v>
      </c>
      <c r="AJ342">
        <v>0.76137624861265263</v>
      </c>
      <c r="AK342">
        <f t="shared" si="47"/>
        <v>0.57969379195147586</v>
      </c>
    </row>
    <row r="343" spans="1:37" x14ac:dyDescent="0.2">
      <c r="A343" s="2" t="d">
        <v>1996-11-19</v>
      </c>
      <c r="B343" t="s">
        <v>839</v>
      </c>
      <c r="C343" t="s">
        <v>610</v>
      </c>
      <c r="D343">
        <v>3</v>
      </c>
      <c r="E343" t="s">
        <v>819</v>
      </c>
      <c r="F343" t="b">
        <v>1</v>
      </c>
      <c r="G343">
        <v>100</v>
      </c>
      <c r="H343" t="s">
        <v>677</v>
      </c>
      <c r="I343" t="s">
        <v>94</v>
      </c>
      <c r="K343" t="s">
        <v>621</v>
      </c>
      <c r="L343" t="s">
        <v>622</v>
      </c>
      <c r="M343">
        <v>6</v>
      </c>
      <c r="N343">
        <v>15</v>
      </c>
      <c r="O343">
        <v>2236</v>
      </c>
      <c r="P343" t="s">
        <v>462</v>
      </c>
      <c r="R343" t="s">
        <v>611</v>
      </c>
      <c r="S343" t="s">
        <v>612</v>
      </c>
      <c r="T343">
        <v>1</v>
      </c>
      <c r="U343">
        <v>-15</v>
      </c>
      <c r="V343">
        <v>2346</v>
      </c>
      <c r="W343" t="s">
        <v>1001</v>
      </c>
      <c r="AB343" t="str">
        <f>IF(I343=$AA$2, _xlfn.XLOOKUP(P343,tennis_clusters!B:B,tennis_clusters!AB:AB),"NA")</f>
        <v>NA</v>
      </c>
      <c r="AC343">
        <f>IF(OR(ISNUMBER(AB343),ISNA(AB343)),"NA",_xlfn.XLOOKUP(I343,tennis_clusters!B:B,tennis_clusters!AB:AB))</f>
        <v>11</v>
      </c>
      <c r="AD343" t="str">
        <f t="shared" si="42"/>
        <v>L</v>
      </c>
      <c r="AE343" t="str">
        <f t="shared" si="43"/>
        <v>L</v>
      </c>
      <c r="AF343">
        <f t="shared" si="44"/>
        <v>11</v>
      </c>
      <c r="AG343">
        <f t="shared" si="41"/>
        <v>0</v>
      </c>
      <c r="AH343">
        <f t="shared" si="45"/>
        <v>0.66279069767441856</v>
      </c>
      <c r="AI343">
        <f t="shared" si="46"/>
        <v>0.43929150892374252</v>
      </c>
      <c r="AJ343">
        <v>0.76137624861265263</v>
      </c>
      <c r="AK343">
        <f t="shared" si="47"/>
        <v>0.57969379195147586</v>
      </c>
    </row>
    <row r="344" spans="1:37" x14ac:dyDescent="0.2">
      <c r="A344" s="2" t="d">
        <v>1996-03-04</v>
      </c>
      <c r="B344" t="s">
        <v>1039</v>
      </c>
      <c r="C344" t="s">
        <v>637</v>
      </c>
      <c r="D344">
        <v>3</v>
      </c>
      <c r="E344" t="s">
        <v>819</v>
      </c>
      <c r="F344" t="b">
        <v>1</v>
      </c>
      <c r="G344">
        <v>94</v>
      </c>
      <c r="H344" t="s">
        <v>624</v>
      </c>
      <c r="I344" t="s">
        <v>462</v>
      </c>
      <c r="J344">
        <v>1</v>
      </c>
      <c r="K344" t="s">
        <v>611</v>
      </c>
      <c r="L344" t="s">
        <v>612</v>
      </c>
      <c r="M344">
        <v>1</v>
      </c>
      <c r="N344">
        <v>1</v>
      </c>
      <c r="O344">
        <v>2355</v>
      </c>
      <c r="P344" t="s">
        <v>556</v>
      </c>
      <c r="R344" t="s">
        <v>633</v>
      </c>
      <c r="S344" t="s">
        <v>634</v>
      </c>
      <c r="T344">
        <v>57</v>
      </c>
      <c r="U344">
        <v>-1</v>
      </c>
      <c r="V344">
        <v>1902</v>
      </c>
      <c r="W344" t="s">
        <v>1041</v>
      </c>
      <c r="AB344">
        <f>IF(I344=$AA$2, _xlfn.XLOOKUP(P344,tennis_clusters!B:B,tennis_clusters!AB:AB),"NA")</f>
        <v>27</v>
      </c>
      <c r="AC344" t="str">
        <f>IF(OR(ISNUMBER(AB344),ISNA(AB344)),"NA",_xlfn.XLOOKUP(I344,tennis_clusters!B:B,tennis_clusters!AB:AB))</f>
        <v>NA</v>
      </c>
      <c r="AD344" t="str">
        <f t="shared" si="42"/>
        <v>W</v>
      </c>
      <c r="AE344" t="str">
        <f t="shared" si="43"/>
        <v>W</v>
      </c>
      <c r="AF344">
        <f t="shared" si="44"/>
        <v>27</v>
      </c>
      <c r="AG344">
        <f t="shared" si="41"/>
        <v>1</v>
      </c>
      <c r="AH344">
        <f t="shared" si="45"/>
        <v>0.88235294117647056</v>
      </c>
      <c r="AI344">
        <f t="shared" si="46"/>
        <v>1.3840830449826995E-2</v>
      </c>
      <c r="AJ344">
        <v>0.76137624861265263</v>
      </c>
      <c r="AK344">
        <f t="shared" si="47"/>
        <v>5.6941294726170565E-2</v>
      </c>
    </row>
    <row r="345" spans="1:37" x14ac:dyDescent="0.2">
      <c r="A345" s="2" t="d">
        <v>1994-11-15</v>
      </c>
      <c r="B345" t="s">
        <v>839</v>
      </c>
      <c r="C345" t="s">
        <v>610</v>
      </c>
      <c r="D345">
        <v>3</v>
      </c>
      <c r="E345" t="s">
        <v>819</v>
      </c>
      <c r="F345" t="b">
        <v>1</v>
      </c>
      <c r="G345">
        <v>80</v>
      </c>
      <c r="H345" t="s">
        <v>614</v>
      </c>
      <c r="I345" t="s">
        <v>462</v>
      </c>
      <c r="K345" t="s">
        <v>611</v>
      </c>
      <c r="L345" t="s">
        <v>612</v>
      </c>
      <c r="M345">
        <v>1</v>
      </c>
      <c r="N345">
        <v>11</v>
      </c>
      <c r="O345">
        <v>2337</v>
      </c>
      <c r="P345" t="s">
        <v>60</v>
      </c>
      <c r="R345" t="s">
        <v>611</v>
      </c>
      <c r="S345" t="s">
        <v>612</v>
      </c>
      <c r="T345">
        <v>2</v>
      </c>
      <c r="U345">
        <v>-11</v>
      </c>
      <c r="V345">
        <v>2314</v>
      </c>
      <c r="W345" t="s">
        <v>1118</v>
      </c>
      <c r="AB345">
        <f>IF(I345=$AA$2, _xlfn.XLOOKUP(P345,tennis_clusters!B:B,tennis_clusters!AB:AB),"NA")</f>
        <v>21</v>
      </c>
      <c r="AC345" t="str">
        <f>IF(OR(ISNUMBER(AB345),ISNA(AB345)),"NA",_xlfn.XLOOKUP(I345,tennis_clusters!B:B,tennis_clusters!AB:AB))</f>
        <v>NA</v>
      </c>
      <c r="AD345" t="str">
        <f t="shared" si="42"/>
        <v>W</v>
      </c>
      <c r="AE345" t="str">
        <f t="shared" si="43"/>
        <v>W</v>
      </c>
      <c r="AF345">
        <f t="shared" si="44"/>
        <v>21</v>
      </c>
      <c r="AG345">
        <f t="shared" si="41"/>
        <v>1</v>
      </c>
      <c r="AH345">
        <f t="shared" si="45"/>
        <v>0.5714285714285714</v>
      </c>
      <c r="AI345">
        <f t="shared" si="46"/>
        <v>0.18367346938775514</v>
      </c>
      <c r="AJ345">
        <v>0.76137624861265263</v>
      </c>
      <c r="AK345">
        <f t="shared" si="47"/>
        <v>5.6941294726170565E-2</v>
      </c>
    </row>
    <row r="346" spans="1:37" x14ac:dyDescent="0.2">
      <c r="A346" s="2" t="d">
        <v>1992-04-27</v>
      </c>
      <c r="B346" t="s">
        <v>929</v>
      </c>
      <c r="C346" t="s">
        <v>637</v>
      </c>
      <c r="D346">
        <v>3</v>
      </c>
      <c r="E346" t="s">
        <v>671</v>
      </c>
      <c r="F346" t="b">
        <v>0</v>
      </c>
      <c r="G346">
        <v>18</v>
      </c>
      <c r="H346" t="s">
        <v>624</v>
      </c>
      <c r="I346" t="s">
        <v>462</v>
      </c>
      <c r="J346">
        <v>1</v>
      </c>
      <c r="K346" t="s">
        <v>611</v>
      </c>
      <c r="L346" t="s">
        <v>612</v>
      </c>
      <c r="M346">
        <v>3</v>
      </c>
      <c r="N346">
        <v>2</v>
      </c>
      <c r="O346">
        <v>2179</v>
      </c>
      <c r="P346" t="s">
        <v>369</v>
      </c>
      <c r="R346" t="s">
        <v>989</v>
      </c>
      <c r="S346" t="s">
        <v>990</v>
      </c>
      <c r="T346">
        <v>80</v>
      </c>
      <c r="U346">
        <v>-3</v>
      </c>
      <c r="V346">
        <v>1822</v>
      </c>
      <c r="W346" t="s">
        <v>1014</v>
      </c>
      <c r="AB346">
        <f>IF(I346=$AA$2, _xlfn.XLOOKUP(P346,tennis_clusters!B:B,tennis_clusters!AB:AB),"NA")</f>
        <v>17</v>
      </c>
      <c r="AC346" t="str">
        <f>IF(OR(ISNUMBER(AB346),ISNA(AB346)),"NA",_xlfn.XLOOKUP(I346,tennis_clusters!B:B,tennis_clusters!AB:AB))</f>
        <v>NA</v>
      </c>
      <c r="AD346" t="str">
        <f t="shared" si="42"/>
        <v>W</v>
      </c>
      <c r="AE346" t="str">
        <f t="shared" si="43"/>
        <v>W</v>
      </c>
      <c r="AF346">
        <f t="shared" si="44"/>
        <v>17</v>
      </c>
      <c r="AG346">
        <f t="shared" si="41"/>
        <v>1</v>
      </c>
      <c r="AH346">
        <f t="shared" si="45"/>
        <v>0.72972972972972971</v>
      </c>
      <c r="AI346">
        <f t="shared" si="46"/>
        <v>7.3046018991964945E-2</v>
      </c>
      <c r="AJ346">
        <v>0.76137624861265263</v>
      </c>
      <c r="AK346">
        <f t="shared" si="47"/>
        <v>5.6941294726170565E-2</v>
      </c>
    </row>
    <row r="347" spans="1:37" x14ac:dyDescent="0.2">
      <c r="A347" s="2" t="d">
        <v>1993-04-05</v>
      </c>
      <c r="B347" t="s">
        <v>1147</v>
      </c>
      <c r="C347" t="s">
        <v>783</v>
      </c>
      <c r="D347">
        <v>3</v>
      </c>
      <c r="E347" t="s">
        <v>609</v>
      </c>
      <c r="F347" t="b">
        <v>0</v>
      </c>
      <c r="G347">
        <v>36</v>
      </c>
      <c r="H347" t="s">
        <v>618</v>
      </c>
      <c r="I347" t="s">
        <v>462</v>
      </c>
      <c r="J347">
        <v>2</v>
      </c>
      <c r="K347" t="s">
        <v>611</v>
      </c>
      <c r="L347" t="s">
        <v>612</v>
      </c>
      <c r="M347">
        <v>2</v>
      </c>
      <c r="N347">
        <v>3</v>
      </c>
      <c r="O347">
        <v>2293</v>
      </c>
      <c r="P347" t="s">
        <v>143</v>
      </c>
      <c r="Q347">
        <v>10</v>
      </c>
      <c r="R347" t="s">
        <v>611</v>
      </c>
      <c r="S347" t="s">
        <v>612</v>
      </c>
      <c r="T347">
        <v>47</v>
      </c>
      <c r="U347">
        <v>-3</v>
      </c>
      <c r="V347">
        <v>2003</v>
      </c>
      <c r="W347" t="s">
        <v>1156</v>
      </c>
      <c r="AB347">
        <f>IF(I347=$AA$2, _xlfn.XLOOKUP(P347,tennis_clusters!B:B,tennis_clusters!AB:AB),"NA")</f>
        <v>15</v>
      </c>
      <c r="AC347" t="str">
        <f>IF(OR(ISNUMBER(AB347),ISNA(AB347)),"NA",_xlfn.XLOOKUP(I347,tennis_clusters!B:B,tennis_clusters!AB:AB))</f>
        <v>NA</v>
      </c>
      <c r="AD347" t="str">
        <f t="shared" si="42"/>
        <v>W</v>
      </c>
      <c r="AE347" t="str">
        <f t="shared" si="43"/>
        <v>W</v>
      </c>
      <c r="AF347">
        <f t="shared" si="44"/>
        <v>15</v>
      </c>
      <c r="AG347">
        <f t="shared" si="41"/>
        <v>1</v>
      </c>
      <c r="AH347">
        <f t="shared" si="45"/>
        <v>0.70769230769230773</v>
      </c>
      <c r="AI347">
        <f t="shared" si="46"/>
        <v>8.5443786982248499E-2</v>
      </c>
      <c r="AJ347">
        <v>0.76137624861265263</v>
      </c>
      <c r="AK347">
        <f t="shared" si="47"/>
        <v>5.6941294726170565E-2</v>
      </c>
    </row>
    <row r="348" spans="1:37" x14ac:dyDescent="0.2">
      <c r="A348" s="2" t="d">
        <v>1998-01-19</v>
      </c>
      <c r="B348" t="s">
        <v>719</v>
      </c>
      <c r="C348" t="s">
        <v>608</v>
      </c>
      <c r="D348">
        <v>5</v>
      </c>
      <c r="E348" t="s">
        <v>609</v>
      </c>
      <c r="F348" t="b">
        <v>0</v>
      </c>
      <c r="G348">
        <v>42</v>
      </c>
      <c r="H348" t="s">
        <v>624</v>
      </c>
      <c r="I348" t="s">
        <v>462</v>
      </c>
      <c r="J348">
        <v>1</v>
      </c>
      <c r="K348" t="s">
        <v>611</v>
      </c>
      <c r="L348" t="s">
        <v>612</v>
      </c>
      <c r="M348">
        <v>1</v>
      </c>
      <c r="N348">
        <v>3</v>
      </c>
      <c r="O348">
        <v>2346</v>
      </c>
      <c r="P348" t="s">
        <v>359</v>
      </c>
      <c r="R348" t="s">
        <v>678</v>
      </c>
      <c r="S348" t="s">
        <v>679</v>
      </c>
      <c r="T348">
        <v>38</v>
      </c>
      <c r="U348">
        <v>-3</v>
      </c>
      <c r="V348">
        <v>2031</v>
      </c>
      <c r="W348" t="s">
        <v>945</v>
      </c>
      <c r="AB348">
        <f>IF(I348=$AA$2, _xlfn.XLOOKUP(P348,tennis_clusters!B:B,tennis_clusters!AB:AB),"NA")</f>
        <v>18</v>
      </c>
      <c r="AC348" t="str">
        <f>IF(OR(ISNUMBER(AB348),ISNA(AB348)),"NA",_xlfn.XLOOKUP(I348,tennis_clusters!B:B,tennis_clusters!AB:AB))</f>
        <v>NA</v>
      </c>
      <c r="AD348" t="str">
        <f t="shared" si="42"/>
        <v>W</v>
      </c>
      <c r="AE348" t="str">
        <f t="shared" si="43"/>
        <v>W</v>
      </c>
      <c r="AF348">
        <f t="shared" si="44"/>
        <v>18</v>
      </c>
      <c r="AG348">
        <f t="shared" si="41"/>
        <v>1</v>
      </c>
      <c r="AH348">
        <f t="shared" si="45"/>
        <v>0.7021276595744681</v>
      </c>
      <c r="AI348">
        <f t="shared" si="46"/>
        <v>8.8727931190583961E-2</v>
      </c>
      <c r="AJ348">
        <v>0.76137624861265263</v>
      </c>
      <c r="AK348">
        <f t="shared" si="47"/>
        <v>5.6941294726170565E-2</v>
      </c>
    </row>
    <row r="349" spans="1:37" x14ac:dyDescent="0.2">
      <c r="A349" s="2" t="d">
        <v>1997-09-19</v>
      </c>
      <c r="B349" t="s">
        <v>696</v>
      </c>
      <c r="C349" t="s">
        <v>697</v>
      </c>
      <c r="D349">
        <v>5</v>
      </c>
      <c r="E349" t="s">
        <v>609</v>
      </c>
      <c r="F349" t="b">
        <v>0</v>
      </c>
      <c r="H349" t="s">
        <v>614</v>
      </c>
      <c r="I349" t="s">
        <v>462</v>
      </c>
      <c r="K349" t="s">
        <v>611</v>
      </c>
      <c r="L349" t="s">
        <v>612</v>
      </c>
      <c r="M349">
        <v>1</v>
      </c>
      <c r="N349">
        <v>6</v>
      </c>
      <c r="O349">
        <v>2332</v>
      </c>
      <c r="P349" t="s">
        <v>455</v>
      </c>
      <c r="R349" t="s">
        <v>643</v>
      </c>
      <c r="S349" t="s">
        <v>644</v>
      </c>
      <c r="T349">
        <v>3</v>
      </c>
      <c r="U349">
        <v>-6</v>
      </c>
      <c r="V349">
        <v>2196</v>
      </c>
      <c r="W349" t="s">
        <v>961</v>
      </c>
      <c r="AB349">
        <f>IF(I349=$AA$2, _xlfn.XLOOKUP(P349,tennis_clusters!B:B,tennis_clusters!AB:AB),"NA")</f>
        <v>11</v>
      </c>
      <c r="AC349" t="str">
        <f>IF(OR(ISNUMBER(AB349),ISNA(AB349)),"NA",_xlfn.XLOOKUP(I349,tennis_clusters!B:B,tennis_clusters!AB:AB))</f>
        <v>NA</v>
      </c>
      <c r="AD349" t="str">
        <f t="shared" si="42"/>
        <v>W</v>
      </c>
      <c r="AE349" t="str">
        <f t="shared" si="43"/>
        <v>W</v>
      </c>
      <c r="AF349">
        <f t="shared" si="44"/>
        <v>11</v>
      </c>
      <c r="AG349">
        <f t="shared" si="41"/>
        <v>1</v>
      </c>
      <c r="AH349">
        <f t="shared" si="45"/>
        <v>0.66279069767441856</v>
      </c>
      <c r="AI349">
        <f t="shared" si="46"/>
        <v>0.11371011357490539</v>
      </c>
      <c r="AJ349">
        <v>0.76137624861265263</v>
      </c>
      <c r="AK349">
        <f t="shared" si="47"/>
        <v>5.6941294726170565E-2</v>
      </c>
    </row>
    <row r="350" spans="1:37" x14ac:dyDescent="0.2">
      <c r="A350" s="2" t="d">
        <v>1993-01-18</v>
      </c>
      <c r="B350" t="s">
        <v>719</v>
      </c>
      <c r="C350" t="s">
        <v>608</v>
      </c>
      <c r="D350">
        <v>5</v>
      </c>
      <c r="E350" t="s">
        <v>609</v>
      </c>
      <c r="F350" t="b">
        <v>0</v>
      </c>
      <c r="G350">
        <v>31</v>
      </c>
      <c r="H350" t="s">
        <v>628</v>
      </c>
      <c r="I350" t="s">
        <v>462</v>
      </c>
      <c r="J350">
        <v>3</v>
      </c>
      <c r="K350" t="s">
        <v>611</v>
      </c>
      <c r="L350" t="s">
        <v>612</v>
      </c>
      <c r="M350">
        <v>3</v>
      </c>
      <c r="N350">
        <v>4</v>
      </c>
      <c r="O350">
        <v>2286</v>
      </c>
      <c r="P350" t="s">
        <v>360</v>
      </c>
      <c r="R350" t="s">
        <v>678</v>
      </c>
      <c r="S350" t="s">
        <v>679</v>
      </c>
      <c r="T350">
        <v>35</v>
      </c>
      <c r="U350">
        <v>-4</v>
      </c>
      <c r="V350">
        <v>2000</v>
      </c>
      <c r="W350" t="s">
        <v>1211</v>
      </c>
      <c r="AB350">
        <f>IF(I350=$AA$2, _xlfn.XLOOKUP(P350,tennis_clusters!B:B,tennis_clusters!AB:AB),"NA")</f>
        <v>15</v>
      </c>
      <c r="AC350" t="str">
        <f>IF(OR(ISNUMBER(AB350),ISNA(AB350)),"NA",_xlfn.XLOOKUP(I350,tennis_clusters!B:B,tennis_clusters!AB:AB))</f>
        <v>NA</v>
      </c>
      <c r="AD350" t="str">
        <f t="shared" si="42"/>
        <v>W</v>
      </c>
      <c r="AE350" t="str">
        <f t="shared" si="43"/>
        <v>W</v>
      </c>
      <c r="AF350">
        <f t="shared" si="44"/>
        <v>15</v>
      </c>
      <c r="AG350">
        <f t="shared" si="41"/>
        <v>1</v>
      </c>
      <c r="AH350">
        <f t="shared" si="45"/>
        <v>0.70769230769230773</v>
      </c>
      <c r="AI350">
        <f t="shared" si="46"/>
        <v>8.5443786982248499E-2</v>
      </c>
      <c r="AJ350">
        <v>0.76137624861265263</v>
      </c>
      <c r="AK350">
        <f t="shared" si="47"/>
        <v>5.6941294726170565E-2</v>
      </c>
    </row>
    <row r="351" spans="1:37" x14ac:dyDescent="0.2">
      <c r="A351" s="2" t="d">
        <v>2002-01-14</v>
      </c>
      <c r="B351" t="s">
        <v>719</v>
      </c>
      <c r="C351" t="s">
        <v>608</v>
      </c>
      <c r="D351">
        <v>5</v>
      </c>
      <c r="E351" t="s">
        <v>609</v>
      </c>
      <c r="F351" t="b">
        <v>0</v>
      </c>
      <c r="G351">
        <v>44</v>
      </c>
      <c r="H351" t="s">
        <v>628</v>
      </c>
      <c r="I351" t="s">
        <v>462</v>
      </c>
      <c r="J351">
        <v>8</v>
      </c>
      <c r="K351" t="s">
        <v>611</v>
      </c>
      <c r="L351" t="s">
        <v>612</v>
      </c>
      <c r="M351">
        <v>10</v>
      </c>
      <c r="N351">
        <v>4</v>
      </c>
      <c r="O351">
        <v>2177</v>
      </c>
      <c r="P351" t="s">
        <v>319</v>
      </c>
      <c r="R351" t="s">
        <v>647</v>
      </c>
      <c r="S351" t="s">
        <v>648</v>
      </c>
      <c r="T351">
        <v>55</v>
      </c>
      <c r="U351">
        <v>-4</v>
      </c>
      <c r="V351">
        <v>1890</v>
      </c>
      <c r="W351" t="s">
        <v>722</v>
      </c>
      <c r="AB351">
        <f>IF(I351=$AA$2, _xlfn.XLOOKUP(P351,tennis_clusters!B:B,tennis_clusters!AB:AB),"NA")</f>
        <v>13</v>
      </c>
      <c r="AC351" t="str">
        <f>IF(OR(ISNUMBER(AB351),ISNA(AB351)),"NA",_xlfn.XLOOKUP(I351,tennis_clusters!B:B,tennis_clusters!AB:AB))</f>
        <v>NA</v>
      </c>
      <c r="AD351" t="str">
        <f t="shared" si="42"/>
        <v>W</v>
      </c>
      <c r="AE351" t="str">
        <f t="shared" si="43"/>
        <v>W</v>
      </c>
      <c r="AF351">
        <f t="shared" si="44"/>
        <v>13</v>
      </c>
      <c r="AG351">
        <f t="shared" si="41"/>
        <v>1</v>
      </c>
      <c r="AH351">
        <f t="shared" si="45"/>
        <v>0.80909090909090908</v>
      </c>
      <c r="AI351">
        <f t="shared" si="46"/>
        <v>3.6446280991735538E-2</v>
      </c>
      <c r="AJ351">
        <v>0.76137624861265263</v>
      </c>
      <c r="AK351">
        <f t="shared" si="47"/>
        <v>5.6941294726170565E-2</v>
      </c>
    </row>
    <row r="352" spans="1:37" x14ac:dyDescent="0.2">
      <c r="A352" s="2" t="d">
        <v>1990-08-27</v>
      </c>
      <c r="B352" t="s">
        <v>607</v>
      </c>
      <c r="C352" t="s">
        <v>608</v>
      </c>
      <c r="D352">
        <v>5</v>
      </c>
      <c r="E352" t="s">
        <v>609</v>
      </c>
      <c r="F352" t="b">
        <v>0</v>
      </c>
      <c r="H352" t="s">
        <v>614</v>
      </c>
      <c r="I352" t="s">
        <v>462</v>
      </c>
      <c r="J352">
        <v>12</v>
      </c>
      <c r="K352" t="s">
        <v>611</v>
      </c>
      <c r="L352" t="s">
        <v>612</v>
      </c>
      <c r="M352">
        <v>12</v>
      </c>
      <c r="N352">
        <v>18</v>
      </c>
      <c r="O352">
        <v>2114</v>
      </c>
      <c r="P352" t="s">
        <v>305</v>
      </c>
      <c r="R352" t="s">
        <v>611</v>
      </c>
      <c r="S352" t="s">
        <v>612</v>
      </c>
      <c r="T352">
        <v>20</v>
      </c>
      <c r="U352">
        <v>-19</v>
      </c>
      <c r="V352">
        <v>2209</v>
      </c>
      <c r="W352" t="s">
        <v>1329</v>
      </c>
      <c r="AB352">
        <f>IF(I352=$AA$2, _xlfn.XLOOKUP(P352,tennis_clusters!B:B,tennis_clusters!AB:AB),"NA")</f>
        <v>8</v>
      </c>
      <c r="AC352" t="str">
        <f>IF(OR(ISNUMBER(AB352),ISNA(AB352)),"NA",_xlfn.XLOOKUP(I352,tennis_clusters!B:B,tennis_clusters!AB:AB))</f>
        <v>NA</v>
      </c>
      <c r="AD352" t="str">
        <f t="shared" si="42"/>
        <v>W</v>
      </c>
      <c r="AE352" t="str">
        <f t="shared" si="43"/>
        <v>W</v>
      </c>
      <c r="AF352">
        <f t="shared" si="44"/>
        <v>8</v>
      </c>
      <c r="AG352">
        <f t="shared" si="41"/>
        <v>1</v>
      </c>
      <c r="AH352">
        <f t="shared" si="45"/>
        <v>0.7415730337078652</v>
      </c>
      <c r="AI352">
        <f t="shared" si="46"/>
        <v>6.6784496906956176E-2</v>
      </c>
      <c r="AJ352">
        <v>0.76137624861265263</v>
      </c>
      <c r="AK352">
        <f t="shared" si="47"/>
        <v>5.6941294726170565E-2</v>
      </c>
    </row>
    <row r="353" spans="1:37" x14ac:dyDescent="0.2">
      <c r="A353" s="2" t="d">
        <v>2002-08-26</v>
      </c>
      <c r="B353" t="s">
        <v>607</v>
      </c>
      <c r="C353" t="s">
        <v>608</v>
      </c>
      <c r="D353">
        <v>5</v>
      </c>
      <c r="E353" t="s">
        <v>609</v>
      </c>
      <c r="F353" t="b">
        <v>0</v>
      </c>
      <c r="G353">
        <v>53</v>
      </c>
      <c r="H353" t="s">
        <v>618</v>
      </c>
      <c r="I353" t="s">
        <v>462</v>
      </c>
      <c r="J353">
        <v>17</v>
      </c>
      <c r="K353" t="s">
        <v>611</v>
      </c>
      <c r="L353" t="s">
        <v>612</v>
      </c>
      <c r="M353">
        <v>17</v>
      </c>
      <c r="N353">
        <v>15</v>
      </c>
      <c r="O353">
        <v>2093</v>
      </c>
      <c r="P353" t="s">
        <v>79</v>
      </c>
      <c r="Q353">
        <v>11</v>
      </c>
      <c r="R353" t="s">
        <v>611</v>
      </c>
      <c r="S353" t="s">
        <v>612</v>
      </c>
      <c r="T353">
        <v>11</v>
      </c>
      <c r="U353">
        <v>-15</v>
      </c>
      <c r="V353">
        <v>2123</v>
      </c>
      <c r="W353" t="s">
        <v>619</v>
      </c>
      <c r="AB353">
        <f>IF(I353=$AA$2, _xlfn.XLOOKUP(P353,tennis_clusters!B:B,tennis_clusters!AB:AB),"NA")</f>
        <v>16</v>
      </c>
      <c r="AC353" t="str">
        <f>IF(OR(ISNUMBER(AB353),ISNA(AB353)),"NA",_xlfn.XLOOKUP(I353,tennis_clusters!B:B,tennis_clusters!AB:AB))</f>
        <v>NA</v>
      </c>
      <c r="AD353" t="str">
        <f t="shared" si="42"/>
        <v>W</v>
      </c>
      <c r="AE353" t="str">
        <f t="shared" si="43"/>
        <v>W</v>
      </c>
      <c r="AF353">
        <f t="shared" si="44"/>
        <v>16</v>
      </c>
      <c r="AG353">
        <f t="shared" si="41"/>
        <v>1</v>
      </c>
      <c r="AH353">
        <f t="shared" si="45"/>
        <v>0.62264150943396224</v>
      </c>
      <c r="AI353">
        <f t="shared" si="46"/>
        <v>0.1423994304022784</v>
      </c>
      <c r="AJ353">
        <v>0.76137624861265263</v>
      </c>
      <c r="AK353">
        <f t="shared" si="47"/>
        <v>5.6941294726170565E-2</v>
      </c>
    </row>
    <row r="354" spans="1:37" x14ac:dyDescent="0.2">
      <c r="A354" s="2" t="d">
        <v>1997-01-13</v>
      </c>
      <c r="B354" t="s">
        <v>719</v>
      </c>
      <c r="C354" t="s">
        <v>608</v>
      </c>
      <c r="D354">
        <v>5</v>
      </c>
      <c r="E354" t="s">
        <v>609</v>
      </c>
      <c r="F354" t="b">
        <v>0</v>
      </c>
      <c r="G354">
        <v>39</v>
      </c>
      <c r="H354" t="s">
        <v>618</v>
      </c>
      <c r="I354" t="s">
        <v>462</v>
      </c>
      <c r="J354">
        <v>1</v>
      </c>
      <c r="K354" t="s">
        <v>611</v>
      </c>
      <c r="L354" t="s">
        <v>612</v>
      </c>
      <c r="M354">
        <v>1</v>
      </c>
      <c r="N354">
        <v>4</v>
      </c>
      <c r="O354">
        <v>2364</v>
      </c>
      <c r="P354" t="s">
        <v>34</v>
      </c>
      <c r="Q354">
        <v>10</v>
      </c>
      <c r="R354" t="s">
        <v>633</v>
      </c>
      <c r="S354" t="s">
        <v>634</v>
      </c>
      <c r="T354">
        <v>13</v>
      </c>
      <c r="U354">
        <v>-4</v>
      </c>
      <c r="V354">
        <v>2035</v>
      </c>
      <c r="W354" t="s">
        <v>994</v>
      </c>
      <c r="AB354">
        <f>IF(I354=$AA$2, _xlfn.XLOOKUP(P354,tennis_clusters!B:B,tennis_clusters!AB:AB),"NA")</f>
        <v>13</v>
      </c>
      <c r="AC354" t="str">
        <f>IF(OR(ISNUMBER(AB354),ISNA(AB354)),"NA",_xlfn.XLOOKUP(I354,tennis_clusters!B:B,tennis_clusters!AB:AB))</f>
        <v>NA</v>
      </c>
      <c r="AD354" t="str">
        <f t="shared" si="42"/>
        <v>W</v>
      </c>
      <c r="AE354" t="str">
        <f t="shared" si="43"/>
        <v>W</v>
      </c>
      <c r="AF354">
        <f t="shared" si="44"/>
        <v>13</v>
      </c>
      <c r="AG354">
        <f t="shared" si="41"/>
        <v>1</v>
      </c>
      <c r="AH354">
        <f t="shared" si="45"/>
        <v>0.80909090909090908</v>
      </c>
      <c r="AI354">
        <f t="shared" si="46"/>
        <v>3.6446280991735538E-2</v>
      </c>
      <c r="AJ354">
        <v>0.76137624861265263</v>
      </c>
      <c r="AK354">
        <f t="shared" si="47"/>
        <v>5.6941294726170565E-2</v>
      </c>
    </row>
    <row r="355" spans="1:37" x14ac:dyDescent="0.2">
      <c r="A355" s="2" t="d">
        <v>1995-05-15</v>
      </c>
      <c r="B355" t="s">
        <v>686</v>
      </c>
      <c r="C355" t="s">
        <v>642</v>
      </c>
      <c r="D355">
        <v>3</v>
      </c>
      <c r="E355" t="s">
        <v>671</v>
      </c>
      <c r="F355" t="b">
        <v>0</v>
      </c>
      <c r="G355">
        <v>31</v>
      </c>
      <c r="H355" t="s">
        <v>628</v>
      </c>
      <c r="I355" t="s">
        <v>172</v>
      </c>
      <c r="K355" t="s">
        <v>638</v>
      </c>
      <c r="L355" t="s">
        <v>639</v>
      </c>
      <c r="M355">
        <v>39</v>
      </c>
      <c r="N355">
        <v>21</v>
      </c>
      <c r="O355">
        <v>1890</v>
      </c>
      <c r="P355" t="s">
        <v>462</v>
      </c>
      <c r="Q355">
        <v>1</v>
      </c>
      <c r="R355" t="s">
        <v>611</v>
      </c>
      <c r="S355" t="s">
        <v>612</v>
      </c>
      <c r="T355">
        <v>2</v>
      </c>
      <c r="U355">
        <v>-17</v>
      </c>
      <c r="V355">
        <v>2316</v>
      </c>
      <c r="W355" t="s">
        <v>831</v>
      </c>
      <c r="AB355" t="str">
        <f>IF(I355=$AA$2, _xlfn.XLOOKUP(P355,tennis_clusters!B:B,tennis_clusters!AB:AB),"NA")</f>
        <v>NA</v>
      </c>
      <c r="AC355">
        <f>IF(OR(ISNUMBER(AB355),ISNA(AB355)),"NA",_xlfn.XLOOKUP(I355,tennis_clusters!B:B,tennis_clusters!AB:AB))</f>
        <v>17</v>
      </c>
      <c r="AD355" t="str">
        <f t="shared" si="42"/>
        <v>L</v>
      </c>
      <c r="AE355" t="str">
        <f t="shared" si="43"/>
        <v>L</v>
      </c>
      <c r="AF355">
        <f t="shared" si="44"/>
        <v>17</v>
      </c>
      <c r="AG355">
        <f t="shared" si="41"/>
        <v>0</v>
      </c>
      <c r="AH355">
        <f t="shared" si="45"/>
        <v>0.72972972972972971</v>
      </c>
      <c r="AI355">
        <f t="shared" si="46"/>
        <v>0.53250547845142437</v>
      </c>
      <c r="AJ355">
        <v>0.76137624861265263</v>
      </c>
      <c r="AK355">
        <f t="shared" si="47"/>
        <v>0.57969379195147586</v>
      </c>
    </row>
    <row r="356" spans="1:37" x14ac:dyDescent="0.2">
      <c r="A356" s="2" t="d">
        <v>1995-01-16</v>
      </c>
      <c r="B356" t="s">
        <v>719</v>
      </c>
      <c r="C356" t="s">
        <v>608</v>
      </c>
      <c r="D356">
        <v>5</v>
      </c>
      <c r="E356" t="s">
        <v>609</v>
      </c>
      <c r="F356" t="b">
        <v>0</v>
      </c>
      <c r="G356">
        <v>43</v>
      </c>
      <c r="H356" t="s">
        <v>618</v>
      </c>
      <c r="I356" t="s">
        <v>462</v>
      </c>
      <c r="J356">
        <v>1</v>
      </c>
      <c r="K356" t="s">
        <v>611</v>
      </c>
      <c r="L356" t="s">
        <v>612</v>
      </c>
      <c r="M356">
        <v>1</v>
      </c>
      <c r="N356">
        <v>7</v>
      </c>
      <c r="O356">
        <v>2359</v>
      </c>
      <c r="P356" t="s">
        <v>289</v>
      </c>
      <c r="Q356">
        <v>9</v>
      </c>
      <c r="R356" t="s">
        <v>611</v>
      </c>
      <c r="S356" t="s">
        <v>612</v>
      </c>
      <c r="T356">
        <v>11</v>
      </c>
      <c r="U356">
        <v>-7</v>
      </c>
      <c r="V356">
        <v>2172</v>
      </c>
      <c r="W356" t="s">
        <v>1110</v>
      </c>
      <c r="AB356">
        <f>IF(I356=$AA$2, _xlfn.XLOOKUP(P356,tennis_clusters!B:B,tennis_clusters!AB:AB),"NA")</f>
        <v>8</v>
      </c>
      <c r="AC356" t="str">
        <f>IF(OR(ISNUMBER(AB356),ISNA(AB356)),"NA",_xlfn.XLOOKUP(I356,tennis_clusters!B:B,tennis_clusters!AB:AB))</f>
        <v>NA</v>
      </c>
      <c r="AD356" t="str">
        <f t="shared" si="42"/>
        <v>W</v>
      </c>
      <c r="AE356" t="str">
        <f t="shared" si="43"/>
        <v>W</v>
      </c>
      <c r="AF356">
        <f t="shared" si="44"/>
        <v>8</v>
      </c>
      <c r="AG356">
        <f t="shared" si="41"/>
        <v>1</v>
      </c>
      <c r="AH356">
        <f t="shared" si="45"/>
        <v>0.7415730337078652</v>
      </c>
      <c r="AI356">
        <f t="shared" si="46"/>
        <v>6.6784496906956176E-2</v>
      </c>
      <c r="AJ356">
        <v>0.76137624861265263</v>
      </c>
      <c r="AK356">
        <f t="shared" si="47"/>
        <v>5.6941294726170565E-2</v>
      </c>
    </row>
    <row r="357" spans="1:37" x14ac:dyDescent="0.2">
      <c r="A357" s="2" t="d">
        <v>1998-06-22</v>
      </c>
      <c r="B357" t="s">
        <v>658</v>
      </c>
      <c r="C357" t="s">
        <v>608</v>
      </c>
      <c r="D357">
        <v>5</v>
      </c>
      <c r="E357" t="s">
        <v>608</v>
      </c>
      <c r="F357" t="b">
        <v>0</v>
      </c>
      <c r="G357">
        <v>58</v>
      </c>
      <c r="H357" t="s">
        <v>610</v>
      </c>
      <c r="I357" t="s">
        <v>462</v>
      </c>
      <c r="J357">
        <v>1</v>
      </c>
      <c r="K357" t="s">
        <v>611</v>
      </c>
      <c r="L357" t="s">
        <v>612</v>
      </c>
      <c r="M357">
        <v>1</v>
      </c>
      <c r="N357">
        <v>8</v>
      </c>
      <c r="O357">
        <v>2291</v>
      </c>
      <c r="P357" t="s">
        <v>212</v>
      </c>
      <c r="Q357">
        <v>14</v>
      </c>
      <c r="R357" t="s">
        <v>871</v>
      </c>
      <c r="S357" t="s">
        <v>872</v>
      </c>
      <c r="T357">
        <v>25</v>
      </c>
      <c r="U357">
        <v>-8</v>
      </c>
      <c r="V357">
        <v>2094</v>
      </c>
      <c r="W357" t="s">
        <v>921</v>
      </c>
      <c r="AB357">
        <f>IF(I357=$AA$2, _xlfn.XLOOKUP(P357,tennis_clusters!B:B,tennis_clusters!AB:AB),"NA")</f>
        <v>16</v>
      </c>
      <c r="AC357" t="str">
        <f>IF(OR(ISNUMBER(AB357),ISNA(AB357)),"NA",_xlfn.XLOOKUP(I357,tennis_clusters!B:B,tennis_clusters!AB:AB))</f>
        <v>NA</v>
      </c>
      <c r="AD357" t="str">
        <f t="shared" si="42"/>
        <v>W</v>
      </c>
      <c r="AE357" t="str">
        <f t="shared" si="43"/>
        <v>W</v>
      </c>
      <c r="AF357">
        <f t="shared" si="44"/>
        <v>16</v>
      </c>
      <c r="AG357">
        <f t="shared" si="41"/>
        <v>1</v>
      </c>
      <c r="AH357">
        <f t="shared" si="45"/>
        <v>0.62264150943396224</v>
      </c>
      <c r="AI357">
        <f t="shared" si="46"/>
        <v>0.1423994304022784</v>
      </c>
      <c r="AJ357">
        <v>0.76137624861265263</v>
      </c>
      <c r="AK357">
        <f t="shared" si="47"/>
        <v>5.6941294726170565E-2</v>
      </c>
    </row>
    <row r="358" spans="1:37" x14ac:dyDescent="0.2">
      <c r="A358" s="2" t="d">
        <v>1990-10-22</v>
      </c>
      <c r="B358" t="s">
        <v>1122</v>
      </c>
      <c r="C358" t="s">
        <v>642</v>
      </c>
      <c r="D358">
        <v>3</v>
      </c>
      <c r="E358" t="s">
        <v>819</v>
      </c>
      <c r="F358" t="b">
        <v>1</v>
      </c>
      <c r="H358" t="s">
        <v>618</v>
      </c>
      <c r="I358" t="s">
        <v>462</v>
      </c>
      <c r="J358">
        <v>4</v>
      </c>
      <c r="K358" t="s">
        <v>611</v>
      </c>
      <c r="L358" t="s">
        <v>612</v>
      </c>
      <c r="M358">
        <v>5</v>
      </c>
      <c r="N358">
        <v>7</v>
      </c>
      <c r="O358">
        <v>2159</v>
      </c>
      <c r="P358" t="s">
        <v>143</v>
      </c>
      <c r="R358" t="s">
        <v>611</v>
      </c>
      <c r="S358" t="s">
        <v>612</v>
      </c>
      <c r="T358">
        <v>35</v>
      </c>
      <c r="U358">
        <v>-7</v>
      </c>
      <c r="V358">
        <v>2035</v>
      </c>
      <c r="W358" t="s">
        <v>1325</v>
      </c>
      <c r="AB358">
        <f>IF(I358=$AA$2, _xlfn.XLOOKUP(P358,tennis_clusters!B:B,tennis_clusters!AB:AB),"NA")</f>
        <v>15</v>
      </c>
      <c r="AC358" t="str">
        <f>IF(OR(ISNUMBER(AB358),ISNA(AB358)),"NA",_xlfn.XLOOKUP(I358,tennis_clusters!B:B,tennis_clusters!AB:AB))</f>
        <v>NA</v>
      </c>
      <c r="AD358" t="str">
        <f t="shared" si="42"/>
        <v>W</v>
      </c>
      <c r="AE358" t="str">
        <f t="shared" si="43"/>
        <v>W</v>
      </c>
      <c r="AF358">
        <f t="shared" si="44"/>
        <v>15</v>
      </c>
      <c r="AG358">
        <f t="shared" si="41"/>
        <v>1</v>
      </c>
      <c r="AH358">
        <f t="shared" si="45"/>
        <v>0.70769230769230773</v>
      </c>
      <c r="AI358">
        <f t="shared" si="46"/>
        <v>8.5443786982248499E-2</v>
      </c>
      <c r="AJ358">
        <v>0.76137624861265263</v>
      </c>
      <c r="AK358">
        <f t="shared" si="47"/>
        <v>5.6941294726170565E-2</v>
      </c>
    </row>
    <row r="359" spans="1:37" x14ac:dyDescent="0.2">
      <c r="A359" s="2" t="d">
        <v>1990-02-05</v>
      </c>
      <c r="B359" t="s">
        <v>1370</v>
      </c>
      <c r="C359" t="s">
        <v>637</v>
      </c>
      <c r="D359">
        <v>3</v>
      </c>
      <c r="E359" t="s">
        <v>819</v>
      </c>
      <c r="F359" t="b">
        <v>1</v>
      </c>
      <c r="H359" t="s">
        <v>624</v>
      </c>
      <c r="I359" t="s">
        <v>462</v>
      </c>
      <c r="K359" t="s">
        <v>611</v>
      </c>
      <c r="L359" t="s">
        <v>612</v>
      </c>
      <c r="M359">
        <v>42</v>
      </c>
      <c r="N359">
        <v>11</v>
      </c>
      <c r="O359">
        <v>1943</v>
      </c>
      <c r="P359" t="s">
        <v>59</v>
      </c>
      <c r="R359" t="s">
        <v>678</v>
      </c>
      <c r="S359" t="s">
        <v>679</v>
      </c>
      <c r="T359">
        <v>43</v>
      </c>
      <c r="U359">
        <v>-11</v>
      </c>
      <c r="V359">
        <v>2013</v>
      </c>
      <c r="W359" t="s">
        <v>1047</v>
      </c>
      <c r="AB359">
        <f>IF(I359=$AA$2, _xlfn.XLOOKUP(P359,tennis_clusters!B:B,tennis_clusters!AB:AB),"NA")</f>
        <v>13</v>
      </c>
      <c r="AC359" t="str">
        <f>IF(OR(ISNUMBER(AB359),ISNA(AB359)),"NA",_xlfn.XLOOKUP(I359,tennis_clusters!B:B,tennis_clusters!AB:AB))</f>
        <v>NA</v>
      </c>
      <c r="AD359" t="str">
        <f t="shared" si="42"/>
        <v>W</v>
      </c>
      <c r="AE359" t="str">
        <f t="shared" si="43"/>
        <v>W</v>
      </c>
      <c r="AF359">
        <f t="shared" si="44"/>
        <v>13</v>
      </c>
      <c r="AG359">
        <f t="shared" si="41"/>
        <v>1</v>
      </c>
      <c r="AH359">
        <f t="shared" si="45"/>
        <v>0.80909090909090908</v>
      </c>
      <c r="AI359">
        <f t="shared" si="46"/>
        <v>3.6446280991735538E-2</v>
      </c>
      <c r="AJ359">
        <v>0.76137624861265263</v>
      </c>
      <c r="AK359">
        <f t="shared" si="47"/>
        <v>5.6941294726170565E-2</v>
      </c>
    </row>
    <row r="360" spans="1:37" x14ac:dyDescent="0.2">
      <c r="A360" s="2" t="d">
        <v>1992-07-27</v>
      </c>
      <c r="B360" t="s">
        <v>1235</v>
      </c>
      <c r="C360" t="s">
        <v>1236</v>
      </c>
      <c r="D360">
        <v>5</v>
      </c>
      <c r="E360" t="s">
        <v>671</v>
      </c>
      <c r="F360" t="b">
        <v>0</v>
      </c>
      <c r="H360" t="s">
        <v>620</v>
      </c>
      <c r="I360" t="s">
        <v>67</v>
      </c>
      <c r="J360">
        <v>13</v>
      </c>
      <c r="K360" t="s">
        <v>667</v>
      </c>
      <c r="L360" t="s">
        <v>668</v>
      </c>
      <c r="M360">
        <v>26</v>
      </c>
      <c r="N360">
        <v>16</v>
      </c>
      <c r="O360">
        <v>2028</v>
      </c>
      <c r="P360" t="s">
        <v>462</v>
      </c>
      <c r="Q360">
        <v>3</v>
      </c>
      <c r="R360" t="s">
        <v>611</v>
      </c>
      <c r="S360" t="s">
        <v>612</v>
      </c>
      <c r="T360">
        <v>3</v>
      </c>
      <c r="U360">
        <v>-15</v>
      </c>
      <c r="V360">
        <v>2205</v>
      </c>
      <c r="W360" t="s">
        <v>1237</v>
      </c>
      <c r="AB360" t="str">
        <f>IF(I360=$AA$2, _xlfn.XLOOKUP(P360,tennis_clusters!B:B,tennis_clusters!AB:AB),"NA")</f>
        <v>NA</v>
      </c>
      <c r="AC360">
        <f>IF(OR(ISNUMBER(AB360),ISNA(AB360)),"NA",_xlfn.XLOOKUP(I360,tennis_clusters!B:B,tennis_clusters!AB:AB))</f>
        <v>17</v>
      </c>
      <c r="AD360" t="str">
        <f t="shared" si="42"/>
        <v>L</v>
      </c>
      <c r="AE360" t="str">
        <f t="shared" si="43"/>
        <v>L</v>
      </c>
      <c r="AF360">
        <f t="shared" si="44"/>
        <v>17</v>
      </c>
      <c r="AG360">
        <f t="shared" si="41"/>
        <v>0</v>
      </c>
      <c r="AH360">
        <f t="shared" si="45"/>
        <v>0.72972972972972971</v>
      </c>
      <c r="AI360">
        <f t="shared" si="46"/>
        <v>0.53250547845142437</v>
      </c>
      <c r="AJ360">
        <v>0.76137624861265263</v>
      </c>
      <c r="AK360">
        <f t="shared" si="47"/>
        <v>0.57969379195147586</v>
      </c>
    </row>
    <row r="361" spans="1:37" x14ac:dyDescent="0.2">
      <c r="A361" s="2" t="d">
        <v>1996-10-28</v>
      </c>
      <c r="B361" t="s">
        <v>844</v>
      </c>
      <c r="C361" t="s">
        <v>642</v>
      </c>
      <c r="D361">
        <v>3</v>
      </c>
      <c r="E361" t="s">
        <v>819</v>
      </c>
      <c r="F361" t="b">
        <v>1</v>
      </c>
      <c r="G361">
        <v>77</v>
      </c>
      <c r="H361" t="s">
        <v>624</v>
      </c>
      <c r="I361" t="s">
        <v>367</v>
      </c>
      <c r="K361" t="s">
        <v>659</v>
      </c>
      <c r="L361" t="s">
        <v>660</v>
      </c>
      <c r="M361">
        <v>23</v>
      </c>
      <c r="N361">
        <v>18</v>
      </c>
      <c r="O361">
        <v>2011</v>
      </c>
      <c r="P361" t="s">
        <v>462</v>
      </c>
      <c r="Q361">
        <v>1</v>
      </c>
      <c r="R361" t="s">
        <v>611</v>
      </c>
      <c r="S361" t="s">
        <v>612</v>
      </c>
      <c r="T361">
        <v>1</v>
      </c>
      <c r="U361">
        <v>-18</v>
      </c>
      <c r="V361">
        <v>2357</v>
      </c>
      <c r="W361" t="s">
        <v>709</v>
      </c>
      <c r="AB361" t="str">
        <f>IF(I361=$AA$2, _xlfn.XLOOKUP(P361,tennis_clusters!B:B,tennis_clusters!AB:AB),"NA")</f>
        <v>NA</v>
      </c>
      <c r="AC361">
        <f>IF(OR(ISNUMBER(AB361),ISNA(AB361)),"NA",_xlfn.XLOOKUP(I361,tennis_clusters!B:B,tennis_clusters!AB:AB))</f>
        <v>24</v>
      </c>
      <c r="AD361" t="str">
        <f t="shared" si="42"/>
        <v>L</v>
      </c>
      <c r="AE361" t="str">
        <f t="shared" si="43"/>
        <v>L</v>
      </c>
      <c r="AF361">
        <f t="shared" si="44"/>
        <v>24</v>
      </c>
      <c r="AG361">
        <f t="shared" si="41"/>
        <v>0</v>
      </c>
      <c r="AH361">
        <f t="shared" si="45"/>
        <v>0.90625</v>
      </c>
      <c r="AI361">
        <f t="shared" si="46"/>
        <v>0.8212890625</v>
      </c>
      <c r="AJ361">
        <v>0.76137624861265263</v>
      </c>
      <c r="AK361">
        <f t="shared" si="47"/>
        <v>0.57969379195147586</v>
      </c>
    </row>
    <row r="362" spans="1:37" x14ac:dyDescent="0.2">
      <c r="A362" s="2" t="d">
        <v>1995-10-16</v>
      </c>
      <c r="B362" t="s">
        <v>898</v>
      </c>
      <c r="C362" t="s">
        <v>637</v>
      </c>
      <c r="D362">
        <v>3</v>
      </c>
      <c r="E362" t="s">
        <v>819</v>
      </c>
      <c r="F362" t="b">
        <v>1</v>
      </c>
      <c r="G362">
        <v>54</v>
      </c>
      <c r="H362" t="s">
        <v>620</v>
      </c>
      <c r="I362" t="s">
        <v>462</v>
      </c>
      <c r="J362">
        <v>1</v>
      </c>
      <c r="K362" t="s">
        <v>611</v>
      </c>
      <c r="L362" t="s">
        <v>612</v>
      </c>
      <c r="M362">
        <v>2</v>
      </c>
      <c r="N362">
        <v>1</v>
      </c>
      <c r="O362">
        <v>2355</v>
      </c>
      <c r="P362" t="s">
        <v>497</v>
      </c>
      <c r="R362" t="s">
        <v>611</v>
      </c>
      <c r="S362" t="s">
        <v>612</v>
      </c>
      <c r="T362">
        <v>164</v>
      </c>
      <c r="U362">
        <v>-1</v>
      </c>
      <c r="V362">
        <v>1802</v>
      </c>
      <c r="W362" t="s">
        <v>949</v>
      </c>
      <c r="Y362" t="s">
        <v>646</v>
      </c>
      <c r="AB362">
        <f>IF(I362=$AA$2, _xlfn.XLOOKUP(P362,tennis_clusters!B:B,tennis_clusters!AB:AB),"NA")</f>
        <v>4</v>
      </c>
      <c r="AC362" t="str">
        <f>IF(OR(ISNUMBER(AB362),ISNA(AB362)),"NA",_xlfn.XLOOKUP(I362,tennis_clusters!B:B,tennis_clusters!AB:AB))</f>
        <v>NA</v>
      </c>
      <c r="AD362" t="str">
        <f t="shared" si="42"/>
        <v>W</v>
      </c>
      <c r="AE362" t="str">
        <f t="shared" si="43"/>
        <v>W</v>
      </c>
      <c r="AF362">
        <f t="shared" si="44"/>
        <v>4</v>
      </c>
      <c r="AG362">
        <f t="shared" si="41"/>
        <v>1</v>
      </c>
      <c r="AH362">
        <f t="shared" si="45"/>
        <v>1</v>
      </c>
      <c r="AI362">
        <f t="shared" si="46"/>
        <v>0</v>
      </c>
      <c r="AJ362">
        <v>0.76137624861265263</v>
      </c>
      <c r="AK362">
        <f t="shared" si="47"/>
        <v>5.6941294726170565E-2</v>
      </c>
    </row>
    <row r="363" spans="1:37" x14ac:dyDescent="0.2">
      <c r="A363" s="2" t="d">
        <v>1991-06-17</v>
      </c>
      <c r="B363" t="s">
        <v>1300</v>
      </c>
      <c r="C363" t="s">
        <v>637</v>
      </c>
      <c r="D363">
        <v>3</v>
      </c>
      <c r="E363" t="s">
        <v>608</v>
      </c>
      <c r="F363" t="b">
        <v>0</v>
      </c>
      <c r="G363">
        <v>52</v>
      </c>
      <c r="H363" t="s">
        <v>618</v>
      </c>
      <c r="I363" t="s">
        <v>462</v>
      </c>
      <c r="J363">
        <v>1</v>
      </c>
      <c r="K363" t="s">
        <v>611</v>
      </c>
      <c r="L363" t="s">
        <v>612</v>
      </c>
      <c r="M363">
        <v>9</v>
      </c>
      <c r="N363">
        <v>6</v>
      </c>
      <c r="O363">
        <v>2106</v>
      </c>
      <c r="P363" t="s">
        <v>569</v>
      </c>
      <c r="R363" t="s">
        <v>643</v>
      </c>
      <c r="S363" t="s">
        <v>644</v>
      </c>
      <c r="T363">
        <v>58</v>
      </c>
      <c r="U363">
        <v>-6</v>
      </c>
      <c r="V363">
        <v>1971</v>
      </c>
      <c r="W363" t="s">
        <v>754</v>
      </c>
      <c r="AB363">
        <f>IF(I363=$AA$2, _xlfn.XLOOKUP(P363,tennis_clusters!B:B,tennis_clusters!AB:AB),"NA")</f>
        <v>15</v>
      </c>
      <c r="AC363" t="str">
        <f>IF(OR(ISNUMBER(AB363),ISNA(AB363)),"NA",_xlfn.XLOOKUP(I363,tennis_clusters!B:B,tennis_clusters!AB:AB))</f>
        <v>NA</v>
      </c>
      <c r="AD363" t="str">
        <f t="shared" si="42"/>
        <v>W</v>
      </c>
      <c r="AE363" t="str">
        <f t="shared" si="43"/>
        <v>W</v>
      </c>
      <c r="AF363">
        <f t="shared" si="44"/>
        <v>15</v>
      </c>
      <c r="AG363">
        <f t="shared" si="41"/>
        <v>1</v>
      </c>
      <c r="AH363">
        <f t="shared" si="45"/>
        <v>0.70769230769230773</v>
      </c>
      <c r="AI363">
        <f t="shared" si="46"/>
        <v>8.5443786982248499E-2</v>
      </c>
      <c r="AJ363">
        <v>0.76137624861265263</v>
      </c>
      <c r="AK363">
        <f t="shared" si="47"/>
        <v>5.6941294726170565E-2</v>
      </c>
    </row>
    <row r="364" spans="1:37" x14ac:dyDescent="0.2">
      <c r="A364" s="2" t="d">
        <v>1992-07-20</v>
      </c>
      <c r="B364" t="s">
        <v>1240</v>
      </c>
      <c r="C364" t="s">
        <v>637</v>
      </c>
      <c r="D364">
        <v>3</v>
      </c>
      <c r="E364" t="s">
        <v>671</v>
      </c>
      <c r="F364" t="b">
        <v>0</v>
      </c>
      <c r="G364">
        <v>37</v>
      </c>
      <c r="H364" t="s">
        <v>624</v>
      </c>
      <c r="I364" t="s">
        <v>462</v>
      </c>
      <c r="J364">
        <v>2</v>
      </c>
      <c r="K364" t="s">
        <v>611</v>
      </c>
      <c r="L364" t="s">
        <v>612</v>
      </c>
      <c r="M364">
        <v>3</v>
      </c>
      <c r="N364">
        <v>1</v>
      </c>
      <c r="O364">
        <v>2179</v>
      </c>
      <c r="P364" t="s">
        <v>1243</v>
      </c>
      <c r="R364" t="s">
        <v>633</v>
      </c>
      <c r="S364" t="s">
        <v>634</v>
      </c>
      <c r="T364">
        <v>104</v>
      </c>
      <c r="U364">
        <v>-2</v>
      </c>
      <c r="V364">
        <v>1807</v>
      </c>
      <c r="W364" t="s">
        <v>1244</v>
      </c>
      <c r="AB364" t="e">
        <f>IF(I364=$AA$2, _xlfn.XLOOKUP(P364,tennis_clusters!B:B,tennis_clusters!AB:AB),"NA")</f>
        <v>#N/A</v>
      </c>
      <c r="AC364" t="str">
        <f>IF(OR(ISNUMBER(AB364),ISNA(AB364)),"NA",_xlfn.XLOOKUP(I364,tennis_clusters!B:B,tennis_clusters!AB:AB))</f>
        <v>NA</v>
      </c>
      <c r="AD364" t="str">
        <f t="shared" si="42"/>
        <v>W</v>
      </c>
      <c r="AE364" t="str">
        <f t="shared" si="43"/>
        <v/>
      </c>
      <c r="AF364" t="str">
        <f t="shared" si="44"/>
        <v/>
      </c>
      <c r="AG364" t="str">
        <f t="shared" si="41"/>
        <v/>
      </c>
      <c r="AH364" t="str">
        <f t="shared" si="45"/>
        <v/>
      </c>
      <c r="AI364" t="str">
        <f t="shared" si="46"/>
        <v/>
      </c>
      <c r="AJ364">
        <v>0.76137624861265263</v>
      </c>
      <c r="AK364" t="str">
        <f t="shared" si="47"/>
        <v/>
      </c>
    </row>
    <row r="365" spans="1:37" x14ac:dyDescent="0.2">
      <c r="A365" s="2" t="d">
        <v>1992-03-02</v>
      </c>
      <c r="B365" t="s">
        <v>706</v>
      </c>
      <c r="C365" t="s">
        <v>642</v>
      </c>
      <c r="D365">
        <v>3</v>
      </c>
      <c r="E365" t="s">
        <v>609</v>
      </c>
      <c r="F365" t="b">
        <v>0</v>
      </c>
      <c r="G365">
        <v>31</v>
      </c>
      <c r="H365" t="s">
        <v>620</v>
      </c>
      <c r="I365" t="s">
        <v>258</v>
      </c>
      <c r="J365">
        <v>16</v>
      </c>
      <c r="K365" t="s">
        <v>659</v>
      </c>
      <c r="L365" t="s">
        <v>660</v>
      </c>
      <c r="M365">
        <v>24</v>
      </c>
      <c r="N365">
        <v>15</v>
      </c>
      <c r="O365">
        <v>2058</v>
      </c>
      <c r="P365" t="s">
        <v>462</v>
      </c>
      <c r="Q365">
        <v>2</v>
      </c>
      <c r="R365" t="s">
        <v>611</v>
      </c>
      <c r="S365" t="s">
        <v>612</v>
      </c>
      <c r="T365">
        <v>4</v>
      </c>
      <c r="U365">
        <v>-14</v>
      </c>
      <c r="V365">
        <v>2226</v>
      </c>
      <c r="W365" t="s">
        <v>1268</v>
      </c>
      <c r="AB365" t="str">
        <f>IF(I365=$AA$2, _xlfn.XLOOKUP(P365,tennis_clusters!B:B,tennis_clusters!AB:AB),"NA")</f>
        <v>NA</v>
      </c>
      <c r="AC365">
        <f>IF(OR(ISNUMBER(AB365),ISNA(AB365)),"NA",_xlfn.XLOOKUP(I365,tennis_clusters!B:B,tennis_clusters!AB:AB))</f>
        <v>15</v>
      </c>
      <c r="AD365" t="str">
        <f t="shared" si="42"/>
        <v>L</v>
      </c>
      <c r="AE365" t="str">
        <f t="shared" si="43"/>
        <v>L</v>
      </c>
      <c r="AF365">
        <f t="shared" si="44"/>
        <v>15</v>
      </c>
      <c r="AG365">
        <f t="shared" si="41"/>
        <v>0</v>
      </c>
      <c r="AH365">
        <f t="shared" si="45"/>
        <v>0.70769230769230773</v>
      </c>
      <c r="AI365">
        <f t="shared" si="46"/>
        <v>0.50082840236686399</v>
      </c>
      <c r="AJ365">
        <v>0.76137624861265263</v>
      </c>
      <c r="AK365">
        <f t="shared" si="47"/>
        <v>0.57969379195147586</v>
      </c>
    </row>
    <row r="366" spans="1:37" x14ac:dyDescent="0.2">
      <c r="A366" s="2" t="d">
        <v>1994-04-04</v>
      </c>
      <c r="B366" t="s">
        <v>1147</v>
      </c>
      <c r="C366" t="s">
        <v>783</v>
      </c>
      <c r="D366">
        <v>3</v>
      </c>
      <c r="E366" t="s">
        <v>609</v>
      </c>
      <c r="F366" t="b">
        <v>0</v>
      </c>
      <c r="G366">
        <v>37</v>
      </c>
      <c r="H366" t="s">
        <v>610</v>
      </c>
      <c r="I366" t="s">
        <v>462</v>
      </c>
      <c r="J366">
        <v>1</v>
      </c>
      <c r="K366" t="s">
        <v>611</v>
      </c>
      <c r="L366" t="s">
        <v>612</v>
      </c>
      <c r="M366">
        <v>1</v>
      </c>
      <c r="N366">
        <v>5</v>
      </c>
      <c r="O366">
        <v>2388</v>
      </c>
      <c r="P366" t="s">
        <v>408</v>
      </c>
      <c r="Q366">
        <v>2</v>
      </c>
      <c r="R366" t="s">
        <v>611</v>
      </c>
      <c r="S366" t="s">
        <v>612</v>
      </c>
      <c r="T366">
        <v>9</v>
      </c>
      <c r="U366">
        <v>-5</v>
      </c>
      <c r="V366">
        <v>2177</v>
      </c>
      <c r="W366" t="s">
        <v>692</v>
      </c>
      <c r="AB366">
        <f>IF(I366=$AA$2, _xlfn.XLOOKUP(P366,tennis_clusters!B:B,tennis_clusters!AB:AB),"NA")</f>
        <v>18</v>
      </c>
      <c r="AC366" t="str">
        <f>IF(OR(ISNUMBER(AB366),ISNA(AB366)),"NA",_xlfn.XLOOKUP(I366,tennis_clusters!B:B,tennis_clusters!AB:AB))</f>
        <v>NA</v>
      </c>
      <c r="AD366" t="str">
        <f t="shared" si="42"/>
        <v>W</v>
      </c>
      <c r="AE366" t="str">
        <f t="shared" si="43"/>
        <v>W</v>
      </c>
      <c r="AF366">
        <f t="shared" si="44"/>
        <v>18</v>
      </c>
      <c r="AG366">
        <f t="shared" si="41"/>
        <v>1</v>
      </c>
      <c r="AH366">
        <f t="shared" si="45"/>
        <v>0.7021276595744681</v>
      </c>
      <c r="AI366">
        <f t="shared" si="46"/>
        <v>8.8727931190583961E-2</v>
      </c>
      <c r="AJ366">
        <v>0.76137624861265263</v>
      </c>
      <c r="AK366">
        <f t="shared" si="47"/>
        <v>5.6941294726170565E-2</v>
      </c>
    </row>
    <row r="367" spans="1:37" x14ac:dyDescent="0.2">
      <c r="A367" s="2" t="d">
        <v>2000-06-26</v>
      </c>
      <c r="B367" t="s">
        <v>658</v>
      </c>
      <c r="C367" t="s">
        <v>608</v>
      </c>
      <c r="D367">
        <v>5</v>
      </c>
      <c r="E367" t="s">
        <v>608</v>
      </c>
      <c r="F367" t="b">
        <v>0</v>
      </c>
      <c r="G367">
        <v>68</v>
      </c>
      <c r="H367" t="s">
        <v>628</v>
      </c>
      <c r="I367" t="s">
        <v>462</v>
      </c>
      <c r="J367">
        <v>1</v>
      </c>
      <c r="K367" t="s">
        <v>611</v>
      </c>
      <c r="L367" t="s">
        <v>612</v>
      </c>
      <c r="M367">
        <v>3</v>
      </c>
      <c r="N367">
        <v>6</v>
      </c>
      <c r="O367">
        <v>2243</v>
      </c>
      <c r="P367" t="s">
        <v>331</v>
      </c>
      <c r="R367" t="s">
        <v>716</v>
      </c>
      <c r="S367" t="s">
        <v>717</v>
      </c>
      <c r="T367">
        <v>44</v>
      </c>
      <c r="U367">
        <v>-7</v>
      </c>
      <c r="V367">
        <v>2048</v>
      </c>
      <c r="W367" t="s">
        <v>810</v>
      </c>
      <c r="AB367">
        <f>IF(I367=$AA$2, _xlfn.XLOOKUP(P367,tennis_clusters!B:B,tennis_clusters!AB:AB),"NA")</f>
        <v>13</v>
      </c>
      <c r="AC367" t="str">
        <f>IF(OR(ISNUMBER(AB367),ISNA(AB367)),"NA",_xlfn.XLOOKUP(I367,tennis_clusters!B:B,tennis_clusters!AB:AB))</f>
        <v>NA</v>
      </c>
      <c r="AD367" t="str">
        <f t="shared" si="42"/>
        <v>W</v>
      </c>
      <c r="AE367" t="str">
        <f t="shared" si="43"/>
        <v>W</v>
      </c>
      <c r="AF367">
        <f t="shared" si="44"/>
        <v>13</v>
      </c>
      <c r="AG367">
        <f t="shared" si="41"/>
        <v>1</v>
      </c>
      <c r="AH367">
        <f t="shared" si="45"/>
        <v>0.80909090909090908</v>
      </c>
      <c r="AI367">
        <f t="shared" si="46"/>
        <v>3.6446280991735538E-2</v>
      </c>
      <c r="AJ367">
        <v>0.76137624861265263</v>
      </c>
      <c r="AK367">
        <f t="shared" si="47"/>
        <v>5.6941294726170565E-2</v>
      </c>
    </row>
    <row r="368" spans="1:37" x14ac:dyDescent="0.2">
      <c r="A368" s="2" t="d">
        <v>1999-11-22</v>
      </c>
      <c r="B368" t="s">
        <v>839</v>
      </c>
      <c r="C368" t="s">
        <v>610</v>
      </c>
      <c r="D368">
        <v>3</v>
      </c>
      <c r="E368" t="s">
        <v>609</v>
      </c>
      <c r="F368" t="b">
        <v>1</v>
      </c>
      <c r="G368">
        <v>55</v>
      </c>
      <c r="H368" t="s">
        <v>677</v>
      </c>
      <c r="I368" t="s">
        <v>462</v>
      </c>
      <c r="K368" t="s">
        <v>611</v>
      </c>
      <c r="L368" t="s">
        <v>612</v>
      </c>
      <c r="M368">
        <v>5</v>
      </c>
      <c r="N368">
        <v>6</v>
      </c>
      <c r="O368">
        <v>2279</v>
      </c>
      <c r="P368" t="s">
        <v>432</v>
      </c>
      <c r="R368" t="s">
        <v>748</v>
      </c>
      <c r="S368" t="s">
        <v>749</v>
      </c>
      <c r="T368">
        <v>8</v>
      </c>
      <c r="U368">
        <v>-6</v>
      </c>
      <c r="V368">
        <v>2098</v>
      </c>
      <c r="W368" t="s">
        <v>841</v>
      </c>
      <c r="AB368">
        <f>IF(I368=$AA$2, _xlfn.XLOOKUP(P368,tennis_clusters!B:B,tennis_clusters!AB:AB),"NA")</f>
        <v>2</v>
      </c>
      <c r="AC368" t="str">
        <f>IF(OR(ISNUMBER(AB368),ISNA(AB368)),"NA",_xlfn.XLOOKUP(I368,tennis_clusters!B:B,tennis_clusters!AB:AB))</f>
        <v>NA</v>
      </c>
      <c r="AD368" t="str">
        <f t="shared" si="42"/>
        <v>W</v>
      </c>
      <c r="AE368" t="str">
        <f t="shared" si="43"/>
        <v>W</v>
      </c>
      <c r="AF368">
        <f t="shared" si="44"/>
        <v>2</v>
      </c>
      <c r="AG368">
        <f t="shared" si="41"/>
        <v>1</v>
      </c>
      <c r="AH368">
        <f t="shared" si="45"/>
        <v>0.78749999999999998</v>
      </c>
      <c r="AI368">
        <f t="shared" si="46"/>
        <v>4.5156250000000009E-2</v>
      </c>
      <c r="AJ368">
        <v>0.76137624861265263</v>
      </c>
      <c r="AK368">
        <f t="shared" si="47"/>
        <v>5.6941294726170565E-2</v>
      </c>
    </row>
    <row r="369" spans="1:37" x14ac:dyDescent="0.2">
      <c r="A369" s="2" t="d">
        <v>1988-02-29</v>
      </c>
      <c r="B369" t="s">
        <v>1406</v>
      </c>
      <c r="C369" t="s">
        <v>642</v>
      </c>
      <c r="D369">
        <v>3</v>
      </c>
      <c r="E369" t="s">
        <v>609</v>
      </c>
      <c r="F369" t="b">
        <v>0</v>
      </c>
      <c r="H369" t="s">
        <v>624</v>
      </c>
      <c r="I369" t="s">
        <v>462</v>
      </c>
      <c r="K369" t="s">
        <v>611</v>
      </c>
      <c r="L369" t="s">
        <v>612</v>
      </c>
      <c r="M369">
        <v>893</v>
      </c>
      <c r="N369">
        <v>56</v>
      </c>
      <c r="O369">
        <v>1675</v>
      </c>
      <c r="P369" t="s">
        <v>1428</v>
      </c>
      <c r="Q369">
        <v>10</v>
      </c>
      <c r="R369" t="s">
        <v>611</v>
      </c>
      <c r="S369" t="s">
        <v>612</v>
      </c>
      <c r="T369">
        <v>25</v>
      </c>
      <c r="U369">
        <v>-18</v>
      </c>
      <c r="V369">
        <v>2001</v>
      </c>
      <c r="W369" t="s">
        <v>742</v>
      </c>
      <c r="X369" t="s">
        <v>646</v>
      </c>
      <c r="AB369" t="e">
        <f>IF(I369=$AA$2, _xlfn.XLOOKUP(P369,tennis_clusters!B:B,tennis_clusters!AB:AB),"NA")</f>
        <v>#N/A</v>
      </c>
      <c r="AC369" t="str">
        <f>IF(OR(ISNUMBER(AB369),ISNA(AB369)),"NA",_xlfn.XLOOKUP(I369,tennis_clusters!B:B,tennis_clusters!AB:AB))</f>
        <v>NA</v>
      </c>
      <c r="AD369" t="str">
        <f t="shared" si="42"/>
        <v>W</v>
      </c>
      <c r="AE369" t="str">
        <f t="shared" si="43"/>
        <v/>
      </c>
      <c r="AF369" t="str">
        <f t="shared" si="44"/>
        <v/>
      </c>
      <c r="AG369" t="str">
        <f t="shared" si="41"/>
        <v/>
      </c>
      <c r="AH369" t="str">
        <f t="shared" si="45"/>
        <v/>
      </c>
      <c r="AI369" t="str">
        <f t="shared" si="46"/>
        <v/>
      </c>
      <c r="AJ369">
        <v>0.76137624861265263</v>
      </c>
      <c r="AK369" t="str">
        <f t="shared" si="47"/>
        <v/>
      </c>
    </row>
    <row r="370" spans="1:37" x14ac:dyDescent="0.2">
      <c r="A370" s="2" t="d">
        <v>1997-02-10</v>
      </c>
      <c r="B370" t="s">
        <v>887</v>
      </c>
      <c r="C370" t="s">
        <v>637</v>
      </c>
      <c r="D370">
        <v>3</v>
      </c>
      <c r="E370" t="s">
        <v>609</v>
      </c>
      <c r="F370" t="b">
        <v>1</v>
      </c>
      <c r="G370">
        <v>50</v>
      </c>
      <c r="H370" t="s">
        <v>620</v>
      </c>
      <c r="I370" t="s">
        <v>462</v>
      </c>
      <c r="J370">
        <v>1</v>
      </c>
      <c r="K370" t="s">
        <v>611</v>
      </c>
      <c r="L370" t="s">
        <v>612</v>
      </c>
      <c r="M370">
        <v>1</v>
      </c>
      <c r="O370">
        <v>2381</v>
      </c>
      <c r="P370" t="s">
        <v>326</v>
      </c>
      <c r="R370" t="s">
        <v>611</v>
      </c>
      <c r="S370" t="s">
        <v>612</v>
      </c>
      <c r="T370">
        <v>135</v>
      </c>
      <c r="U370">
        <v>-1</v>
      </c>
      <c r="V370">
        <v>1704</v>
      </c>
      <c r="W370" t="s">
        <v>842</v>
      </c>
      <c r="Y370" t="s">
        <v>728</v>
      </c>
      <c r="AB370">
        <f>IF(I370=$AA$2, _xlfn.XLOOKUP(P370,tennis_clusters!B:B,tennis_clusters!AB:AB),"NA")</f>
        <v>6</v>
      </c>
      <c r="AC370" t="str">
        <f>IF(OR(ISNUMBER(AB370),ISNA(AB370)),"NA",_xlfn.XLOOKUP(I370,tennis_clusters!B:B,tennis_clusters!AB:AB))</f>
        <v>NA</v>
      </c>
      <c r="AD370" t="str">
        <f t="shared" si="42"/>
        <v>W</v>
      </c>
      <c r="AE370" t="str">
        <f t="shared" si="43"/>
        <v>W</v>
      </c>
      <c r="AF370">
        <f t="shared" si="44"/>
        <v>6</v>
      </c>
      <c r="AG370">
        <f t="shared" si="41"/>
        <v>1</v>
      </c>
      <c r="AH370">
        <f t="shared" si="45"/>
        <v>0.91666666666666663</v>
      </c>
      <c r="AI370">
        <f t="shared" si="46"/>
        <v>6.944444444444451E-3</v>
      </c>
      <c r="AJ370">
        <v>0.76137624861265263</v>
      </c>
      <c r="AK370">
        <f t="shared" si="47"/>
        <v>5.6941294726170565E-2</v>
      </c>
    </row>
    <row r="371" spans="1:37" x14ac:dyDescent="0.2">
      <c r="A371" s="2" t="d">
        <v>1997-06-23</v>
      </c>
      <c r="B371" t="s">
        <v>658</v>
      </c>
      <c r="C371" t="s">
        <v>608</v>
      </c>
      <c r="D371">
        <v>5</v>
      </c>
      <c r="E371" t="s">
        <v>608</v>
      </c>
      <c r="F371" t="b">
        <v>0</v>
      </c>
      <c r="G371">
        <v>53</v>
      </c>
      <c r="H371" t="s">
        <v>610</v>
      </c>
      <c r="I371" t="s">
        <v>462</v>
      </c>
      <c r="J371">
        <v>1</v>
      </c>
      <c r="K371" t="s">
        <v>611</v>
      </c>
      <c r="L371" t="s">
        <v>612</v>
      </c>
      <c r="M371">
        <v>1</v>
      </c>
      <c r="N371">
        <v>6</v>
      </c>
      <c r="O371">
        <v>2318</v>
      </c>
      <c r="P371" t="s">
        <v>110</v>
      </c>
      <c r="R371" t="s">
        <v>638</v>
      </c>
      <c r="S371" t="s">
        <v>639</v>
      </c>
      <c r="T371">
        <v>44</v>
      </c>
      <c r="U371">
        <v>-7</v>
      </c>
      <c r="V371">
        <v>2079</v>
      </c>
      <c r="W371" t="s">
        <v>969</v>
      </c>
      <c r="AB371">
        <f>IF(I371=$AA$2, _xlfn.XLOOKUP(P371,tennis_clusters!B:B,tennis_clusters!AB:AB),"NA")</f>
        <v>2</v>
      </c>
      <c r="AC371" t="str">
        <f>IF(OR(ISNUMBER(AB371),ISNA(AB371)),"NA",_xlfn.XLOOKUP(I371,tennis_clusters!B:B,tennis_clusters!AB:AB))</f>
        <v>NA</v>
      </c>
      <c r="AD371" t="str">
        <f t="shared" si="42"/>
        <v>W</v>
      </c>
      <c r="AE371" t="str">
        <f t="shared" si="43"/>
        <v>W</v>
      </c>
      <c r="AF371">
        <f t="shared" si="44"/>
        <v>2</v>
      </c>
      <c r="AG371">
        <f t="shared" si="41"/>
        <v>1</v>
      </c>
      <c r="AH371">
        <f t="shared" si="45"/>
        <v>0.78749999999999998</v>
      </c>
      <c r="AI371">
        <f t="shared" si="46"/>
        <v>4.5156250000000009E-2</v>
      </c>
      <c r="AJ371">
        <v>0.76137624861265263</v>
      </c>
      <c r="AK371">
        <f t="shared" si="47"/>
        <v>5.6941294726170565E-2</v>
      </c>
    </row>
    <row r="372" spans="1:37" x14ac:dyDescent="0.2">
      <c r="A372" s="2" t="d">
        <v>1996-03-18</v>
      </c>
      <c r="B372" t="s">
        <v>699</v>
      </c>
      <c r="C372" t="s">
        <v>642</v>
      </c>
      <c r="D372">
        <v>3</v>
      </c>
      <c r="E372" t="s">
        <v>609</v>
      </c>
      <c r="F372" t="b">
        <v>0</v>
      </c>
      <c r="G372">
        <v>46</v>
      </c>
      <c r="H372" t="s">
        <v>618</v>
      </c>
      <c r="I372" t="s">
        <v>462</v>
      </c>
      <c r="J372">
        <v>2</v>
      </c>
      <c r="K372" t="s">
        <v>611</v>
      </c>
      <c r="L372" t="s">
        <v>612</v>
      </c>
      <c r="M372">
        <v>2</v>
      </c>
      <c r="N372">
        <v>2</v>
      </c>
      <c r="O372">
        <v>2340</v>
      </c>
      <c r="P372" t="s">
        <v>567</v>
      </c>
      <c r="R372" t="s">
        <v>611</v>
      </c>
      <c r="S372" t="s">
        <v>612</v>
      </c>
      <c r="T372">
        <v>90</v>
      </c>
      <c r="U372">
        <v>-2</v>
      </c>
      <c r="V372">
        <v>1922</v>
      </c>
      <c r="W372" t="s">
        <v>666</v>
      </c>
      <c r="AB372">
        <f>IF(I372=$AA$2, _xlfn.XLOOKUP(P372,tennis_clusters!B:B,tennis_clusters!AB:AB),"NA")</f>
        <v>22</v>
      </c>
      <c r="AC372" t="str">
        <f>IF(OR(ISNUMBER(AB372),ISNA(AB372)),"NA",_xlfn.XLOOKUP(I372,tennis_clusters!B:B,tennis_clusters!AB:AB))</f>
        <v>NA</v>
      </c>
      <c r="AD372" t="str">
        <f t="shared" si="42"/>
        <v>W</v>
      </c>
      <c r="AE372" t="str">
        <f t="shared" si="43"/>
        <v>W</v>
      </c>
      <c r="AF372">
        <f t="shared" si="44"/>
        <v>22</v>
      </c>
      <c r="AG372">
        <f t="shared" si="41"/>
        <v>1</v>
      </c>
      <c r="AH372">
        <f t="shared" si="45"/>
        <v>0.84375</v>
      </c>
      <c r="AI372">
        <f t="shared" si="46"/>
        <v>2.44140625E-2</v>
      </c>
      <c r="AJ372">
        <v>0.76137624861265263</v>
      </c>
      <c r="AK372">
        <f t="shared" si="47"/>
        <v>5.6941294726170565E-2</v>
      </c>
    </row>
    <row r="373" spans="1:37" x14ac:dyDescent="0.2">
      <c r="A373" s="2" t="d">
        <v>1997-01-13</v>
      </c>
      <c r="B373" t="s">
        <v>719</v>
      </c>
      <c r="C373" t="s">
        <v>608</v>
      </c>
      <c r="D373">
        <v>5</v>
      </c>
      <c r="E373" t="s">
        <v>609</v>
      </c>
      <c r="F373" t="b">
        <v>0</v>
      </c>
      <c r="G373">
        <v>39</v>
      </c>
      <c r="H373" t="s">
        <v>614</v>
      </c>
      <c r="I373" t="s">
        <v>462</v>
      </c>
      <c r="J373">
        <v>1</v>
      </c>
      <c r="K373" t="s">
        <v>611</v>
      </c>
      <c r="L373" t="s">
        <v>612</v>
      </c>
      <c r="M373">
        <v>1</v>
      </c>
      <c r="N373">
        <v>7</v>
      </c>
      <c r="O373">
        <v>2368</v>
      </c>
      <c r="P373" t="s">
        <v>546</v>
      </c>
      <c r="Q373">
        <v>5</v>
      </c>
      <c r="R373" t="s">
        <v>729</v>
      </c>
      <c r="S373" t="s">
        <v>730</v>
      </c>
      <c r="T373">
        <v>5</v>
      </c>
      <c r="U373">
        <v>-8</v>
      </c>
      <c r="V373">
        <v>2189</v>
      </c>
      <c r="W373" t="s">
        <v>993</v>
      </c>
      <c r="AB373">
        <f>IF(I373=$AA$2, _xlfn.XLOOKUP(P373,tennis_clusters!B:B,tennis_clusters!AB:AB),"NA")</f>
        <v>18</v>
      </c>
      <c r="AC373" t="str">
        <f>IF(OR(ISNUMBER(AB373),ISNA(AB373)),"NA",_xlfn.XLOOKUP(I373,tennis_clusters!B:B,tennis_clusters!AB:AB))</f>
        <v>NA</v>
      </c>
      <c r="AD373" t="str">
        <f t="shared" si="42"/>
        <v>W</v>
      </c>
      <c r="AE373" t="str">
        <f t="shared" si="43"/>
        <v>W</v>
      </c>
      <c r="AF373">
        <f t="shared" si="44"/>
        <v>18</v>
      </c>
      <c r="AG373">
        <f t="shared" si="41"/>
        <v>1</v>
      </c>
      <c r="AH373">
        <f t="shared" si="45"/>
        <v>0.7021276595744681</v>
      </c>
      <c r="AI373">
        <f t="shared" si="46"/>
        <v>8.8727931190583961E-2</v>
      </c>
      <c r="AJ373">
        <v>0.76137624861265263</v>
      </c>
      <c r="AK373">
        <f t="shared" si="47"/>
        <v>5.6941294726170565E-2</v>
      </c>
    </row>
    <row r="374" spans="1:37" x14ac:dyDescent="0.2">
      <c r="A374" s="2" t="d">
        <v>1992-02-10</v>
      </c>
      <c r="B374" t="s">
        <v>782</v>
      </c>
      <c r="C374" t="s">
        <v>783</v>
      </c>
      <c r="D374">
        <v>3</v>
      </c>
      <c r="E374" t="s">
        <v>609</v>
      </c>
      <c r="F374" t="b">
        <v>1</v>
      </c>
      <c r="G374">
        <v>53</v>
      </c>
      <c r="H374" t="s">
        <v>624</v>
      </c>
      <c r="I374" t="s">
        <v>462</v>
      </c>
      <c r="J374">
        <v>2</v>
      </c>
      <c r="K374" t="s">
        <v>611</v>
      </c>
      <c r="L374" t="s">
        <v>612</v>
      </c>
      <c r="M374">
        <v>4</v>
      </c>
      <c r="N374">
        <v>2</v>
      </c>
      <c r="O374">
        <v>2213</v>
      </c>
      <c r="P374" t="s">
        <v>482</v>
      </c>
      <c r="R374" t="s">
        <v>643</v>
      </c>
      <c r="S374" t="s">
        <v>644</v>
      </c>
      <c r="T374">
        <v>121</v>
      </c>
      <c r="U374">
        <v>-3</v>
      </c>
      <c r="V374">
        <v>1896</v>
      </c>
      <c r="W374" t="s">
        <v>849</v>
      </c>
      <c r="Y374" t="s">
        <v>646</v>
      </c>
      <c r="AB374">
        <f>IF(I374=$AA$2, _xlfn.XLOOKUP(P374,tennis_clusters!B:B,tennis_clusters!AB:AB),"NA")</f>
        <v>10</v>
      </c>
      <c r="AC374" t="str">
        <f>IF(OR(ISNUMBER(AB374),ISNA(AB374)),"NA",_xlfn.XLOOKUP(I374,tennis_clusters!B:B,tennis_clusters!AB:AB))</f>
        <v>NA</v>
      </c>
      <c r="AD374" t="str">
        <f t="shared" si="42"/>
        <v>W</v>
      </c>
      <c r="AE374" t="str">
        <f t="shared" si="43"/>
        <v>W</v>
      </c>
      <c r="AF374">
        <f t="shared" si="44"/>
        <v>10</v>
      </c>
      <c r="AG374">
        <f t="shared" si="41"/>
        <v>1</v>
      </c>
      <c r="AH374">
        <f t="shared" si="45"/>
        <v>0.9</v>
      </c>
      <c r="AI374">
        <f t="shared" si="46"/>
        <v>9.999999999999995E-3</v>
      </c>
      <c r="AJ374">
        <v>0.76137624861265263</v>
      </c>
      <c r="AK374">
        <f t="shared" si="47"/>
        <v>5.6941294726170565E-2</v>
      </c>
    </row>
    <row r="375" spans="1:37" x14ac:dyDescent="0.2">
      <c r="A375" s="2" t="d">
        <v>2000-08-28</v>
      </c>
      <c r="B375" t="s">
        <v>607</v>
      </c>
      <c r="C375" t="s">
        <v>608</v>
      </c>
      <c r="D375">
        <v>5</v>
      </c>
      <c r="E375" t="s">
        <v>609</v>
      </c>
      <c r="F375" t="b">
        <v>0</v>
      </c>
      <c r="G375">
        <v>63</v>
      </c>
      <c r="H375" t="s">
        <v>628</v>
      </c>
      <c r="I375" t="s">
        <v>462</v>
      </c>
      <c r="J375">
        <v>4</v>
      </c>
      <c r="K375" t="s">
        <v>611</v>
      </c>
      <c r="L375" t="s">
        <v>612</v>
      </c>
      <c r="M375">
        <v>4</v>
      </c>
      <c r="N375">
        <v>2</v>
      </c>
      <c r="O375">
        <v>2254</v>
      </c>
      <c r="P375" t="s">
        <v>326</v>
      </c>
      <c r="R375" t="s">
        <v>611</v>
      </c>
      <c r="S375" t="s">
        <v>612</v>
      </c>
      <c r="T375">
        <v>88</v>
      </c>
      <c r="U375">
        <v>-4</v>
      </c>
      <c r="V375">
        <v>1876</v>
      </c>
      <c r="W375" t="s">
        <v>798</v>
      </c>
      <c r="AB375">
        <f>IF(I375=$AA$2, _xlfn.XLOOKUP(P375,tennis_clusters!B:B,tennis_clusters!AB:AB),"NA")</f>
        <v>6</v>
      </c>
      <c r="AC375" t="str">
        <f>IF(OR(ISNUMBER(AB375),ISNA(AB375)),"NA",_xlfn.XLOOKUP(I375,tennis_clusters!B:B,tennis_clusters!AB:AB))</f>
        <v>NA</v>
      </c>
      <c r="AD375" t="str">
        <f t="shared" si="42"/>
        <v>W</v>
      </c>
      <c r="AE375" t="str">
        <f t="shared" si="43"/>
        <v>W</v>
      </c>
      <c r="AF375">
        <f t="shared" si="44"/>
        <v>6</v>
      </c>
      <c r="AG375">
        <f t="shared" si="41"/>
        <v>1</v>
      </c>
      <c r="AH375">
        <f t="shared" si="45"/>
        <v>0.91666666666666663</v>
      </c>
      <c r="AI375">
        <f t="shared" si="46"/>
        <v>6.944444444444451E-3</v>
      </c>
      <c r="AJ375">
        <v>0.76137624861265263</v>
      </c>
      <c r="AK375">
        <f t="shared" si="47"/>
        <v>5.6941294726170565E-2</v>
      </c>
    </row>
    <row r="376" spans="1:37" x14ac:dyDescent="0.2">
      <c r="A376" s="2" t="d">
        <v>1995-06-12</v>
      </c>
      <c r="B376" t="s">
        <v>762</v>
      </c>
      <c r="C376" t="s">
        <v>637</v>
      </c>
      <c r="D376">
        <v>3</v>
      </c>
      <c r="E376" t="s">
        <v>608</v>
      </c>
      <c r="F376" t="b">
        <v>0</v>
      </c>
      <c r="G376">
        <v>48</v>
      </c>
      <c r="H376" t="s">
        <v>614</v>
      </c>
      <c r="I376" t="s">
        <v>462</v>
      </c>
      <c r="J376">
        <v>1</v>
      </c>
      <c r="K376" t="s">
        <v>611</v>
      </c>
      <c r="L376" t="s">
        <v>612</v>
      </c>
      <c r="M376">
        <v>2</v>
      </c>
      <c r="N376">
        <v>2</v>
      </c>
      <c r="O376">
        <v>2282</v>
      </c>
      <c r="P376" t="s">
        <v>366</v>
      </c>
      <c r="R376" t="s">
        <v>621</v>
      </c>
      <c r="S376" t="s">
        <v>622</v>
      </c>
      <c r="T376">
        <v>73</v>
      </c>
      <c r="U376">
        <v>-2</v>
      </c>
      <c r="V376">
        <v>1925</v>
      </c>
      <c r="W376" t="s">
        <v>1089</v>
      </c>
      <c r="AB376">
        <f>IF(I376=$AA$2, _xlfn.XLOOKUP(P376,tennis_clusters!B:B,tennis_clusters!AB:AB),"NA")</f>
        <v>9</v>
      </c>
      <c r="AC376" t="str">
        <f>IF(OR(ISNUMBER(AB376),ISNA(AB376)),"NA",_xlfn.XLOOKUP(I376,tennis_clusters!B:B,tennis_clusters!AB:AB))</f>
        <v>NA</v>
      </c>
      <c r="AD376" t="str">
        <f t="shared" si="42"/>
        <v>W</v>
      </c>
      <c r="AE376" t="str">
        <f t="shared" si="43"/>
        <v>W</v>
      </c>
      <c r="AF376">
        <f t="shared" si="44"/>
        <v>9</v>
      </c>
      <c r="AG376">
        <f t="shared" si="41"/>
        <v>1</v>
      </c>
      <c r="AH376">
        <f t="shared" si="45"/>
        <v>0.8</v>
      </c>
      <c r="AI376">
        <f t="shared" si="46"/>
        <v>3.999999999999998E-2</v>
      </c>
      <c r="AJ376">
        <v>0.76137624861265263</v>
      </c>
      <c r="AK376">
        <f t="shared" si="47"/>
        <v>5.6941294726170565E-2</v>
      </c>
    </row>
    <row r="377" spans="1:37" x14ac:dyDescent="0.2">
      <c r="A377" s="2" t="d">
        <v>1995-10-30</v>
      </c>
      <c r="B377" t="s">
        <v>844</v>
      </c>
      <c r="C377" t="s">
        <v>642</v>
      </c>
      <c r="D377">
        <v>3</v>
      </c>
      <c r="E377" t="s">
        <v>819</v>
      </c>
      <c r="F377" t="b">
        <v>1</v>
      </c>
      <c r="G377">
        <v>59</v>
      </c>
      <c r="H377" t="s">
        <v>624</v>
      </c>
      <c r="I377" t="s">
        <v>462</v>
      </c>
      <c r="J377">
        <v>1</v>
      </c>
      <c r="K377" t="s">
        <v>611</v>
      </c>
      <c r="L377" t="s">
        <v>612</v>
      </c>
      <c r="M377">
        <v>2</v>
      </c>
      <c r="N377">
        <v>3</v>
      </c>
      <c r="O377">
        <v>2341</v>
      </c>
      <c r="P377" t="s">
        <v>81</v>
      </c>
      <c r="R377" t="s">
        <v>638</v>
      </c>
      <c r="S377" t="s">
        <v>639</v>
      </c>
      <c r="T377">
        <v>16</v>
      </c>
      <c r="U377">
        <v>-4</v>
      </c>
      <c r="V377">
        <v>2045</v>
      </c>
      <c r="W377" t="s">
        <v>666</v>
      </c>
      <c r="AB377">
        <f>IF(I377=$AA$2, _xlfn.XLOOKUP(P377,tennis_clusters!B:B,tennis_clusters!AB:AB),"NA")</f>
        <v>13</v>
      </c>
      <c r="AC377" t="str">
        <f>IF(OR(ISNUMBER(AB377),ISNA(AB377)),"NA",_xlfn.XLOOKUP(I377,tennis_clusters!B:B,tennis_clusters!AB:AB))</f>
        <v>NA</v>
      </c>
      <c r="AD377" t="str">
        <f t="shared" si="42"/>
        <v>W</v>
      </c>
      <c r="AE377" t="str">
        <f t="shared" si="43"/>
        <v>W</v>
      </c>
      <c r="AF377">
        <f t="shared" si="44"/>
        <v>13</v>
      </c>
      <c r="AG377">
        <f t="shared" si="41"/>
        <v>1</v>
      </c>
      <c r="AH377">
        <f t="shared" si="45"/>
        <v>0.80909090909090908</v>
      </c>
      <c r="AI377">
        <f t="shared" si="46"/>
        <v>3.6446280991735538E-2</v>
      </c>
      <c r="AJ377">
        <v>0.76137624861265263</v>
      </c>
      <c r="AK377">
        <f t="shared" si="47"/>
        <v>5.6941294726170565E-2</v>
      </c>
    </row>
    <row r="378" spans="1:37" x14ac:dyDescent="0.2">
      <c r="A378" s="2" t="d">
        <v>1988-08-22</v>
      </c>
      <c r="B378" t="s">
        <v>1420</v>
      </c>
      <c r="C378" t="s">
        <v>637</v>
      </c>
      <c r="D378">
        <v>3</v>
      </c>
      <c r="E378" t="s">
        <v>609</v>
      </c>
      <c r="F378" t="b">
        <v>0</v>
      </c>
      <c r="H378" t="s">
        <v>620</v>
      </c>
      <c r="I378" t="s">
        <v>284</v>
      </c>
      <c r="K378" t="s">
        <v>625</v>
      </c>
      <c r="L378" t="s">
        <v>626</v>
      </c>
      <c r="M378">
        <v>92</v>
      </c>
      <c r="N378">
        <v>11</v>
      </c>
      <c r="O378">
        <v>1831</v>
      </c>
      <c r="P378" t="s">
        <v>462</v>
      </c>
      <c r="R378" t="s">
        <v>611</v>
      </c>
      <c r="S378" t="s">
        <v>612</v>
      </c>
      <c r="T378">
        <v>206</v>
      </c>
      <c r="U378">
        <v>-13</v>
      </c>
      <c r="V378">
        <v>1787</v>
      </c>
      <c r="W378" t="s">
        <v>1421</v>
      </c>
      <c r="Y378" t="s">
        <v>646</v>
      </c>
      <c r="AB378" t="str">
        <f>IF(I378=$AA$2, _xlfn.XLOOKUP(P378,tennis_clusters!B:B,tennis_clusters!AB:AB),"NA")</f>
        <v>NA</v>
      </c>
      <c r="AC378">
        <f>IF(OR(ISNUMBER(AB378),ISNA(AB378)),"NA",_xlfn.XLOOKUP(I378,tennis_clusters!B:B,tennis_clusters!AB:AB))</f>
        <v>28</v>
      </c>
      <c r="AD378" t="str">
        <f t="shared" si="42"/>
        <v>L</v>
      </c>
      <c r="AE378" t="str">
        <f t="shared" si="43"/>
        <v>L</v>
      </c>
      <c r="AF378">
        <f t="shared" si="44"/>
        <v>28</v>
      </c>
      <c r="AG378">
        <f t="shared" si="41"/>
        <v>0</v>
      </c>
      <c r="AH378">
        <f t="shared" si="45"/>
        <v>0.8</v>
      </c>
      <c r="AI378">
        <f t="shared" si="46"/>
        <v>0.64000000000000012</v>
      </c>
      <c r="AJ378">
        <v>0.76137624861265263</v>
      </c>
      <c r="AK378">
        <f t="shared" si="47"/>
        <v>0.57969379195147586</v>
      </c>
    </row>
    <row r="379" spans="1:37" x14ac:dyDescent="0.2">
      <c r="A379" s="2" t="d">
        <v>1991-08-26</v>
      </c>
      <c r="B379" t="s">
        <v>607</v>
      </c>
      <c r="C379" t="s">
        <v>608</v>
      </c>
      <c r="D379">
        <v>5</v>
      </c>
      <c r="E379" t="s">
        <v>609</v>
      </c>
      <c r="F379" t="b">
        <v>0</v>
      </c>
      <c r="G379">
        <v>38</v>
      </c>
      <c r="H379" t="s">
        <v>620</v>
      </c>
      <c r="I379" t="s">
        <v>462</v>
      </c>
      <c r="J379">
        <v>6</v>
      </c>
      <c r="K379" t="s">
        <v>611</v>
      </c>
      <c r="L379" t="s">
        <v>612</v>
      </c>
      <c r="M379">
        <v>6</v>
      </c>
      <c r="N379">
        <v>10</v>
      </c>
      <c r="O379">
        <v>2178</v>
      </c>
      <c r="P379" t="s">
        <v>143</v>
      </c>
      <c r="Q379">
        <v>11</v>
      </c>
      <c r="R379" t="s">
        <v>611</v>
      </c>
      <c r="S379" t="s">
        <v>612</v>
      </c>
      <c r="T379">
        <v>12</v>
      </c>
      <c r="U379">
        <v>-10</v>
      </c>
      <c r="V379">
        <v>2107</v>
      </c>
      <c r="W379" t="s">
        <v>1290</v>
      </c>
      <c r="AB379">
        <f>IF(I379=$AA$2, _xlfn.XLOOKUP(P379,tennis_clusters!B:B,tennis_clusters!AB:AB),"NA")</f>
        <v>15</v>
      </c>
      <c r="AC379" t="str">
        <f>IF(OR(ISNUMBER(AB379),ISNA(AB379)),"NA",_xlfn.XLOOKUP(I379,tennis_clusters!B:B,tennis_clusters!AB:AB))</f>
        <v>NA</v>
      </c>
      <c r="AD379" t="str">
        <f t="shared" si="42"/>
        <v>W</v>
      </c>
      <c r="AE379" t="str">
        <f t="shared" si="43"/>
        <v>W</v>
      </c>
      <c r="AF379">
        <f t="shared" si="44"/>
        <v>15</v>
      </c>
      <c r="AG379">
        <f t="shared" si="41"/>
        <v>1</v>
      </c>
      <c r="AH379">
        <f t="shared" si="45"/>
        <v>0.70769230769230773</v>
      </c>
      <c r="AI379">
        <f t="shared" si="46"/>
        <v>8.5443786982248499E-2</v>
      </c>
      <c r="AJ379">
        <v>0.76137624861265263</v>
      </c>
      <c r="AK379">
        <f t="shared" si="47"/>
        <v>5.6941294726170565E-2</v>
      </c>
    </row>
    <row r="380" spans="1:37" x14ac:dyDescent="0.2">
      <c r="A380" s="2" t="d">
        <v>1996-02-12</v>
      </c>
      <c r="B380" t="s">
        <v>887</v>
      </c>
      <c r="C380" t="s">
        <v>637</v>
      </c>
      <c r="D380">
        <v>3</v>
      </c>
      <c r="E380" t="s">
        <v>609</v>
      </c>
      <c r="F380" t="b">
        <v>1</v>
      </c>
      <c r="G380">
        <v>47</v>
      </c>
      <c r="H380" t="s">
        <v>614</v>
      </c>
      <c r="I380" t="s">
        <v>462</v>
      </c>
      <c r="J380">
        <v>2</v>
      </c>
      <c r="K380" t="s">
        <v>611</v>
      </c>
      <c r="L380" t="s">
        <v>612</v>
      </c>
      <c r="M380">
        <v>2</v>
      </c>
      <c r="N380">
        <v>1</v>
      </c>
      <c r="O380">
        <v>2323</v>
      </c>
      <c r="P380" t="s">
        <v>266</v>
      </c>
      <c r="R380" t="s">
        <v>716</v>
      </c>
      <c r="S380" t="s">
        <v>717</v>
      </c>
      <c r="T380">
        <v>119</v>
      </c>
      <c r="U380">
        <v>-1</v>
      </c>
      <c r="V380">
        <v>1848</v>
      </c>
      <c r="W380" t="s">
        <v>931</v>
      </c>
      <c r="AB380">
        <f>IF(I380=$AA$2, _xlfn.XLOOKUP(P380,tennis_clusters!B:B,tennis_clusters!AB:AB),"NA")</f>
        <v>14</v>
      </c>
      <c r="AC380" t="str">
        <f>IF(OR(ISNUMBER(AB380),ISNA(AB380)),"NA",_xlfn.XLOOKUP(I380,tennis_clusters!B:B,tennis_clusters!AB:AB))</f>
        <v>NA</v>
      </c>
      <c r="AD380" t="str">
        <f t="shared" si="42"/>
        <v>W</v>
      </c>
      <c r="AE380" t="str">
        <f t="shared" si="43"/>
        <v>W</v>
      </c>
      <c r="AF380">
        <f t="shared" si="44"/>
        <v>14</v>
      </c>
      <c r="AG380">
        <f t="shared" si="41"/>
        <v>1</v>
      </c>
      <c r="AH380">
        <f t="shared" si="45"/>
        <v>1</v>
      </c>
      <c r="AI380">
        <f t="shared" si="46"/>
        <v>0</v>
      </c>
      <c r="AJ380">
        <v>0.76137624861265263</v>
      </c>
      <c r="AK380">
        <f t="shared" si="47"/>
        <v>5.6941294726170565E-2</v>
      </c>
    </row>
    <row r="381" spans="1:37" x14ac:dyDescent="0.2">
      <c r="A381" s="2" t="d">
        <v>1998-06-22</v>
      </c>
      <c r="B381" t="s">
        <v>658</v>
      </c>
      <c r="C381" t="s">
        <v>608</v>
      </c>
      <c r="D381">
        <v>5</v>
      </c>
      <c r="E381" t="s">
        <v>608</v>
      </c>
      <c r="F381" t="b">
        <v>0</v>
      </c>
      <c r="G381">
        <v>58</v>
      </c>
      <c r="H381" t="s">
        <v>618</v>
      </c>
      <c r="I381" t="s">
        <v>462</v>
      </c>
      <c r="J381">
        <v>1</v>
      </c>
      <c r="K381" t="s">
        <v>611</v>
      </c>
      <c r="L381" t="s">
        <v>612</v>
      </c>
      <c r="M381">
        <v>1</v>
      </c>
      <c r="N381">
        <v>6</v>
      </c>
      <c r="O381">
        <v>2279</v>
      </c>
      <c r="P381" t="s">
        <v>387</v>
      </c>
      <c r="R381" t="s">
        <v>643</v>
      </c>
      <c r="S381" t="s">
        <v>644</v>
      </c>
      <c r="T381">
        <v>28</v>
      </c>
      <c r="U381">
        <v>-6</v>
      </c>
      <c r="V381">
        <v>2061</v>
      </c>
      <c r="W381" t="s">
        <v>923</v>
      </c>
      <c r="AB381">
        <f>IF(I381=$AA$2, _xlfn.XLOOKUP(P381,tennis_clusters!B:B,tennis_clusters!AB:AB),"NA")</f>
        <v>16</v>
      </c>
      <c r="AC381" t="str">
        <f>IF(OR(ISNUMBER(AB381),ISNA(AB381)),"NA",_xlfn.XLOOKUP(I381,tennis_clusters!B:B,tennis_clusters!AB:AB))</f>
        <v>NA</v>
      </c>
      <c r="AD381" t="str">
        <f t="shared" si="42"/>
        <v>W</v>
      </c>
      <c r="AE381" t="str">
        <f t="shared" si="43"/>
        <v>W</v>
      </c>
      <c r="AF381">
        <f t="shared" si="44"/>
        <v>16</v>
      </c>
      <c r="AG381">
        <f t="shared" si="41"/>
        <v>1</v>
      </c>
      <c r="AH381">
        <f t="shared" si="45"/>
        <v>0.62264150943396224</v>
      </c>
      <c r="AI381">
        <f t="shared" si="46"/>
        <v>0.1423994304022784</v>
      </c>
      <c r="AJ381">
        <v>0.76137624861265263</v>
      </c>
      <c r="AK381">
        <f t="shared" si="47"/>
        <v>5.6941294726170565E-2</v>
      </c>
    </row>
    <row r="382" spans="1:37" x14ac:dyDescent="0.2">
      <c r="A382" s="2" t="d">
        <v>1998-08-31</v>
      </c>
      <c r="B382" t="s">
        <v>607</v>
      </c>
      <c r="C382" t="s">
        <v>608</v>
      </c>
      <c r="D382">
        <v>5</v>
      </c>
      <c r="E382" t="s">
        <v>609</v>
      </c>
      <c r="F382" t="b">
        <v>0</v>
      </c>
      <c r="G382">
        <v>51</v>
      </c>
      <c r="H382" t="s">
        <v>624</v>
      </c>
      <c r="I382" t="s">
        <v>462</v>
      </c>
      <c r="J382">
        <v>1</v>
      </c>
      <c r="K382" t="s">
        <v>611</v>
      </c>
      <c r="L382" t="s">
        <v>612</v>
      </c>
      <c r="M382">
        <v>1</v>
      </c>
      <c r="N382">
        <v>3</v>
      </c>
      <c r="O382">
        <v>2272</v>
      </c>
      <c r="P382" t="s">
        <v>419</v>
      </c>
      <c r="R382" t="s">
        <v>678</v>
      </c>
      <c r="S382" t="s">
        <v>679</v>
      </c>
      <c r="T382">
        <v>71</v>
      </c>
      <c r="U382">
        <v>-4</v>
      </c>
      <c r="V382">
        <v>1905</v>
      </c>
      <c r="W382" t="s">
        <v>910</v>
      </c>
      <c r="AB382">
        <f>IF(I382=$AA$2, _xlfn.XLOOKUP(P382,tennis_clusters!B:B,tennis_clusters!AB:AB),"NA")</f>
        <v>22</v>
      </c>
      <c r="AC382" t="str">
        <f>IF(OR(ISNUMBER(AB382),ISNA(AB382)),"NA",_xlfn.XLOOKUP(I382,tennis_clusters!B:B,tennis_clusters!AB:AB))</f>
        <v>NA</v>
      </c>
      <c r="AD382" t="str">
        <f t="shared" si="42"/>
        <v>W</v>
      </c>
      <c r="AE382" t="str">
        <f t="shared" si="43"/>
        <v>W</v>
      </c>
      <c r="AF382">
        <f t="shared" si="44"/>
        <v>22</v>
      </c>
      <c r="AG382">
        <f t="shared" si="41"/>
        <v>1</v>
      </c>
      <c r="AH382">
        <f t="shared" si="45"/>
        <v>0.84375</v>
      </c>
      <c r="AI382">
        <f t="shared" si="46"/>
        <v>2.44140625E-2</v>
      </c>
      <c r="AJ382">
        <v>0.76137624861265263</v>
      </c>
      <c r="AK382">
        <f t="shared" si="47"/>
        <v>5.6941294726170565E-2</v>
      </c>
    </row>
    <row r="383" spans="1:37" x14ac:dyDescent="0.2">
      <c r="A383" s="2" t="d">
        <v>1992-05-18</v>
      </c>
      <c r="B383" t="s">
        <v>675</v>
      </c>
      <c r="C383" t="s">
        <v>676</v>
      </c>
      <c r="D383">
        <v>3</v>
      </c>
      <c r="E383" t="s">
        <v>671</v>
      </c>
      <c r="F383" t="b">
        <v>0</v>
      </c>
      <c r="H383" t="s">
        <v>677</v>
      </c>
      <c r="I383" t="s">
        <v>413</v>
      </c>
      <c r="K383" t="s">
        <v>621</v>
      </c>
      <c r="L383" t="s">
        <v>622</v>
      </c>
      <c r="M383">
        <v>5</v>
      </c>
      <c r="N383">
        <v>9</v>
      </c>
      <c r="O383">
        <v>2129</v>
      </c>
      <c r="P383" t="s">
        <v>462</v>
      </c>
      <c r="R383" t="s">
        <v>611</v>
      </c>
      <c r="S383" t="s">
        <v>612</v>
      </c>
      <c r="T383">
        <v>3</v>
      </c>
      <c r="U383">
        <v>-10</v>
      </c>
      <c r="V383">
        <v>2169</v>
      </c>
      <c r="W383" t="s">
        <v>1255</v>
      </c>
      <c r="AB383" t="str">
        <f>IF(I383=$AA$2, _xlfn.XLOOKUP(P383,tennis_clusters!B:B,tennis_clusters!AB:AB),"NA")</f>
        <v>NA</v>
      </c>
      <c r="AC383">
        <f>IF(OR(ISNUMBER(AB383),ISNA(AB383)),"NA",_xlfn.XLOOKUP(I383,tennis_clusters!B:B,tennis_clusters!AB:AB))</f>
        <v>11</v>
      </c>
      <c r="AD383" t="str">
        <f t="shared" si="42"/>
        <v>L</v>
      </c>
      <c r="AE383" t="str">
        <f t="shared" si="43"/>
        <v>L</v>
      </c>
      <c r="AF383">
        <f t="shared" si="44"/>
        <v>11</v>
      </c>
      <c r="AG383">
        <f t="shared" si="41"/>
        <v>0</v>
      </c>
      <c r="AH383">
        <f t="shared" si="45"/>
        <v>0.66279069767441856</v>
      </c>
      <c r="AI383">
        <f t="shared" si="46"/>
        <v>0.43929150892374252</v>
      </c>
      <c r="AJ383">
        <v>0.76137624861265263</v>
      </c>
      <c r="AK383">
        <f t="shared" si="47"/>
        <v>0.57969379195147586</v>
      </c>
    </row>
    <row r="384" spans="1:37" x14ac:dyDescent="0.2">
      <c r="A384" s="2" t="d">
        <v>1996-04-08</v>
      </c>
      <c r="B384" t="s">
        <v>1031</v>
      </c>
      <c r="C384" t="s">
        <v>637</v>
      </c>
      <c r="D384">
        <v>3</v>
      </c>
      <c r="E384" t="s">
        <v>609</v>
      </c>
      <c r="F384" t="b">
        <v>0</v>
      </c>
      <c r="G384">
        <v>47</v>
      </c>
      <c r="H384" t="s">
        <v>610</v>
      </c>
      <c r="I384" t="s">
        <v>462</v>
      </c>
      <c r="J384">
        <v>1</v>
      </c>
      <c r="K384" t="s">
        <v>611</v>
      </c>
      <c r="L384" t="s">
        <v>612</v>
      </c>
      <c r="M384">
        <v>2</v>
      </c>
      <c r="N384">
        <v>8</v>
      </c>
      <c r="O384">
        <v>2334</v>
      </c>
      <c r="P384" t="s">
        <v>408</v>
      </c>
      <c r="Q384">
        <v>2</v>
      </c>
      <c r="R384" t="s">
        <v>611</v>
      </c>
      <c r="S384" t="s">
        <v>612</v>
      </c>
      <c r="T384">
        <v>4</v>
      </c>
      <c r="U384">
        <v>-8</v>
      </c>
      <c r="V384">
        <v>2273</v>
      </c>
      <c r="W384" t="s">
        <v>1032</v>
      </c>
      <c r="AB384">
        <f>IF(I384=$AA$2, _xlfn.XLOOKUP(P384,tennis_clusters!B:B,tennis_clusters!AB:AB),"NA")</f>
        <v>18</v>
      </c>
      <c r="AC384" t="str">
        <f>IF(OR(ISNUMBER(AB384),ISNA(AB384)),"NA",_xlfn.XLOOKUP(I384,tennis_clusters!B:B,tennis_clusters!AB:AB))</f>
        <v>NA</v>
      </c>
      <c r="AD384" t="str">
        <f t="shared" si="42"/>
        <v>W</v>
      </c>
      <c r="AE384" t="str">
        <f t="shared" si="43"/>
        <v>W</v>
      </c>
      <c r="AF384">
        <f t="shared" si="44"/>
        <v>18</v>
      </c>
      <c r="AG384">
        <f t="shared" si="41"/>
        <v>1</v>
      </c>
      <c r="AH384">
        <f t="shared" si="45"/>
        <v>0.7021276595744681</v>
      </c>
      <c r="AI384">
        <f t="shared" si="46"/>
        <v>8.8727931190583961E-2</v>
      </c>
      <c r="AJ384">
        <v>0.76137624861265263</v>
      </c>
      <c r="AK384">
        <f t="shared" si="47"/>
        <v>5.6941294726170565E-2</v>
      </c>
    </row>
    <row r="385" spans="1:37" x14ac:dyDescent="0.2">
      <c r="A385" s="2" t="d">
        <v>1997-06-23</v>
      </c>
      <c r="B385" t="s">
        <v>658</v>
      </c>
      <c r="C385" t="s">
        <v>608</v>
      </c>
      <c r="D385">
        <v>5</v>
      </c>
      <c r="E385" t="s">
        <v>608</v>
      </c>
      <c r="F385" t="b">
        <v>0</v>
      </c>
      <c r="G385">
        <v>53</v>
      </c>
      <c r="H385" t="s">
        <v>614</v>
      </c>
      <c r="I385" t="s">
        <v>462</v>
      </c>
      <c r="J385">
        <v>1</v>
      </c>
      <c r="K385" t="s">
        <v>611</v>
      </c>
      <c r="L385" t="s">
        <v>612</v>
      </c>
      <c r="M385">
        <v>1</v>
      </c>
      <c r="N385">
        <v>5</v>
      </c>
      <c r="O385">
        <v>2313</v>
      </c>
      <c r="P385" t="s">
        <v>553</v>
      </c>
      <c r="R385" t="s">
        <v>643</v>
      </c>
      <c r="S385" t="s">
        <v>644</v>
      </c>
      <c r="T385">
        <v>37</v>
      </c>
      <c r="U385">
        <v>-5</v>
      </c>
      <c r="V385">
        <v>2040</v>
      </c>
      <c r="W385" t="s">
        <v>970</v>
      </c>
      <c r="AB385">
        <f>IF(I385=$AA$2, _xlfn.XLOOKUP(P385,tennis_clusters!B:B,tennis_clusters!AB:AB),"NA")</f>
        <v>17</v>
      </c>
      <c r="AC385" t="str">
        <f>IF(OR(ISNUMBER(AB385),ISNA(AB385)),"NA",_xlfn.XLOOKUP(I385,tennis_clusters!B:B,tennis_clusters!AB:AB))</f>
        <v>NA</v>
      </c>
      <c r="AD385" t="str">
        <f t="shared" si="42"/>
        <v>W</v>
      </c>
      <c r="AE385" t="str">
        <f t="shared" si="43"/>
        <v>W</v>
      </c>
      <c r="AF385">
        <f t="shared" si="44"/>
        <v>17</v>
      </c>
      <c r="AG385">
        <f t="shared" si="41"/>
        <v>1</v>
      </c>
      <c r="AH385">
        <f t="shared" si="45"/>
        <v>0.72972972972972971</v>
      </c>
      <c r="AI385">
        <f t="shared" si="46"/>
        <v>7.3046018991964945E-2</v>
      </c>
      <c r="AJ385">
        <v>0.76137624861265263</v>
      </c>
      <c r="AK385">
        <f t="shared" si="47"/>
        <v>5.6941294726170565E-2</v>
      </c>
    </row>
    <row r="386" spans="1:37" x14ac:dyDescent="0.2">
      <c r="A386" s="2" t="d">
        <v>1992-05-11</v>
      </c>
      <c r="B386" t="s">
        <v>686</v>
      </c>
      <c r="C386" t="s">
        <v>642</v>
      </c>
      <c r="D386">
        <v>3</v>
      </c>
      <c r="E386" t="s">
        <v>671</v>
      </c>
      <c r="F386" t="b">
        <v>0</v>
      </c>
      <c r="G386">
        <v>21</v>
      </c>
      <c r="H386" t="s">
        <v>624</v>
      </c>
      <c r="I386" t="s">
        <v>462</v>
      </c>
      <c r="J386">
        <v>2</v>
      </c>
      <c r="K386" t="s">
        <v>611</v>
      </c>
      <c r="L386" t="s">
        <v>612</v>
      </c>
      <c r="M386">
        <v>4</v>
      </c>
      <c r="N386">
        <v>4</v>
      </c>
      <c r="O386">
        <v>2183</v>
      </c>
      <c r="P386" t="s">
        <v>237</v>
      </c>
      <c r="R386" t="s">
        <v>729</v>
      </c>
      <c r="S386" t="s">
        <v>730</v>
      </c>
      <c r="T386">
        <v>47</v>
      </c>
      <c r="U386">
        <v>-4</v>
      </c>
      <c r="V386">
        <v>1918</v>
      </c>
      <c r="W386" t="s">
        <v>666</v>
      </c>
      <c r="AB386">
        <f>IF(I386=$AA$2, _xlfn.XLOOKUP(P386,tennis_clusters!B:B,tennis_clusters!AB:AB),"NA")</f>
        <v>17</v>
      </c>
      <c r="AC386" t="str">
        <f>IF(OR(ISNUMBER(AB386),ISNA(AB386)),"NA",_xlfn.XLOOKUP(I386,tennis_clusters!B:B,tennis_clusters!AB:AB))</f>
        <v>NA</v>
      </c>
      <c r="AD386" t="str">
        <f t="shared" si="42"/>
        <v>W</v>
      </c>
      <c r="AE386" t="str">
        <f t="shared" si="43"/>
        <v>W</v>
      </c>
      <c r="AF386">
        <f t="shared" si="44"/>
        <v>17</v>
      </c>
      <c r="AG386">
        <f t="shared" ref="AG386:AG449" si="48">IF(NOT(AE386=""),IF(AE386="W",1,0),"")</f>
        <v>1</v>
      </c>
      <c r="AH386">
        <f t="shared" si="45"/>
        <v>0.72972972972972971</v>
      </c>
      <c r="AI386">
        <f t="shared" si="46"/>
        <v>7.3046018991964945E-2</v>
      </c>
      <c r="AJ386">
        <v>0.76137624861265263</v>
      </c>
      <c r="AK386">
        <f t="shared" si="47"/>
        <v>5.6941294726170565E-2</v>
      </c>
    </row>
    <row r="387" spans="1:37" x14ac:dyDescent="0.2">
      <c r="A387" s="2" t="d">
        <v>1990-07-30</v>
      </c>
      <c r="B387" t="s">
        <v>750</v>
      </c>
      <c r="C387" t="s">
        <v>637</v>
      </c>
      <c r="D387">
        <v>3</v>
      </c>
      <c r="E387" t="s">
        <v>609</v>
      </c>
      <c r="F387" t="b">
        <v>0</v>
      </c>
      <c r="H387" t="s">
        <v>614</v>
      </c>
      <c r="I387" t="s">
        <v>522</v>
      </c>
      <c r="J387">
        <v>1</v>
      </c>
      <c r="K387" t="s">
        <v>678</v>
      </c>
      <c r="L387" t="s">
        <v>679</v>
      </c>
      <c r="M387">
        <v>2</v>
      </c>
      <c r="N387">
        <v>3</v>
      </c>
      <c r="O387">
        <v>2321</v>
      </c>
      <c r="P387" t="s">
        <v>462</v>
      </c>
      <c r="Q387">
        <v>3</v>
      </c>
      <c r="R387" t="s">
        <v>611</v>
      </c>
      <c r="S387" t="s">
        <v>612</v>
      </c>
      <c r="T387">
        <v>15</v>
      </c>
      <c r="U387">
        <v>-4</v>
      </c>
      <c r="V387">
        <v>2054</v>
      </c>
      <c r="W387" t="s">
        <v>1341</v>
      </c>
      <c r="AB387" t="str">
        <f>IF(I387=$AA$2, _xlfn.XLOOKUP(P387,tennis_clusters!B:B,tennis_clusters!AB:AB),"NA")</f>
        <v>NA</v>
      </c>
      <c r="AC387">
        <f>IF(OR(ISNUMBER(AB387),ISNA(AB387)),"NA",_xlfn.XLOOKUP(I387,tennis_clusters!B:B,tennis_clusters!AB:AB))</f>
        <v>8</v>
      </c>
      <c r="AD387" t="str">
        <f t="shared" ref="AD387:AD450" si="49">IF(OR(ISNUMBER(AB387),ISNA(AB387)),"W","L")</f>
        <v>L</v>
      </c>
      <c r="AE387" t="str">
        <f t="shared" ref="AE387:AE450" si="50">IF(OR(ISNA(AB387),ISNA(AC387)),"",IF(ISNUMBER(AB387),"W","L"))</f>
        <v>L</v>
      </c>
      <c r="AF387">
        <f t="shared" ref="AF387:AF450" si="51">IF(ISNUMBER(AB387),AB387,IF(ISNUMBER(AC387),AC387,""))</f>
        <v>8</v>
      </c>
      <c r="AG387">
        <f t="shared" si="48"/>
        <v>0</v>
      </c>
      <c r="AH387">
        <f t="shared" si="45"/>
        <v>0.7415730337078652</v>
      </c>
      <c r="AI387">
        <f t="shared" si="46"/>
        <v>0.54993056432268661</v>
      </c>
      <c r="AJ387">
        <v>0.76137624861265263</v>
      </c>
      <c r="AK387">
        <f t="shared" si="47"/>
        <v>0.57969379195147586</v>
      </c>
    </row>
    <row r="388" spans="1:37" x14ac:dyDescent="0.2">
      <c r="A388" s="2" t="d">
        <v>2000-06-26</v>
      </c>
      <c r="B388" t="s">
        <v>658</v>
      </c>
      <c r="C388" t="s">
        <v>608</v>
      </c>
      <c r="D388">
        <v>5</v>
      </c>
      <c r="E388" t="s">
        <v>608</v>
      </c>
      <c r="F388" t="b">
        <v>0</v>
      </c>
      <c r="G388">
        <v>68</v>
      </c>
      <c r="H388" t="s">
        <v>614</v>
      </c>
      <c r="I388" t="s">
        <v>462</v>
      </c>
      <c r="J388">
        <v>1</v>
      </c>
      <c r="K388" t="s">
        <v>611</v>
      </c>
      <c r="L388" t="s">
        <v>612</v>
      </c>
      <c r="M388">
        <v>3</v>
      </c>
      <c r="N388">
        <v>3</v>
      </c>
      <c r="O388">
        <v>2261</v>
      </c>
      <c r="P388" t="s">
        <v>568</v>
      </c>
      <c r="R388" t="s">
        <v>684</v>
      </c>
      <c r="S388" t="s">
        <v>685</v>
      </c>
      <c r="T388">
        <v>237</v>
      </c>
      <c r="U388">
        <v>-4</v>
      </c>
      <c r="V388">
        <v>1901</v>
      </c>
      <c r="W388" t="s">
        <v>796</v>
      </c>
      <c r="Y388" t="s">
        <v>646</v>
      </c>
      <c r="AB388">
        <f>IF(I388=$AA$2, _xlfn.XLOOKUP(P388,tennis_clusters!B:B,tennis_clusters!AB:AB),"NA")</f>
        <v>5</v>
      </c>
      <c r="AC388" t="str">
        <f>IF(OR(ISNUMBER(AB388),ISNA(AB388)),"NA",_xlfn.XLOOKUP(I388,tennis_clusters!B:B,tennis_clusters!AB:AB))</f>
        <v>NA</v>
      </c>
      <c r="AD388" t="str">
        <f t="shared" si="49"/>
        <v>W</v>
      </c>
      <c r="AE388" t="str">
        <f t="shared" si="50"/>
        <v>W</v>
      </c>
      <c r="AF388">
        <f t="shared" si="51"/>
        <v>5</v>
      </c>
      <c r="AG388">
        <f t="shared" si="48"/>
        <v>1</v>
      </c>
      <c r="AH388">
        <f t="shared" si="45"/>
        <v>0.8666666666666667</v>
      </c>
      <c r="AI388">
        <f t="shared" si="46"/>
        <v>1.7777777777777771E-2</v>
      </c>
      <c r="AJ388">
        <v>0.76137624861265263</v>
      </c>
      <c r="AK388">
        <f t="shared" si="47"/>
        <v>5.6941294726170565E-2</v>
      </c>
    </row>
    <row r="389" spans="1:37" x14ac:dyDescent="0.2">
      <c r="A389" s="2" t="d">
        <v>1993-05-10</v>
      </c>
      <c r="B389" t="s">
        <v>686</v>
      </c>
      <c r="C389" t="s">
        <v>642</v>
      </c>
      <c r="D389">
        <v>3</v>
      </c>
      <c r="E389" t="s">
        <v>671</v>
      </c>
      <c r="F389" t="b">
        <v>0</v>
      </c>
      <c r="G389">
        <v>31</v>
      </c>
      <c r="H389" t="s">
        <v>628</v>
      </c>
      <c r="I389" t="s">
        <v>462</v>
      </c>
      <c r="J389">
        <v>1</v>
      </c>
      <c r="K389" t="s">
        <v>611</v>
      </c>
      <c r="L389" t="s">
        <v>612</v>
      </c>
      <c r="M389">
        <v>1</v>
      </c>
      <c r="N389">
        <v>1</v>
      </c>
      <c r="O389">
        <v>2306</v>
      </c>
      <c r="P389" t="s">
        <v>479</v>
      </c>
      <c r="R389" t="s">
        <v>672</v>
      </c>
      <c r="S389" t="s">
        <v>673</v>
      </c>
      <c r="T389">
        <v>50</v>
      </c>
      <c r="U389">
        <v>-2</v>
      </c>
      <c r="V389">
        <v>1874</v>
      </c>
      <c r="W389" t="s">
        <v>1200</v>
      </c>
      <c r="AB389">
        <f>IF(I389=$AA$2, _xlfn.XLOOKUP(P389,tennis_clusters!B:B,tennis_clusters!AB:AB),"NA")</f>
        <v>17</v>
      </c>
      <c r="AC389" t="str">
        <f>IF(OR(ISNUMBER(AB389),ISNA(AB389)),"NA",_xlfn.XLOOKUP(I389,tennis_clusters!B:B,tennis_clusters!AB:AB))</f>
        <v>NA</v>
      </c>
      <c r="AD389" t="str">
        <f t="shared" si="49"/>
        <v>W</v>
      </c>
      <c r="AE389" t="str">
        <f t="shared" si="50"/>
        <v>W</v>
      </c>
      <c r="AF389">
        <f t="shared" si="51"/>
        <v>17</v>
      </c>
      <c r="AG389">
        <f t="shared" si="48"/>
        <v>1</v>
      </c>
      <c r="AH389">
        <f t="shared" si="45"/>
        <v>0.72972972972972971</v>
      </c>
      <c r="AI389">
        <f t="shared" si="46"/>
        <v>7.3046018991964945E-2</v>
      </c>
      <c r="AJ389">
        <v>0.76137624861265263</v>
      </c>
      <c r="AK389">
        <f t="shared" si="47"/>
        <v>5.6941294726170565E-2</v>
      </c>
    </row>
    <row r="390" spans="1:37" x14ac:dyDescent="0.2">
      <c r="A390" s="2" t="d">
        <v>2000-01-17</v>
      </c>
      <c r="B390" t="s">
        <v>719</v>
      </c>
      <c r="C390" t="s">
        <v>608</v>
      </c>
      <c r="D390">
        <v>5</v>
      </c>
      <c r="E390" t="s">
        <v>609</v>
      </c>
      <c r="F390" t="b">
        <v>0</v>
      </c>
      <c r="G390">
        <v>64</v>
      </c>
      <c r="H390" t="s">
        <v>614</v>
      </c>
      <c r="I390" t="s">
        <v>60</v>
      </c>
      <c r="J390">
        <v>1</v>
      </c>
      <c r="K390" t="s">
        <v>611</v>
      </c>
      <c r="L390" t="s">
        <v>612</v>
      </c>
      <c r="M390">
        <v>1</v>
      </c>
      <c r="N390">
        <v>15</v>
      </c>
      <c r="O390">
        <v>2305</v>
      </c>
      <c r="P390" t="s">
        <v>462</v>
      </c>
      <c r="Q390">
        <v>3</v>
      </c>
      <c r="R390" t="s">
        <v>611</v>
      </c>
      <c r="S390" t="s">
        <v>612</v>
      </c>
      <c r="T390">
        <v>3</v>
      </c>
      <c r="U390">
        <v>-15</v>
      </c>
      <c r="V390">
        <v>2319</v>
      </c>
      <c r="W390" t="s">
        <v>833</v>
      </c>
      <c r="AB390" t="str">
        <f>IF(I390=$AA$2, _xlfn.XLOOKUP(P390,tennis_clusters!B:B,tennis_clusters!AB:AB),"NA")</f>
        <v>NA</v>
      </c>
      <c r="AC390">
        <f>IF(OR(ISNUMBER(AB390),ISNA(AB390)),"NA",_xlfn.XLOOKUP(I390,tennis_clusters!B:B,tennis_clusters!AB:AB))</f>
        <v>21</v>
      </c>
      <c r="AD390" t="str">
        <f t="shared" si="49"/>
        <v>L</v>
      </c>
      <c r="AE390" t="str">
        <f t="shared" si="50"/>
        <v>L</v>
      </c>
      <c r="AF390">
        <f t="shared" si="51"/>
        <v>21</v>
      </c>
      <c r="AG390">
        <f t="shared" si="48"/>
        <v>0</v>
      </c>
      <c r="AH390">
        <f t="shared" si="45"/>
        <v>0.5714285714285714</v>
      </c>
      <c r="AI390">
        <f t="shared" si="46"/>
        <v>0.32653061224489793</v>
      </c>
      <c r="AJ390">
        <v>0.76137624861265263</v>
      </c>
      <c r="AK390">
        <f t="shared" si="47"/>
        <v>0.57969379195147586</v>
      </c>
    </row>
    <row r="391" spans="1:37" x14ac:dyDescent="0.2">
      <c r="A391" s="2" t="d">
        <v>1999-08-16</v>
      </c>
      <c r="B391" t="s">
        <v>845</v>
      </c>
      <c r="C391" t="s">
        <v>783</v>
      </c>
      <c r="D391">
        <v>3</v>
      </c>
      <c r="E391" t="s">
        <v>609</v>
      </c>
      <c r="F391" t="b">
        <v>0</v>
      </c>
      <c r="G391">
        <v>54</v>
      </c>
      <c r="H391" t="s">
        <v>624</v>
      </c>
      <c r="I391" t="s">
        <v>462</v>
      </c>
      <c r="J391">
        <v>1</v>
      </c>
      <c r="K391" t="s">
        <v>611</v>
      </c>
      <c r="L391" t="s">
        <v>612</v>
      </c>
      <c r="M391">
        <v>1</v>
      </c>
      <c r="N391">
        <v>1</v>
      </c>
      <c r="O391">
        <v>2304</v>
      </c>
      <c r="P391" t="s">
        <v>221</v>
      </c>
      <c r="R391" t="s">
        <v>638</v>
      </c>
      <c r="S391" t="s">
        <v>639</v>
      </c>
      <c r="T391">
        <v>82</v>
      </c>
      <c r="U391">
        <v>-2</v>
      </c>
      <c r="V391">
        <v>1891</v>
      </c>
      <c r="W391" t="s">
        <v>849</v>
      </c>
      <c r="AB391">
        <f>IF(I391=$AA$2, _xlfn.XLOOKUP(P391,tennis_clusters!B:B,tennis_clusters!AB:AB),"NA")</f>
        <v>6</v>
      </c>
      <c r="AC391" t="str">
        <f>IF(OR(ISNUMBER(AB391),ISNA(AB391)),"NA",_xlfn.XLOOKUP(I391,tennis_clusters!B:B,tennis_clusters!AB:AB))</f>
        <v>NA</v>
      </c>
      <c r="AD391" t="str">
        <f t="shared" si="49"/>
        <v>W</v>
      </c>
      <c r="AE391" t="str">
        <f t="shared" si="50"/>
        <v>W</v>
      </c>
      <c r="AF391">
        <f t="shared" si="51"/>
        <v>6</v>
      </c>
      <c r="AG391">
        <f t="shared" si="48"/>
        <v>1</v>
      </c>
      <c r="AH391">
        <f t="shared" ref="AH391:AH454" si="52">IF(AF391="","",_xlfn.XLOOKUP(AF391,AL:AL,AM:AM))</f>
        <v>0.91666666666666663</v>
      </c>
      <c r="AI391">
        <f t="shared" ref="AI391:AI454" si="53">IF(AF391="","",(AH391-AG391)^2)</f>
        <v>6.944444444444451E-3</v>
      </c>
      <c r="AJ391">
        <v>0.76137624861265263</v>
      </c>
      <c r="AK391">
        <f t="shared" ref="AK391:AK454" si="54">IF(AG391="","",(AJ391-AG391)^2)</f>
        <v>5.6941294726170565E-2</v>
      </c>
    </row>
    <row r="392" spans="1:37" x14ac:dyDescent="0.2">
      <c r="A392" s="2" t="d">
        <v>1995-03-06</v>
      </c>
      <c r="B392" t="s">
        <v>706</v>
      </c>
      <c r="C392" t="s">
        <v>642</v>
      </c>
      <c r="D392">
        <v>3</v>
      </c>
      <c r="E392" t="s">
        <v>609</v>
      </c>
      <c r="F392" t="b">
        <v>0</v>
      </c>
      <c r="G392">
        <v>55</v>
      </c>
      <c r="H392" t="s">
        <v>618</v>
      </c>
      <c r="I392" t="s">
        <v>462</v>
      </c>
      <c r="J392">
        <v>1</v>
      </c>
      <c r="K392" t="s">
        <v>611</v>
      </c>
      <c r="L392" t="s">
        <v>612</v>
      </c>
      <c r="M392">
        <v>1</v>
      </c>
      <c r="N392">
        <v>6</v>
      </c>
      <c r="O392">
        <v>2334</v>
      </c>
      <c r="P392" t="s">
        <v>551</v>
      </c>
      <c r="Q392">
        <v>8</v>
      </c>
      <c r="R392" t="s">
        <v>611</v>
      </c>
      <c r="S392" t="s">
        <v>612</v>
      </c>
      <c r="T392">
        <v>13</v>
      </c>
      <c r="U392">
        <v>-6</v>
      </c>
      <c r="V392">
        <v>2157</v>
      </c>
      <c r="W392" t="s">
        <v>666</v>
      </c>
      <c r="AB392">
        <f>IF(I392=$AA$2, _xlfn.XLOOKUP(P392,tennis_clusters!B:B,tennis_clusters!AB:AB),"NA")</f>
        <v>11</v>
      </c>
      <c r="AC392" t="str">
        <f>IF(OR(ISNUMBER(AB392),ISNA(AB392)),"NA",_xlfn.XLOOKUP(I392,tennis_clusters!B:B,tennis_clusters!AB:AB))</f>
        <v>NA</v>
      </c>
      <c r="AD392" t="str">
        <f t="shared" si="49"/>
        <v>W</v>
      </c>
      <c r="AE392" t="str">
        <f t="shared" si="50"/>
        <v>W</v>
      </c>
      <c r="AF392">
        <f t="shared" si="51"/>
        <v>11</v>
      </c>
      <c r="AG392">
        <f t="shared" si="48"/>
        <v>1</v>
      </c>
      <c r="AH392">
        <f t="shared" si="52"/>
        <v>0.66279069767441856</v>
      </c>
      <c r="AI392">
        <f t="shared" si="53"/>
        <v>0.11371011357490539</v>
      </c>
      <c r="AJ392">
        <v>0.76137624861265263</v>
      </c>
      <c r="AK392">
        <f t="shared" si="54"/>
        <v>5.6941294726170565E-2</v>
      </c>
    </row>
    <row r="393" spans="1:37" x14ac:dyDescent="0.2">
      <c r="A393" s="2" t="d">
        <v>1996-08-26</v>
      </c>
      <c r="B393" t="s">
        <v>607</v>
      </c>
      <c r="C393" t="s">
        <v>608</v>
      </c>
      <c r="D393">
        <v>5</v>
      </c>
      <c r="E393" t="s">
        <v>609</v>
      </c>
      <c r="F393" t="b">
        <v>0</v>
      </c>
      <c r="G393">
        <v>50</v>
      </c>
      <c r="H393" t="s">
        <v>632</v>
      </c>
      <c r="I393" t="s">
        <v>462</v>
      </c>
      <c r="J393">
        <v>1</v>
      </c>
      <c r="K393" t="s">
        <v>611</v>
      </c>
      <c r="L393" t="s">
        <v>612</v>
      </c>
      <c r="M393">
        <v>1</v>
      </c>
      <c r="O393">
        <v>2317</v>
      </c>
      <c r="P393" t="s">
        <v>1010</v>
      </c>
      <c r="R393" t="s">
        <v>1011</v>
      </c>
      <c r="S393" t="s">
        <v>1012</v>
      </c>
      <c r="T393">
        <v>164</v>
      </c>
      <c r="U393">
        <v>-2</v>
      </c>
      <c r="V393">
        <v>1696</v>
      </c>
      <c r="W393" t="s">
        <v>1013</v>
      </c>
      <c r="Y393" t="s">
        <v>662</v>
      </c>
      <c r="AB393" t="e">
        <f>IF(I393=$AA$2, _xlfn.XLOOKUP(P393,tennis_clusters!B:B,tennis_clusters!AB:AB),"NA")</f>
        <v>#N/A</v>
      </c>
      <c r="AC393" t="str">
        <f>IF(OR(ISNUMBER(AB393),ISNA(AB393)),"NA",_xlfn.XLOOKUP(I393,tennis_clusters!B:B,tennis_clusters!AB:AB))</f>
        <v>NA</v>
      </c>
      <c r="AD393" t="str">
        <f t="shared" si="49"/>
        <v>W</v>
      </c>
      <c r="AE393" t="str">
        <f t="shared" si="50"/>
        <v/>
      </c>
      <c r="AF393" t="str">
        <f t="shared" si="51"/>
        <v/>
      </c>
      <c r="AG393" t="str">
        <f t="shared" si="48"/>
        <v/>
      </c>
      <c r="AH393" t="str">
        <f t="shared" si="52"/>
        <v/>
      </c>
      <c r="AI393" t="str">
        <f t="shared" si="53"/>
        <v/>
      </c>
      <c r="AJ393">
        <v>0.76137624861265263</v>
      </c>
      <c r="AK393" t="str">
        <f t="shared" si="54"/>
        <v/>
      </c>
    </row>
    <row r="394" spans="1:37" x14ac:dyDescent="0.2">
      <c r="A394" s="2" t="d">
        <v>1994-01-10</v>
      </c>
      <c r="B394" t="s">
        <v>1162</v>
      </c>
      <c r="C394" t="s">
        <v>637</v>
      </c>
      <c r="D394">
        <v>3</v>
      </c>
      <c r="E394" t="s">
        <v>609</v>
      </c>
      <c r="F394" t="b">
        <v>0</v>
      </c>
      <c r="G394">
        <v>43</v>
      </c>
      <c r="H394" t="s">
        <v>610</v>
      </c>
      <c r="I394" t="s">
        <v>462</v>
      </c>
      <c r="J394">
        <v>1</v>
      </c>
      <c r="K394" t="s">
        <v>611</v>
      </c>
      <c r="L394" t="s">
        <v>612</v>
      </c>
      <c r="M394">
        <v>1</v>
      </c>
      <c r="N394">
        <v>4</v>
      </c>
      <c r="O394">
        <v>2308</v>
      </c>
      <c r="P394" t="s">
        <v>247</v>
      </c>
      <c r="R394" t="s">
        <v>611</v>
      </c>
      <c r="S394" t="s">
        <v>612</v>
      </c>
      <c r="T394">
        <v>20</v>
      </c>
      <c r="U394">
        <v>-5</v>
      </c>
      <c r="V394">
        <v>2065</v>
      </c>
      <c r="W394" t="s">
        <v>980</v>
      </c>
      <c r="AB394">
        <f>IF(I394=$AA$2, _xlfn.XLOOKUP(P394,tennis_clusters!B:B,tennis_clusters!AB:AB),"NA")</f>
        <v>8</v>
      </c>
      <c r="AC394" t="str">
        <f>IF(OR(ISNUMBER(AB394),ISNA(AB394)),"NA",_xlfn.XLOOKUP(I394,tennis_clusters!B:B,tennis_clusters!AB:AB))</f>
        <v>NA</v>
      </c>
      <c r="AD394" t="str">
        <f t="shared" si="49"/>
        <v>W</v>
      </c>
      <c r="AE394" t="str">
        <f t="shared" si="50"/>
        <v>W</v>
      </c>
      <c r="AF394">
        <f t="shared" si="51"/>
        <v>8</v>
      </c>
      <c r="AG394">
        <f t="shared" si="48"/>
        <v>1</v>
      </c>
      <c r="AH394">
        <f t="shared" si="52"/>
        <v>0.7415730337078652</v>
      </c>
      <c r="AI394">
        <f t="shared" si="53"/>
        <v>6.6784496906956176E-2</v>
      </c>
      <c r="AJ394">
        <v>0.76137624861265263</v>
      </c>
      <c r="AK394">
        <f t="shared" si="54"/>
        <v>5.6941294726170565E-2</v>
      </c>
    </row>
    <row r="395" spans="1:37" x14ac:dyDescent="0.2">
      <c r="A395" s="2" t="d">
        <v>1996-05-20</v>
      </c>
      <c r="B395" t="s">
        <v>675</v>
      </c>
      <c r="C395" t="s">
        <v>676</v>
      </c>
      <c r="D395">
        <v>3</v>
      </c>
      <c r="E395" t="s">
        <v>671</v>
      </c>
      <c r="F395" t="b">
        <v>0</v>
      </c>
      <c r="G395">
        <v>20</v>
      </c>
      <c r="H395" t="s">
        <v>677</v>
      </c>
      <c r="I395" t="s">
        <v>93</v>
      </c>
      <c r="K395" t="s">
        <v>693</v>
      </c>
      <c r="L395" t="s">
        <v>694</v>
      </c>
      <c r="M395">
        <v>38</v>
      </c>
      <c r="N395">
        <v>19</v>
      </c>
      <c r="O395">
        <v>1906</v>
      </c>
      <c r="P395" t="s">
        <v>462</v>
      </c>
      <c r="R395" t="s">
        <v>611</v>
      </c>
      <c r="S395" t="s">
        <v>612</v>
      </c>
      <c r="T395">
        <v>1</v>
      </c>
      <c r="U395">
        <v>-16</v>
      </c>
      <c r="V395">
        <v>2351</v>
      </c>
      <c r="W395" t="s">
        <v>1028</v>
      </c>
      <c r="AB395" t="str">
        <f>IF(I395=$AA$2, _xlfn.XLOOKUP(P395,tennis_clusters!B:B,tennis_clusters!AB:AB),"NA")</f>
        <v>NA</v>
      </c>
      <c r="AC395">
        <f>IF(OR(ISNUMBER(AB395),ISNA(AB395)),"NA",_xlfn.XLOOKUP(I395,tennis_clusters!B:B,tennis_clusters!AB:AB))</f>
        <v>17</v>
      </c>
      <c r="AD395" t="str">
        <f t="shared" si="49"/>
        <v>L</v>
      </c>
      <c r="AE395" t="str">
        <f t="shared" si="50"/>
        <v>L</v>
      </c>
      <c r="AF395">
        <f t="shared" si="51"/>
        <v>17</v>
      </c>
      <c r="AG395">
        <f t="shared" si="48"/>
        <v>0</v>
      </c>
      <c r="AH395">
        <f t="shared" si="52"/>
        <v>0.72972972972972971</v>
      </c>
      <c r="AI395">
        <f t="shared" si="53"/>
        <v>0.53250547845142437</v>
      </c>
      <c r="AJ395">
        <v>0.76137624861265263</v>
      </c>
      <c r="AK395">
        <f t="shared" si="54"/>
        <v>0.57969379195147586</v>
      </c>
    </row>
    <row r="396" spans="1:37" x14ac:dyDescent="0.2">
      <c r="A396" s="2" t="d">
        <v>1997-08-04</v>
      </c>
      <c r="B396" t="s">
        <v>641</v>
      </c>
      <c r="C396" t="s">
        <v>642</v>
      </c>
      <c r="D396">
        <v>3</v>
      </c>
      <c r="E396" t="s">
        <v>609</v>
      </c>
      <c r="F396" t="b">
        <v>0</v>
      </c>
      <c r="G396">
        <v>57</v>
      </c>
      <c r="H396" t="s">
        <v>620</v>
      </c>
      <c r="I396" t="s">
        <v>462</v>
      </c>
      <c r="J396">
        <v>1</v>
      </c>
      <c r="K396" t="s">
        <v>611</v>
      </c>
      <c r="L396" t="s">
        <v>612</v>
      </c>
      <c r="M396">
        <v>1</v>
      </c>
      <c r="N396">
        <v>4</v>
      </c>
      <c r="O396">
        <v>2325</v>
      </c>
      <c r="P396" t="s">
        <v>455</v>
      </c>
      <c r="Q396">
        <v>16</v>
      </c>
      <c r="R396" t="s">
        <v>643</v>
      </c>
      <c r="S396" t="s">
        <v>644</v>
      </c>
      <c r="T396">
        <v>19</v>
      </c>
      <c r="U396">
        <v>-3</v>
      </c>
      <c r="V396">
        <v>2064</v>
      </c>
      <c r="W396" t="s">
        <v>751</v>
      </c>
      <c r="AB396">
        <f>IF(I396=$AA$2, _xlfn.XLOOKUP(P396,tennis_clusters!B:B,tennis_clusters!AB:AB),"NA")</f>
        <v>11</v>
      </c>
      <c r="AC396" t="str">
        <f>IF(OR(ISNUMBER(AB396),ISNA(AB396)),"NA",_xlfn.XLOOKUP(I396,tennis_clusters!B:B,tennis_clusters!AB:AB))</f>
        <v>NA</v>
      </c>
      <c r="AD396" t="str">
        <f t="shared" si="49"/>
        <v>W</v>
      </c>
      <c r="AE396" t="str">
        <f t="shared" si="50"/>
        <v>W</v>
      </c>
      <c r="AF396">
        <f t="shared" si="51"/>
        <v>11</v>
      </c>
      <c r="AG396">
        <f t="shared" si="48"/>
        <v>1</v>
      </c>
      <c r="AH396">
        <f t="shared" si="52"/>
        <v>0.66279069767441856</v>
      </c>
      <c r="AI396">
        <f t="shared" si="53"/>
        <v>0.11371011357490539</v>
      </c>
      <c r="AJ396">
        <v>0.76137624861265263</v>
      </c>
      <c r="AK396">
        <f t="shared" si="54"/>
        <v>5.6941294726170565E-2</v>
      </c>
    </row>
    <row r="397" spans="1:37" x14ac:dyDescent="0.2">
      <c r="A397" s="2" t="d">
        <v>1996-01-15</v>
      </c>
      <c r="B397" t="s">
        <v>719</v>
      </c>
      <c r="C397" t="s">
        <v>608</v>
      </c>
      <c r="D397">
        <v>5</v>
      </c>
      <c r="E397" t="s">
        <v>609</v>
      </c>
      <c r="F397" t="b">
        <v>0</v>
      </c>
      <c r="G397">
        <v>35</v>
      </c>
      <c r="H397" t="s">
        <v>628</v>
      </c>
      <c r="I397" t="s">
        <v>462</v>
      </c>
      <c r="J397">
        <v>1</v>
      </c>
      <c r="K397" t="s">
        <v>611</v>
      </c>
      <c r="L397" t="s">
        <v>612</v>
      </c>
      <c r="M397">
        <v>1</v>
      </c>
      <c r="N397">
        <v>1</v>
      </c>
      <c r="O397">
        <v>2342</v>
      </c>
      <c r="P397" t="s">
        <v>409</v>
      </c>
      <c r="R397" t="s">
        <v>611</v>
      </c>
      <c r="S397" t="s">
        <v>612</v>
      </c>
      <c r="T397">
        <v>89</v>
      </c>
      <c r="U397">
        <v>-2</v>
      </c>
      <c r="V397">
        <v>1839</v>
      </c>
      <c r="W397" t="s">
        <v>1049</v>
      </c>
      <c r="AB397">
        <f>IF(I397=$AA$2, _xlfn.XLOOKUP(P397,tennis_clusters!B:B,tennis_clusters!AB:AB),"NA")</f>
        <v>4</v>
      </c>
      <c r="AC397" t="str">
        <f>IF(OR(ISNUMBER(AB397),ISNA(AB397)),"NA",_xlfn.XLOOKUP(I397,tennis_clusters!B:B,tennis_clusters!AB:AB))</f>
        <v>NA</v>
      </c>
      <c r="AD397" t="str">
        <f t="shared" si="49"/>
        <v>W</v>
      </c>
      <c r="AE397" t="str">
        <f t="shared" si="50"/>
        <v>W</v>
      </c>
      <c r="AF397">
        <f t="shared" si="51"/>
        <v>4</v>
      </c>
      <c r="AG397">
        <f t="shared" si="48"/>
        <v>1</v>
      </c>
      <c r="AH397">
        <f t="shared" si="52"/>
        <v>1</v>
      </c>
      <c r="AI397">
        <f t="shared" si="53"/>
        <v>0</v>
      </c>
      <c r="AJ397">
        <v>0.76137624861265263</v>
      </c>
      <c r="AK397">
        <f t="shared" si="54"/>
        <v>5.6941294726170565E-2</v>
      </c>
    </row>
    <row r="398" spans="1:37" x14ac:dyDescent="0.2">
      <c r="A398" s="2" t="d">
        <v>1989-08-14</v>
      </c>
      <c r="B398" t="s">
        <v>1389</v>
      </c>
      <c r="C398" t="s">
        <v>642</v>
      </c>
      <c r="D398">
        <v>3</v>
      </c>
      <c r="E398" t="s">
        <v>609</v>
      </c>
      <c r="F398" t="b">
        <v>0</v>
      </c>
      <c r="H398" t="s">
        <v>628</v>
      </c>
      <c r="I398" t="s">
        <v>462</v>
      </c>
      <c r="K398" t="s">
        <v>611</v>
      </c>
      <c r="L398" t="s">
        <v>612</v>
      </c>
      <c r="M398">
        <v>94</v>
      </c>
      <c r="N398">
        <v>15</v>
      </c>
      <c r="O398">
        <v>1864</v>
      </c>
      <c r="P398" t="s">
        <v>1391</v>
      </c>
      <c r="Q398">
        <v>11</v>
      </c>
      <c r="R398" t="s">
        <v>643</v>
      </c>
      <c r="S398" t="s">
        <v>644</v>
      </c>
      <c r="T398">
        <v>31</v>
      </c>
      <c r="U398">
        <v>-13</v>
      </c>
      <c r="V398">
        <v>1936</v>
      </c>
      <c r="W398" t="s">
        <v>709</v>
      </c>
      <c r="AB398" t="e">
        <f>IF(I398=$AA$2, _xlfn.XLOOKUP(P398,tennis_clusters!B:B,tennis_clusters!AB:AB),"NA")</f>
        <v>#N/A</v>
      </c>
      <c r="AC398" t="str">
        <f>IF(OR(ISNUMBER(AB398),ISNA(AB398)),"NA",_xlfn.XLOOKUP(I398,tennis_clusters!B:B,tennis_clusters!AB:AB))</f>
        <v>NA</v>
      </c>
      <c r="AD398" t="str">
        <f t="shared" si="49"/>
        <v>W</v>
      </c>
      <c r="AE398" t="str">
        <f t="shared" si="50"/>
        <v/>
      </c>
      <c r="AF398" t="str">
        <f t="shared" si="51"/>
        <v/>
      </c>
      <c r="AG398" t="str">
        <f t="shared" si="48"/>
        <v/>
      </c>
      <c r="AH398" t="str">
        <f t="shared" si="52"/>
        <v/>
      </c>
      <c r="AI398" t="str">
        <f t="shared" si="53"/>
        <v/>
      </c>
      <c r="AJ398">
        <v>0.76137624861265263</v>
      </c>
      <c r="AK398" t="str">
        <f t="shared" si="54"/>
        <v/>
      </c>
    </row>
    <row r="399" spans="1:37" x14ac:dyDescent="0.2">
      <c r="A399" s="2" t="d">
        <v>1997-11-10</v>
      </c>
      <c r="B399" t="s">
        <v>839</v>
      </c>
      <c r="C399" t="s">
        <v>610</v>
      </c>
      <c r="D399">
        <v>3</v>
      </c>
      <c r="E399" t="s">
        <v>609</v>
      </c>
      <c r="F399" t="b">
        <v>1</v>
      </c>
      <c r="G399">
        <v>61</v>
      </c>
      <c r="H399" t="s">
        <v>614</v>
      </c>
      <c r="I399" t="s">
        <v>462</v>
      </c>
      <c r="K399" t="s">
        <v>611</v>
      </c>
      <c r="L399" t="s">
        <v>612</v>
      </c>
      <c r="M399">
        <v>1</v>
      </c>
      <c r="N399">
        <v>6</v>
      </c>
      <c r="O399">
        <v>2350</v>
      </c>
      <c r="P399" t="s">
        <v>308</v>
      </c>
      <c r="R399" t="s">
        <v>678</v>
      </c>
      <c r="S399" t="s">
        <v>679</v>
      </c>
      <c r="T399">
        <v>4</v>
      </c>
      <c r="U399">
        <v>-6</v>
      </c>
      <c r="V399">
        <v>2166</v>
      </c>
      <c r="W399" t="s">
        <v>666</v>
      </c>
      <c r="AB399">
        <f>IF(I399=$AA$2, _xlfn.XLOOKUP(P399,tennis_clusters!B:B,tennis_clusters!AB:AB),"NA")</f>
        <v>13</v>
      </c>
      <c r="AC399" t="str">
        <f>IF(OR(ISNUMBER(AB399),ISNA(AB399)),"NA",_xlfn.XLOOKUP(I399,tennis_clusters!B:B,tennis_clusters!AB:AB))</f>
        <v>NA</v>
      </c>
      <c r="AD399" t="str">
        <f t="shared" si="49"/>
        <v>W</v>
      </c>
      <c r="AE399" t="str">
        <f t="shared" si="50"/>
        <v>W</v>
      </c>
      <c r="AF399">
        <f t="shared" si="51"/>
        <v>13</v>
      </c>
      <c r="AG399">
        <f t="shared" si="48"/>
        <v>1</v>
      </c>
      <c r="AH399">
        <f t="shared" si="52"/>
        <v>0.80909090909090908</v>
      </c>
      <c r="AI399">
        <f t="shared" si="53"/>
        <v>3.6446280991735538E-2</v>
      </c>
      <c r="AJ399">
        <v>0.76137624861265263</v>
      </c>
      <c r="AK399">
        <f t="shared" si="54"/>
        <v>5.6941294726170565E-2</v>
      </c>
    </row>
    <row r="400" spans="1:37" x14ac:dyDescent="0.2">
      <c r="A400" s="2" t="d">
        <v>1995-08-14</v>
      </c>
      <c r="B400" t="s">
        <v>845</v>
      </c>
      <c r="C400" t="s">
        <v>783</v>
      </c>
      <c r="D400">
        <v>3</v>
      </c>
      <c r="E400" t="s">
        <v>609</v>
      </c>
      <c r="F400" t="b">
        <v>0</v>
      </c>
      <c r="G400">
        <v>57</v>
      </c>
      <c r="H400" t="s">
        <v>618</v>
      </c>
      <c r="I400" t="s">
        <v>462</v>
      </c>
      <c r="J400">
        <v>1</v>
      </c>
      <c r="K400" t="s">
        <v>611</v>
      </c>
      <c r="L400" t="s">
        <v>612</v>
      </c>
      <c r="M400">
        <v>2</v>
      </c>
      <c r="N400">
        <v>4</v>
      </c>
      <c r="O400">
        <v>2318</v>
      </c>
      <c r="P400" t="s">
        <v>69</v>
      </c>
      <c r="Q400">
        <v>8</v>
      </c>
      <c r="R400" t="s">
        <v>829</v>
      </c>
      <c r="S400" t="s">
        <v>830</v>
      </c>
      <c r="T400">
        <v>18</v>
      </c>
      <c r="U400">
        <v>-3</v>
      </c>
      <c r="V400">
        <v>2056</v>
      </c>
      <c r="W400" t="s">
        <v>843</v>
      </c>
      <c r="AB400">
        <f>IF(I400=$AA$2, _xlfn.XLOOKUP(P400,tennis_clusters!B:B,tennis_clusters!AB:AB),"NA")</f>
        <v>13</v>
      </c>
      <c r="AC400" t="str">
        <f>IF(OR(ISNUMBER(AB400),ISNA(AB400)),"NA",_xlfn.XLOOKUP(I400,tennis_clusters!B:B,tennis_clusters!AB:AB))</f>
        <v>NA</v>
      </c>
      <c r="AD400" t="str">
        <f t="shared" si="49"/>
        <v>W</v>
      </c>
      <c r="AE400" t="str">
        <f t="shared" si="50"/>
        <v>W</v>
      </c>
      <c r="AF400">
        <f t="shared" si="51"/>
        <v>13</v>
      </c>
      <c r="AG400">
        <f t="shared" si="48"/>
        <v>1</v>
      </c>
      <c r="AH400">
        <f t="shared" si="52"/>
        <v>0.80909090909090908</v>
      </c>
      <c r="AI400">
        <f t="shared" si="53"/>
        <v>3.6446280991735538E-2</v>
      </c>
      <c r="AJ400">
        <v>0.76137624861265263</v>
      </c>
      <c r="AK400">
        <f t="shared" si="54"/>
        <v>5.6941294726170565E-2</v>
      </c>
    </row>
    <row r="401" spans="1:37" x14ac:dyDescent="0.2">
      <c r="A401" s="2" t="d">
        <v>1988-07-18</v>
      </c>
      <c r="B401" t="s">
        <v>1423</v>
      </c>
      <c r="C401" t="s">
        <v>637</v>
      </c>
      <c r="D401">
        <v>3</v>
      </c>
      <c r="E401" t="s">
        <v>609</v>
      </c>
      <c r="F401" t="b">
        <v>0</v>
      </c>
      <c r="H401" t="s">
        <v>620</v>
      </c>
      <c r="I401" t="s">
        <v>462</v>
      </c>
      <c r="K401" t="s">
        <v>611</v>
      </c>
      <c r="L401" t="s">
        <v>612</v>
      </c>
      <c r="M401">
        <v>286</v>
      </c>
      <c r="N401">
        <v>17</v>
      </c>
      <c r="O401">
        <v>1738</v>
      </c>
      <c r="P401" t="s">
        <v>206</v>
      </c>
      <c r="R401" t="s">
        <v>672</v>
      </c>
      <c r="S401" t="s">
        <v>673</v>
      </c>
      <c r="T401">
        <v>276</v>
      </c>
      <c r="U401">
        <v>-18</v>
      </c>
      <c r="V401">
        <v>1735</v>
      </c>
      <c r="W401" t="s">
        <v>690</v>
      </c>
      <c r="AB401">
        <f>IF(I401=$AA$2, _xlfn.XLOOKUP(P401,tennis_clusters!B:B,tennis_clusters!AB:AB),"NA")</f>
        <v>22</v>
      </c>
      <c r="AC401" t="str">
        <f>IF(OR(ISNUMBER(AB401),ISNA(AB401)),"NA",_xlfn.XLOOKUP(I401,tennis_clusters!B:B,tennis_clusters!AB:AB))</f>
        <v>NA</v>
      </c>
      <c r="AD401" t="str">
        <f t="shared" si="49"/>
        <v>W</v>
      </c>
      <c r="AE401" t="str">
        <f t="shared" si="50"/>
        <v>W</v>
      </c>
      <c r="AF401">
        <f t="shared" si="51"/>
        <v>22</v>
      </c>
      <c r="AG401">
        <f t="shared" si="48"/>
        <v>1</v>
      </c>
      <c r="AH401">
        <f t="shared" si="52"/>
        <v>0.84375</v>
      </c>
      <c r="AI401">
        <f t="shared" si="53"/>
        <v>2.44140625E-2</v>
      </c>
      <c r="AJ401">
        <v>0.76137624861265263</v>
      </c>
      <c r="AK401">
        <f t="shared" si="54"/>
        <v>5.6941294726170565E-2</v>
      </c>
    </row>
    <row r="402" spans="1:37" x14ac:dyDescent="0.2">
      <c r="A402" s="2" t="d">
        <v>1995-08-07</v>
      </c>
      <c r="B402" t="s">
        <v>641</v>
      </c>
      <c r="C402" t="s">
        <v>642</v>
      </c>
      <c r="D402">
        <v>3</v>
      </c>
      <c r="E402" t="s">
        <v>609</v>
      </c>
      <c r="F402" t="b">
        <v>0</v>
      </c>
      <c r="G402">
        <v>59</v>
      </c>
      <c r="H402" t="s">
        <v>618</v>
      </c>
      <c r="I402" t="s">
        <v>413</v>
      </c>
      <c r="J402">
        <v>8</v>
      </c>
      <c r="K402" t="s">
        <v>621</v>
      </c>
      <c r="L402" t="s">
        <v>622</v>
      </c>
      <c r="M402">
        <v>8</v>
      </c>
      <c r="N402">
        <v>14</v>
      </c>
      <c r="O402">
        <v>2184</v>
      </c>
      <c r="P402" t="s">
        <v>462</v>
      </c>
      <c r="Q402">
        <v>2</v>
      </c>
      <c r="R402" t="s">
        <v>611</v>
      </c>
      <c r="S402" t="s">
        <v>612</v>
      </c>
      <c r="T402">
        <v>2</v>
      </c>
      <c r="U402">
        <v>-15</v>
      </c>
      <c r="V402">
        <v>2330</v>
      </c>
      <c r="W402" t="s">
        <v>1073</v>
      </c>
      <c r="AB402" t="str">
        <f>IF(I402=$AA$2, _xlfn.XLOOKUP(P402,tennis_clusters!B:B,tennis_clusters!AB:AB),"NA")</f>
        <v>NA</v>
      </c>
      <c r="AC402">
        <f>IF(OR(ISNUMBER(AB402),ISNA(AB402)),"NA",_xlfn.XLOOKUP(I402,tennis_clusters!B:B,tennis_clusters!AB:AB))</f>
        <v>11</v>
      </c>
      <c r="AD402" t="str">
        <f t="shared" si="49"/>
        <v>L</v>
      </c>
      <c r="AE402" t="str">
        <f t="shared" si="50"/>
        <v>L</v>
      </c>
      <c r="AF402">
        <f t="shared" si="51"/>
        <v>11</v>
      </c>
      <c r="AG402">
        <f t="shared" si="48"/>
        <v>0</v>
      </c>
      <c r="AH402">
        <f t="shared" si="52"/>
        <v>0.66279069767441856</v>
      </c>
      <c r="AI402">
        <f t="shared" si="53"/>
        <v>0.43929150892374252</v>
      </c>
      <c r="AJ402">
        <v>0.76137624861265263</v>
      </c>
      <c r="AK402">
        <f t="shared" si="54"/>
        <v>0.57969379195147586</v>
      </c>
    </row>
    <row r="403" spans="1:37" x14ac:dyDescent="0.2">
      <c r="A403" s="2" t="d">
        <v>1992-10-19</v>
      </c>
      <c r="B403" t="s">
        <v>898</v>
      </c>
      <c r="C403" t="s">
        <v>637</v>
      </c>
      <c r="D403">
        <v>3</v>
      </c>
      <c r="E403" t="s">
        <v>819</v>
      </c>
      <c r="F403" t="b">
        <v>1</v>
      </c>
      <c r="G403">
        <v>64</v>
      </c>
      <c r="H403" t="s">
        <v>618</v>
      </c>
      <c r="I403" t="s">
        <v>462</v>
      </c>
      <c r="J403">
        <v>1</v>
      </c>
      <c r="K403" t="s">
        <v>611</v>
      </c>
      <c r="L403" t="s">
        <v>612</v>
      </c>
      <c r="M403">
        <v>3</v>
      </c>
      <c r="N403">
        <v>1</v>
      </c>
      <c r="O403">
        <v>2273</v>
      </c>
      <c r="P403" t="s">
        <v>390</v>
      </c>
      <c r="R403" t="s">
        <v>621</v>
      </c>
      <c r="S403" t="s">
        <v>622</v>
      </c>
      <c r="T403">
        <v>79</v>
      </c>
      <c r="U403">
        <v>-1</v>
      </c>
      <c r="V403">
        <v>1844</v>
      </c>
      <c r="W403" t="s">
        <v>831</v>
      </c>
      <c r="AB403">
        <f>IF(I403=$AA$2, _xlfn.XLOOKUP(P403,tennis_clusters!B:B,tennis_clusters!AB:AB),"NA")</f>
        <v>9</v>
      </c>
      <c r="AC403" t="str">
        <f>IF(OR(ISNUMBER(AB403),ISNA(AB403)),"NA",_xlfn.XLOOKUP(I403,tennis_clusters!B:B,tennis_clusters!AB:AB))</f>
        <v>NA</v>
      </c>
      <c r="AD403" t="str">
        <f t="shared" si="49"/>
        <v>W</v>
      </c>
      <c r="AE403" t="str">
        <f t="shared" si="50"/>
        <v>W</v>
      </c>
      <c r="AF403">
        <f t="shared" si="51"/>
        <v>9</v>
      </c>
      <c r="AG403">
        <f t="shared" si="48"/>
        <v>1</v>
      </c>
      <c r="AH403">
        <f t="shared" si="52"/>
        <v>0.8</v>
      </c>
      <c r="AI403">
        <f t="shared" si="53"/>
        <v>3.999999999999998E-2</v>
      </c>
      <c r="AJ403">
        <v>0.76137624861265263</v>
      </c>
      <c r="AK403">
        <f t="shared" si="54"/>
        <v>5.6941294726170565E-2</v>
      </c>
    </row>
    <row r="404" spans="1:37" x14ac:dyDescent="0.2">
      <c r="A404" s="2" t="d">
        <v>1992-03-27</v>
      </c>
      <c r="B404" t="s">
        <v>696</v>
      </c>
      <c r="C404" t="s">
        <v>697</v>
      </c>
      <c r="D404">
        <v>5</v>
      </c>
      <c r="E404" t="s">
        <v>609</v>
      </c>
      <c r="F404" t="b">
        <v>0</v>
      </c>
      <c r="H404" t="s">
        <v>618</v>
      </c>
      <c r="I404" t="s">
        <v>462</v>
      </c>
      <c r="K404" t="s">
        <v>611</v>
      </c>
      <c r="L404" t="s">
        <v>612</v>
      </c>
      <c r="M404">
        <v>4</v>
      </c>
      <c r="N404">
        <v>5</v>
      </c>
      <c r="O404">
        <v>2212</v>
      </c>
      <c r="P404" t="s">
        <v>327</v>
      </c>
      <c r="R404" t="s">
        <v>693</v>
      </c>
      <c r="S404" t="s">
        <v>694</v>
      </c>
      <c r="T404">
        <v>12</v>
      </c>
      <c r="U404">
        <v>-5</v>
      </c>
      <c r="V404">
        <v>1996</v>
      </c>
      <c r="W404" t="s">
        <v>865</v>
      </c>
      <c r="AB404">
        <f>IF(I404=$AA$2, _xlfn.XLOOKUP(P404,tennis_clusters!B:B,tennis_clusters!AB:AB),"NA")</f>
        <v>15</v>
      </c>
      <c r="AC404" t="str">
        <f>IF(OR(ISNUMBER(AB404),ISNA(AB404)),"NA",_xlfn.XLOOKUP(I404,tennis_clusters!B:B,tennis_clusters!AB:AB))</f>
        <v>NA</v>
      </c>
      <c r="AD404" t="str">
        <f t="shared" si="49"/>
        <v>W</v>
      </c>
      <c r="AE404" t="str">
        <f t="shared" si="50"/>
        <v>W</v>
      </c>
      <c r="AF404">
        <f t="shared" si="51"/>
        <v>15</v>
      </c>
      <c r="AG404">
        <f t="shared" si="48"/>
        <v>1</v>
      </c>
      <c r="AH404">
        <f t="shared" si="52"/>
        <v>0.70769230769230773</v>
      </c>
      <c r="AI404">
        <f t="shared" si="53"/>
        <v>8.5443786982248499E-2</v>
      </c>
      <c r="AJ404">
        <v>0.76137624861265263</v>
      </c>
      <c r="AK404">
        <f t="shared" si="54"/>
        <v>5.6941294726170565E-2</v>
      </c>
    </row>
    <row r="405" spans="1:37" x14ac:dyDescent="0.2">
      <c r="A405" s="2" t="d">
        <v>1999-05-16</v>
      </c>
      <c r="B405" t="s">
        <v>675</v>
      </c>
      <c r="C405" t="s">
        <v>676</v>
      </c>
      <c r="D405">
        <v>3</v>
      </c>
      <c r="E405" t="s">
        <v>671</v>
      </c>
      <c r="F405" t="b">
        <v>0</v>
      </c>
      <c r="G405">
        <v>25</v>
      </c>
      <c r="H405" t="s">
        <v>677</v>
      </c>
      <c r="I405" t="s">
        <v>455</v>
      </c>
      <c r="K405" t="s">
        <v>643</v>
      </c>
      <c r="L405" t="s">
        <v>644</v>
      </c>
      <c r="M405">
        <v>3</v>
      </c>
      <c r="N405">
        <v>11</v>
      </c>
      <c r="O405">
        <v>2140</v>
      </c>
      <c r="P405" t="s">
        <v>462</v>
      </c>
      <c r="R405" t="s">
        <v>611</v>
      </c>
      <c r="S405" t="s">
        <v>612</v>
      </c>
      <c r="T405">
        <v>2</v>
      </c>
      <c r="U405">
        <v>-10</v>
      </c>
      <c r="V405">
        <v>2224</v>
      </c>
      <c r="W405" t="s">
        <v>666</v>
      </c>
      <c r="AB405" t="str">
        <f>IF(I405=$AA$2, _xlfn.XLOOKUP(P405,tennis_clusters!B:B,tennis_clusters!AB:AB),"NA")</f>
        <v>NA</v>
      </c>
      <c r="AC405">
        <f>IF(OR(ISNUMBER(AB405),ISNA(AB405)),"NA",_xlfn.XLOOKUP(I405,tennis_clusters!B:B,tennis_clusters!AB:AB))</f>
        <v>11</v>
      </c>
      <c r="AD405" t="str">
        <f t="shared" si="49"/>
        <v>L</v>
      </c>
      <c r="AE405" t="str">
        <f t="shared" si="50"/>
        <v>L</v>
      </c>
      <c r="AF405">
        <f t="shared" si="51"/>
        <v>11</v>
      </c>
      <c r="AG405">
        <f t="shared" si="48"/>
        <v>0</v>
      </c>
      <c r="AH405">
        <f t="shared" si="52"/>
        <v>0.66279069767441856</v>
      </c>
      <c r="AI405">
        <f t="shared" si="53"/>
        <v>0.43929150892374252</v>
      </c>
      <c r="AJ405">
        <v>0.76137624861265263</v>
      </c>
      <c r="AK405">
        <f t="shared" si="54"/>
        <v>0.57969379195147586</v>
      </c>
    </row>
    <row r="406" spans="1:37" x14ac:dyDescent="0.2">
      <c r="A406" s="2" t="d">
        <v>1999-08-09</v>
      </c>
      <c r="B406" t="s">
        <v>641</v>
      </c>
      <c r="C406" t="s">
        <v>642</v>
      </c>
      <c r="D406">
        <v>3</v>
      </c>
      <c r="E406" t="s">
        <v>609</v>
      </c>
      <c r="F406" t="b">
        <v>0</v>
      </c>
      <c r="G406">
        <v>64</v>
      </c>
      <c r="H406" t="s">
        <v>624</v>
      </c>
      <c r="I406" t="s">
        <v>462</v>
      </c>
      <c r="J406">
        <v>1</v>
      </c>
      <c r="K406" t="s">
        <v>611</v>
      </c>
      <c r="L406" t="s">
        <v>612</v>
      </c>
      <c r="M406">
        <v>1</v>
      </c>
      <c r="N406">
        <v>2</v>
      </c>
      <c r="O406">
        <v>2275</v>
      </c>
      <c r="P406" t="s">
        <v>269</v>
      </c>
      <c r="R406" t="s">
        <v>615</v>
      </c>
      <c r="S406" t="s">
        <v>616</v>
      </c>
      <c r="T406">
        <v>48</v>
      </c>
      <c r="U406">
        <v>-3</v>
      </c>
      <c r="V406">
        <v>1913</v>
      </c>
      <c r="W406" t="s">
        <v>853</v>
      </c>
      <c r="AB406">
        <f>IF(I406=$AA$2, _xlfn.XLOOKUP(P406,tennis_clusters!B:B,tennis_clusters!AB:AB),"NA")</f>
        <v>24</v>
      </c>
      <c r="AC406" t="str">
        <f>IF(OR(ISNUMBER(AB406),ISNA(AB406)),"NA",_xlfn.XLOOKUP(I406,tennis_clusters!B:B,tennis_clusters!AB:AB))</f>
        <v>NA</v>
      </c>
      <c r="AD406" t="str">
        <f t="shared" si="49"/>
        <v>W</v>
      </c>
      <c r="AE406" t="str">
        <f t="shared" si="50"/>
        <v>W</v>
      </c>
      <c r="AF406">
        <f t="shared" si="51"/>
        <v>24</v>
      </c>
      <c r="AG406">
        <f t="shared" si="48"/>
        <v>1</v>
      </c>
      <c r="AH406">
        <f t="shared" si="52"/>
        <v>0.90625</v>
      </c>
      <c r="AI406">
        <f t="shared" si="53"/>
        <v>8.7890625E-3</v>
      </c>
      <c r="AJ406">
        <v>0.76137624861265263</v>
      </c>
      <c r="AK406">
        <f t="shared" si="54"/>
        <v>5.6941294726170565E-2</v>
      </c>
    </row>
    <row r="407" spans="1:37" x14ac:dyDescent="0.2">
      <c r="A407" s="2" t="d">
        <v>1994-06-20</v>
      </c>
      <c r="B407" t="s">
        <v>658</v>
      </c>
      <c r="C407" t="s">
        <v>608</v>
      </c>
      <c r="D407">
        <v>5</v>
      </c>
      <c r="E407" t="s">
        <v>608</v>
      </c>
      <c r="F407" t="b">
        <v>0</v>
      </c>
      <c r="G407">
        <v>52</v>
      </c>
      <c r="H407" t="s">
        <v>624</v>
      </c>
      <c r="I407" t="s">
        <v>462</v>
      </c>
      <c r="J407">
        <v>1</v>
      </c>
      <c r="K407" t="s">
        <v>611</v>
      </c>
      <c r="L407" t="s">
        <v>612</v>
      </c>
      <c r="M407">
        <v>1</v>
      </c>
      <c r="N407">
        <v>1</v>
      </c>
      <c r="O407">
        <v>2373</v>
      </c>
      <c r="P407" t="s">
        <v>123</v>
      </c>
      <c r="R407" t="s">
        <v>611</v>
      </c>
      <c r="S407" t="s">
        <v>612</v>
      </c>
      <c r="T407">
        <v>72</v>
      </c>
      <c r="U407">
        <v>-2</v>
      </c>
      <c r="V407">
        <v>1880</v>
      </c>
      <c r="W407" t="s">
        <v>1112</v>
      </c>
      <c r="AB407">
        <f>IF(I407=$AA$2, _xlfn.XLOOKUP(P407,tennis_clusters!B:B,tennis_clusters!AB:AB),"NA")</f>
        <v>23</v>
      </c>
      <c r="AC407" t="str">
        <f>IF(OR(ISNUMBER(AB407),ISNA(AB407)),"NA",_xlfn.XLOOKUP(I407,tennis_clusters!B:B,tennis_clusters!AB:AB))</f>
        <v>NA</v>
      </c>
      <c r="AD407" t="str">
        <f t="shared" si="49"/>
        <v>W</v>
      </c>
      <c r="AE407" t="str">
        <f t="shared" si="50"/>
        <v>W</v>
      </c>
      <c r="AF407">
        <f t="shared" si="51"/>
        <v>23</v>
      </c>
      <c r="AG407">
        <f t="shared" si="48"/>
        <v>1</v>
      </c>
      <c r="AH407">
        <f t="shared" si="52"/>
        <v>0.875</v>
      </c>
      <c r="AI407">
        <f t="shared" si="53"/>
        <v>1.5625E-2</v>
      </c>
      <c r="AJ407">
        <v>0.76137624861265263</v>
      </c>
      <c r="AK407">
        <f t="shared" si="54"/>
        <v>5.6941294726170565E-2</v>
      </c>
    </row>
    <row r="408" spans="1:37" x14ac:dyDescent="0.2">
      <c r="A408" s="2" t="d">
        <v>1992-06-22</v>
      </c>
      <c r="B408" t="s">
        <v>658</v>
      </c>
      <c r="C408" t="s">
        <v>608</v>
      </c>
      <c r="D408">
        <v>5</v>
      </c>
      <c r="E408" t="s">
        <v>608</v>
      </c>
      <c r="F408" t="b">
        <v>0</v>
      </c>
      <c r="G408">
        <v>50</v>
      </c>
      <c r="H408" t="s">
        <v>632</v>
      </c>
      <c r="I408" t="s">
        <v>462</v>
      </c>
      <c r="J408">
        <v>5</v>
      </c>
      <c r="K408" t="s">
        <v>611</v>
      </c>
      <c r="L408" t="s">
        <v>612</v>
      </c>
      <c r="M408">
        <v>3</v>
      </c>
      <c r="N408">
        <v>8</v>
      </c>
      <c r="O408">
        <v>2158</v>
      </c>
      <c r="P408" t="s">
        <v>67</v>
      </c>
      <c r="R408" t="s">
        <v>667</v>
      </c>
      <c r="S408" t="s">
        <v>668</v>
      </c>
      <c r="T408">
        <v>27</v>
      </c>
      <c r="U408">
        <v>-9</v>
      </c>
      <c r="V408">
        <v>2040</v>
      </c>
      <c r="W408" t="s">
        <v>1250</v>
      </c>
      <c r="AB408">
        <f>IF(I408=$AA$2, _xlfn.XLOOKUP(P408,tennis_clusters!B:B,tennis_clusters!AB:AB),"NA")</f>
        <v>17</v>
      </c>
      <c r="AC408" t="str">
        <f>IF(OR(ISNUMBER(AB408),ISNA(AB408)),"NA",_xlfn.XLOOKUP(I408,tennis_clusters!B:B,tennis_clusters!AB:AB))</f>
        <v>NA</v>
      </c>
      <c r="AD408" t="str">
        <f t="shared" si="49"/>
        <v>W</v>
      </c>
      <c r="AE408" t="str">
        <f t="shared" si="50"/>
        <v>W</v>
      </c>
      <c r="AF408">
        <f t="shared" si="51"/>
        <v>17</v>
      </c>
      <c r="AG408">
        <f t="shared" si="48"/>
        <v>1</v>
      </c>
      <c r="AH408">
        <f t="shared" si="52"/>
        <v>0.72972972972972971</v>
      </c>
      <c r="AI408">
        <f t="shared" si="53"/>
        <v>7.3046018991964945E-2</v>
      </c>
      <c r="AJ408">
        <v>0.76137624861265263</v>
      </c>
      <c r="AK408">
        <f t="shared" si="54"/>
        <v>5.6941294726170565E-2</v>
      </c>
    </row>
    <row r="409" spans="1:37" x14ac:dyDescent="0.2">
      <c r="A409" s="2" t="d">
        <v>2001-03-19</v>
      </c>
      <c r="B409" t="s">
        <v>699</v>
      </c>
      <c r="C409" t="s">
        <v>642</v>
      </c>
      <c r="D409">
        <v>3</v>
      </c>
      <c r="E409" t="s">
        <v>609</v>
      </c>
      <c r="F409" t="b">
        <v>0</v>
      </c>
      <c r="G409">
        <v>35</v>
      </c>
      <c r="H409" t="s">
        <v>628</v>
      </c>
      <c r="I409" t="s">
        <v>462</v>
      </c>
      <c r="J409">
        <v>4</v>
      </c>
      <c r="K409" t="s">
        <v>611</v>
      </c>
      <c r="L409" t="s">
        <v>612</v>
      </c>
      <c r="M409">
        <v>4</v>
      </c>
      <c r="N409">
        <v>5</v>
      </c>
      <c r="O409">
        <v>2226</v>
      </c>
      <c r="P409" t="s">
        <v>431</v>
      </c>
      <c r="R409" t="s">
        <v>621</v>
      </c>
      <c r="S409" t="s">
        <v>622</v>
      </c>
      <c r="T409">
        <v>39</v>
      </c>
      <c r="U409">
        <v>-5</v>
      </c>
      <c r="V409">
        <v>2067</v>
      </c>
      <c r="W409" t="s">
        <v>768</v>
      </c>
      <c r="AB409">
        <f>IF(I409=$AA$2, _xlfn.XLOOKUP(P409,tennis_clusters!B:B,tennis_clusters!AB:AB),"NA")</f>
        <v>2</v>
      </c>
      <c r="AC409" t="str">
        <f>IF(OR(ISNUMBER(AB409),ISNA(AB409)),"NA",_xlfn.XLOOKUP(I409,tennis_clusters!B:B,tennis_clusters!AB:AB))</f>
        <v>NA</v>
      </c>
      <c r="AD409" t="str">
        <f t="shared" si="49"/>
        <v>W</v>
      </c>
      <c r="AE409" t="str">
        <f t="shared" si="50"/>
        <v>W</v>
      </c>
      <c r="AF409">
        <f t="shared" si="51"/>
        <v>2</v>
      </c>
      <c r="AG409">
        <f t="shared" si="48"/>
        <v>1</v>
      </c>
      <c r="AH409">
        <f t="shared" si="52"/>
        <v>0.78749999999999998</v>
      </c>
      <c r="AI409">
        <f t="shared" si="53"/>
        <v>4.5156250000000009E-2</v>
      </c>
      <c r="AJ409">
        <v>0.76137624861265263</v>
      </c>
      <c r="AK409">
        <f t="shared" si="54"/>
        <v>5.6941294726170565E-2</v>
      </c>
    </row>
    <row r="410" spans="1:37" x14ac:dyDescent="0.2">
      <c r="A410" s="2" t="d">
        <v>1997-03-17</v>
      </c>
      <c r="B410" t="s">
        <v>699</v>
      </c>
      <c r="C410" t="s">
        <v>642</v>
      </c>
      <c r="D410">
        <v>3</v>
      </c>
      <c r="E410" t="s">
        <v>609</v>
      </c>
      <c r="F410" t="b">
        <v>0</v>
      </c>
      <c r="G410">
        <v>47</v>
      </c>
      <c r="H410" t="s">
        <v>624</v>
      </c>
      <c r="I410" t="s">
        <v>462</v>
      </c>
      <c r="J410">
        <v>1</v>
      </c>
      <c r="K410" t="s">
        <v>611</v>
      </c>
      <c r="L410" t="s">
        <v>612</v>
      </c>
      <c r="M410">
        <v>1</v>
      </c>
      <c r="N410">
        <v>2</v>
      </c>
      <c r="O410">
        <v>2378</v>
      </c>
      <c r="P410" t="s">
        <v>190</v>
      </c>
      <c r="Q410">
        <v>31</v>
      </c>
      <c r="R410" t="s">
        <v>633</v>
      </c>
      <c r="S410" t="s">
        <v>634</v>
      </c>
      <c r="T410">
        <v>36</v>
      </c>
      <c r="U410">
        <v>-2</v>
      </c>
      <c r="V410">
        <v>1970</v>
      </c>
      <c r="W410" t="s">
        <v>882</v>
      </c>
      <c r="AB410">
        <f>IF(I410=$AA$2, _xlfn.XLOOKUP(P410,tennis_clusters!B:B,tennis_clusters!AB:AB),"NA")</f>
        <v>18</v>
      </c>
      <c r="AC410" t="str">
        <f>IF(OR(ISNUMBER(AB410),ISNA(AB410)),"NA",_xlfn.XLOOKUP(I410,tennis_clusters!B:B,tennis_clusters!AB:AB))</f>
        <v>NA</v>
      </c>
      <c r="AD410" t="str">
        <f t="shared" si="49"/>
        <v>W</v>
      </c>
      <c r="AE410" t="str">
        <f t="shared" si="50"/>
        <v>W</v>
      </c>
      <c r="AF410">
        <f t="shared" si="51"/>
        <v>18</v>
      </c>
      <c r="AG410">
        <f t="shared" si="48"/>
        <v>1</v>
      </c>
      <c r="AH410">
        <f t="shared" si="52"/>
        <v>0.7021276595744681</v>
      </c>
      <c r="AI410">
        <f t="shared" si="53"/>
        <v>8.8727931190583961E-2</v>
      </c>
      <c r="AJ410">
        <v>0.76137624861265263</v>
      </c>
      <c r="AK410">
        <f t="shared" si="54"/>
        <v>5.6941294726170565E-2</v>
      </c>
    </row>
    <row r="411" spans="1:37" x14ac:dyDescent="0.2">
      <c r="A411" s="2" t="d">
        <v>1995-03-06</v>
      </c>
      <c r="B411" t="s">
        <v>706</v>
      </c>
      <c r="C411" t="s">
        <v>642</v>
      </c>
      <c r="D411">
        <v>3</v>
      </c>
      <c r="E411" t="s">
        <v>609</v>
      </c>
      <c r="F411" t="b">
        <v>0</v>
      </c>
      <c r="G411">
        <v>55</v>
      </c>
      <c r="H411" t="s">
        <v>620</v>
      </c>
      <c r="I411" t="s">
        <v>462</v>
      </c>
      <c r="J411">
        <v>1</v>
      </c>
      <c r="K411" t="s">
        <v>611</v>
      </c>
      <c r="L411" t="s">
        <v>612</v>
      </c>
      <c r="M411">
        <v>1</v>
      </c>
      <c r="N411">
        <v>2</v>
      </c>
      <c r="O411">
        <v>2332</v>
      </c>
      <c r="P411" t="s">
        <v>455</v>
      </c>
      <c r="Q411">
        <v>15</v>
      </c>
      <c r="R411" t="s">
        <v>643</v>
      </c>
      <c r="S411" t="s">
        <v>644</v>
      </c>
      <c r="T411">
        <v>22</v>
      </c>
      <c r="U411">
        <v>-3</v>
      </c>
      <c r="V411">
        <v>2024</v>
      </c>
      <c r="W411" t="s">
        <v>1102</v>
      </c>
      <c r="AB411">
        <f>IF(I411=$AA$2, _xlfn.XLOOKUP(P411,tennis_clusters!B:B,tennis_clusters!AB:AB),"NA")</f>
        <v>11</v>
      </c>
      <c r="AC411" t="str">
        <f>IF(OR(ISNUMBER(AB411),ISNA(AB411)),"NA",_xlfn.XLOOKUP(I411,tennis_clusters!B:B,tennis_clusters!AB:AB))</f>
        <v>NA</v>
      </c>
      <c r="AD411" t="str">
        <f t="shared" si="49"/>
        <v>W</v>
      </c>
      <c r="AE411" t="str">
        <f t="shared" si="50"/>
        <v>W</v>
      </c>
      <c r="AF411">
        <f t="shared" si="51"/>
        <v>11</v>
      </c>
      <c r="AG411">
        <f t="shared" si="48"/>
        <v>1</v>
      </c>
      <c r="AH411">
        <f t="shared" si="52"/>
        <v>0.66279069767441856</v>
      </c>
      <c r="AI411">
        <f t="shared" si="53"/>
        <v>0.11371011357490539</v>
      </c>
      <c r="AJ411">
        <v>0.76137624861265263</v>
      </c>
      <c r="AK411">
        <f t="shared" si="54"/>
        <v>5.6941294726170565E-2</v>
      </c>
    </row>
    <row r="412" spans="1:37" x14ac:dyDescent="0.2">
      <c r="A412" s="2" t="d">
        <v>1995-11-14</v>
      </c>
      <c r="B412" t="s">
        <v>839</v>
      </c>
      <c r="C412" t="s">
        <v>610</v>
      </c>
      <c r="D412">
        <v>3</v>
      </c>
      <c r="E412" t="s">
        <v>819</v>
      </c>
      <c r="F412" t="b">
        <v>1</v>
      </c>
      <c r="G412">
        <v>100</v>
      </c>
      <c r="H412" t="s">
        <v>677</v>
      </c>
      <c r="I412" t="s">
        <v>572</v>
      </c>
      <c r="K412" t="s">
        <v>655</v>
      </c>
      <c r="L412" t="s">
        <v>656</v>
      </c>
      <c r="M412">
        <v>9</v>
      </c>
      <c r="N412">
        <v>18</v>
      </c>
      <c r="O412">
        <v>2107</v>
      </c>
      <c r="P412" t="s">
        <v>462</v>
      </c>
      <c r="R412" t="s">
        <v>611</v>
      </c>
      <c r="S412" t="s">
        <v>612</v>
      </c>
      <c r="T412">
        <v>1</v>
      </c>
      <c r="U412">
        <v>-19</v>
      </c>
      <c r="V412">
        <v>2371</v>
      </c>
      <c r="W412" t="s">
        <v>1054</v>
      </c>
      <c r="AB412" t="str">
        <f>IF(I412=$AA$2, _xlfn.XLOOKUP(P412,tennis_clusters!B:B,tennis_clusters!AB:AB),"NA")</f>
        <v>NA</v>
      </c>
      <c r="AC412">
        <f>IF(OR(ISNUMBER(AB412),ISNA(AB412)),"NA",_xlfn.XLOOKUP(I412,tennis_clusters!B:B,tennis_clusters!AB:AB))</f>
        <v>15</v>
      </c>
      <c r="AD412" t="str">
        <f t="shared" si="49"/>
        <v>L</v>
      </c>
      <c r="AE412" t="str">
        <f t="shared" si="50"/>
        <v>L</v>
      </c>
      <c r="AF412">
        <f t="shared" si="51"/>
        <v>15</v>
      </c>
      <c r="AG412">
        <f t="shared" si="48"/>
        <v>0</v>
      </c>
      <c r="AH412">
        <f t="shared" si="52"/>
        <v>0.70769230769230773</v>
      </c>
      <c r="AI412">
        <f t="shared" si="53"/>
        <v>0.50082840236686399</v>
      </c>
      <c r="AJ412">
        <v>0.76137624861265263</v>
      </c>
      <c r="AK412">
        <f t="shared" si="54"/>
        <v>0.57969379195147586</v>
      </c>
    </row>
    <row r="413" spans="1:37" x14ac:dyDescent="0.2">
      <c r="A413" s="2" t="d">
        <v>1990-08-06</v>
      </c>
      <c r="B413" t="s">
        <v>641</v>
      </c>
      <c r="C413" t="s">
        <v>642</v>
      </c>
      <c r="D413">
        <v>3</v>
      </c>
      <c r="E413" t="s">
        <v>609</v>
      </c>
      <c r="F413" t="b">
        <v>0</v>
      </c>
      <c r="H413" t="s">
        <v>624</v>
      </c>
      <c r="I413" t="s">
        <v>462</v>
      </c>
      <c r="J413">
        <v>10</v>
      </c>
      <c r="K413" t="s">
        <v>611</v>
      </c>
      <c r="L413" t="s">
        <v>612</v>
      </c>
      <c r="M413">
        <v>14</v>
      </c>
      <c r="N413">
        <v>6</v>
      </c>
      <c r="O413">
        <v>2056</v>
      </c>
      <c r="P413" t="s">
        <v>1339</v>
      </c>
      <c r="R413" t="s">
        <v>611</v>
      </c>
      <c r="S413" t="s">
        <v>612</v>
      </c>
      <c r="T413">
        <v>143</v>
      </c>
      <c r="U413">
        <v>-7</v>
      </c>
      <c r="V413">
        <v>1914</v>
      </c>
      <c r="W413" t="s">
        <v>1340</v>
      </c>
      <c r="AB413" t="e">
        <f>IF(I413=$AA$2, _xlfn.XLOOKUP(P413,tennis_clusters!B:B,tennis_clusters!AB:AB),"NA")</f>
        <v>#N/A</v>
      </c>
      <c r="AC413" t="str">
        <f>IF(OR(ISNUMBER(AB413),ISNA(AB413)),"NA",_xlfn.XLOOKUP(I413,tennis_clusters!B:B,tennis_clusters!AB:AB))</f>
        <v>NA</v>
      </c>
      <c r="AD413" t="str">
        <f t="shared" si="49"/>
        <v>W</v>
      </c>
      <c r="AE413" t="str">
        <f t="shared" si="50"/>
        <v/>
      </c>
      <c r="AF413" t="str">
        <f t="shared" si="51"/>
        <v/>
      </c>
      <c r="AG413" t="str">
        <f t="shared" si="48"/>
        <v/>
      </c>
      <c r="AH413" t="str">
        <f t="shared" si="52"/>
        <v/>
      </c>
      <c r="AI413" t="str">
        <f t="shared" si="53"/>
        <v/>
      </c>
      <c r="AJ413">
        <v>0.76137624861265263</v>
      </c>
      <c r="AK413" t="str">
        <f t="shared" si="54"/>
        <v/>
      </c>
    </row>
    <row r="414" spans="1:37" x14ac:dyDescent="0.2">
      <c r="A414" s="2" t="d">
        <v>1997-08-25</v>
      </c>
      <c r="B414" t="s">
        <v>607</v>
      </c>
      <c r="C414" t="s">
        <v>608</v>
      </c>
      <c r="D414">
        <v>5</v>
      </c>
      <c r="E414" t="s">
        <v>609</v>
      </c>
      <c r="F414" t="b">
        <v>0</v>
      </c>
      <c r="G414">
        <v>49</v>
      </c>
      <c r="H414" t="s">
        <v>628</v>
      </c>
      <c r="I414" t="s">
        <v>462</v>
      </c>
      <c r="J414">
        <v>1</v>
      </c>
      <c r="K414" t="s">
        <v>611</v>
      </c>
      <c r="L414" t="s">
        <v>612</v>
      </c>
      <c r="M414">
        <v>1</v>
      </c>
      <c r="O414">
        <v>2331</v>
      </c>
      <c r="P414" t="s">
        <v>453</v>
      </c>
      <c r="R414" t="s">
        <v>621</v>
      </c>
      <c r="S414" t="s">
        <v>622</v>
      </c>
      <c r="T414">
        <v>338</v>
      </c>
      <c r="U414">
        <v>-2</v>
      </c>
      <c r="V414">
        <v>1743</v>
      </c>
      <c r="W414" t="s">
        <v>964</v>
      </c>
      <c r="Y414" t="s">
        <v>646</v>
      </c>
      <c r="AB414">
        <f>IF(I414=$AA$2, _xlfn.XLOOKUP(P414,tennis_clusters!B:B,tennis_clusters!AB:AB),"NA")</f>
        <v>5</v>
      </c>
      <c r="AC414" t="str">
        <f>IF(OR(ISNUMBER(AB414),ISNA(AB414)),"NA",_xlfn.XLOOKUP(I414,tennis_clusters!B:B,tennis_clusters!AB:AB))</f>
        <v>NA</v>
      </c>
      <c r="AD414" t="str">
        <f t="shared" si="49"/>
        <v>W</v>
      </c>
      <c r="AE414" t="str">
        <f t="shared" si="50"/>
        <v>W</v>
      </c>
      <c r="AF414">
        <f t="shared" si="51"/>
        <v>5</v>
      </c>
      <c r="AG414">
        <f t="shared" si="48"/>
        <v>1</v>
      </c>
      <c r="AH414">
        <f t="shared" si="52"/>
        <v>0.8666666666666667</v>
      </c>
      <c r="AI414">
        <f t="shared" si="53"/>
        <v>1.7777777777777771E-2</v>
      </c>
      <c r="AJ414">
        <v>0.76137624861265263</v>
      </c>
      <c r="AK414">
        <f t="shared" si="54"/>
        <v>5.6941294726170565E-2</v>
      </c>
    </row>
    <row r="415" spans="1:37" x14ac:dyDescent="0.2">
      <c r="A415" s="2" t="d">
        <v>1997-08-04</v>
      </c>
      <c r="B415" t="s">
        <v>641</v>
      </c>
      <c r="C415" t="s">
        <v>642</v>
      </c>
      <c r="D415">
        <v>3</v>
      </c>
      <c r="E415" t="s">
        <v>609</v>
      </c>
      <c r="F415" t="b">
        <v>0</v>
      </c>
      <c r="G415">
        <v>57</v>
      </c>
      <c r="H415" t="s">
        <v>610</v>
      </c>
      <c r="I415" t="s">
        <v>462</v>
      </c>
      <c r="J415">
        <v>1</v>
      </c>
      <c r="K415" t="s">
        <v>611</v>
      </c>
      <c r="L415" t="s">
        <v>612</v>
      </c>
      <c r="M415">
        <v>1</v>
      </c>
      <c r="N415">
        <v>5</v>
      </c>
      <c r="O415">
        <v>2339</v>
      </c>
      <c r="P415" t="s">
        <v>546</v>
      </c>
      <c r="Q415">
        <v>5</v>
      </c>
      <c r="R415" t="s">
        <v>729</v>
      </c>
      <c r="S415" t="s">
        <v>730</v>
      </c>
      <c r="T415">
        <v>4</v>
      </c>
      <c r="U415">
        <v>-6</v>
      </c>
      <c r="V415">
        <v>2127</v>
      </c>
      <c r="W415" t="s">
        <v>666</v>
      </c>
      <c r="AB415">
        <f>IF(I415=$AA$2, _xlfn.XLOOKUP(P415,tennis_clusters!B:B,tennis_clusters!AB:AB),"NA")</f>
        <v>18</v>
      </c>
      <c r="AC415" t="str">
        <f>IF(OR(ISNUMBER(AB415),ISNA(AB415)),"NA",_xlfn.XLOOKUP(I415,tennis_clusters!B:B,tennis_clusters!AB:AB))</f>
        <v>NA</v>
      </c>
      <c r="AD415" t="str">
        <f t="shared" si="49"/>
        <v>W</v>
      </c>
      <c r="AE415" t="str">
        <f t="shared" si="50"/>
        <v>W</v>
      </c>
      <c r="AF415">
        <f t="shared" si="51"/>
        <v>18</v>
      </c>
      <c r="AG415">
        <f t="shared" si="48"/>
        <v>1</v>
      </c>
      <c r="AH415">
        <f t="shared" si="52"/>
        <v>0.7021276595744681</v>
      </c>
      <c r="AI415">
        <f t="shared" si="53"/>
        <v>8.8727931190583961E-2</v>
      </c>
      <c r="AJ415">
        <v>0.76137624861265263</v>
      </c>
      <c r="AK415">
        <f t="shared" si="54"/>
        <v>5.6941294726170565E-2</v>
      </c>
    </row>
    <row r="416" spans="1:37" x14ac:dyDescent="0.2">
      <c r="A416" s="2" t="d">
        <v>2001-10-15</v>
      </c>
      <c r="B416" t="s">
        <v>726</v>
      </c>
      <c r="C416" t="s">
        <v>642</v>
      </c>
      <c r="D416">
        <v>3</v>
      </c>
      <c r="E416" t="s">
        <v>609</v>
      </c>
      <c r="F416" t="b">
        <v>1</v>
      </c>
      <c r="G416">
        <v>74</v>
      </c>
      <c r="H416" t="s">
        <v>620</v>
      </c>
      <c r="I416" t="s">
        <v>462</v>
      </c>
      <c r="J416">
        <v>9</v>
      </c>
      <c r="K416" t="s">
        <v>611</v>
      </c>
      <c r="L416" t="s">
        <v>612</v>
      </c>
      <c r="M416">
        <v>10</v>
      </c>
      <c r="N416">
        <v>5</v>
      </c>
      <c r="O416">
        <v>2197</v>
      </c>
      <c r="P416" t="s">
        <v>370</v>
      </c>
      <c r="R416" t="s">
        <v>700</v>
      </c>
      <c r="S416" t="s">
        <v>701</v>
      </c>
      <c r="T416">
        <v>46</v>
      </c>
      <c r="U416">
        <v>-5</v>
      </c>
      <c r="V416">
        <v>2030</v>
      </c>
      <c r="W416" t="s">
        <v>727</v>
      </c>
      <c r="Y416" t="s">
        <v>728</v>
      </c>
      <c r="AB416">
        <f>IF(I416=$AA$2, _xlfn.XLOOKUP(P416,tennis_clusters!B:B,tennis_clusters!AB:AB),"NA")</f>
        <v>8</v>
      </c>
      <c r="AC416" t="str">
        <f>IF(OR(ISNUMBER(AB416),ISNA(AB416)),"NA",_xlfn.XLOOKUP(I416,tennis_clusters!B:B,tennis_clusters!AB:AB))</f>
        <v>NA</v>
      </c>
      <c r="AD416" t="str">
        <f t="shared" si="49"/>
        <v>W</v>
      </c>
      <c r="AE416" t="str">
        <f t="shared" si="50"/>
        <v>W</v>
      </c>
      <c r="AF416">
        <f t="shared" si="51"/>
        <v>8</v>
      </c>
      <c r="AG416">
        <f t="shared" si="48"/>
        <v>1</v>
      </c>
      <c r="AH416">
        <f t="shared" si="52"/>
        <v>0.7415730337078652</v>
      </c>
      <c r="AI416">
        <f t="shared" si="53"/>
        <v>6.6784496906956176E-2</v>
      </c>
      <c r="AJ416">
        <v>0.76137624861265263</v>
      </c>
      <c r="AK416">
        <f t="shared" si="54"/>
        <v>5.6941294726170565E-2</v>
      </c>
    </row>
    <row r="417" spans="1:37" x14ac:dyDescent="0.2">
      <c r="A417" s="2" t="d">
        <v>1996-01-15</v>
      </c>
      <c r="B417" t="s">
        <v>719</v>
      </c>
      <c r="C417" t="s">
        <v>608</v>
      </c>
      <c r="D417">
        <v>5</v>
      </c>
      <c r="E417" t="s">
        <v>609</v>
      </c>
      <c r="F417" t="b">
        <v>0</v>
      </c>
      <c r="G417">
        <v>35</v>
      </c>
      <c r="H417" t="s">
        <v>632</v>
      </c>
      <c r="I417" t="s">
        <v>462</v>
      </c>
      <c r="J417">
        <v>1</v>
      </c>
      <c r="K417" t="s">
        <v>611</v>
      </c>
      <c r="L417" t="s">
        <v>612</v>
      </c>
      <c r="M417">
        <v>1</v>
      </c>
      <c r="N417">
        <v>2</v>
      </c>
      <c r="O417">
        <v>2340</v>
      </c>
      <c r="P417" t="s">
        <v>482</v>
      </c>
      <c r="R417" t="s">
        <v>643</v>
      </c>
      <c r="S417" t="s">
        <v>644</v>
      </c>
      <c r="T417">
        <v>118</v>
      </c>
      <c r="U417">
        <v>-2</v>
      </c>
      <c r="V417">
        <v>1910</v>
      </c>
      <c r="W417" t="s">
        <v>1050</v>
      </c>
      <c r="AB417">
        <f>IF(I417=$AA$2, _xlfn.XLOOKUP(P417,tennis_clusters!B:B,tennis_clusters!AB:AB),"NA")</f>
        <v>10</v>
      </c>
      <c r="AC417" t="str">
        <f>IF(OR(ISNUMBER(AB417),ISNA(AB417)),"NA",_xlfn.XLOOKUP(I417,tennis_clusters!B:B,tennis_clusters!AB:AB))</f>
        <v>NA</v>
      </c>
      <c r="AD417" t="str">
        <f t="shared" si="49"/>
        <v>W</v>
      </c>
      <c r="AE417" t="str">
        <f t="shared" si="50"/>
        <v>W</v>
      </c>
      <c r="AF417">
        <f t="shared" si="51"/>
        <v>10</v>
      </c>
      <c r="AG417">
        <f t="shared" si="48"/>
        <v>1</v>
      </c>
      <c r="AH417">
        <f t="shared" si="52"/>
        <v>0.9</v>
      </c>
      <c r="AI417">
        <f t="shared" si="53"/>
        <v>9.999999999999995E-3</v>
      </c>
      <c r="AJ417">
        <v>0.76137624861265263</v>
      </c>
      <c r="AK417">
        <f t="shared" si="54"/>
        <v>5.6941294726170565E-2</v>
      </c>
    </row>
    <row r="418" spans="1:37" x14ac:dyDescent="0.2">
      <c r="A418" s="2" t="d">
        <v>1992-02-17</v>
      </c>
      <c r="B418" t="s">
        <v>938</v>
      </c>
      <c r="C418" t="s">
        <v>783</v>
      </c>
      <c r="D418">
        <v>3</v>
      </c>
      <c r="E418" t="s">
        <v>819</v>
      </c>
      <c r="F418" t="b">
        <v>1</v>
      </c>
      <c r="G418">
        <v>51</v>
      </c>
      <c r="H418" t="s">
        <v>614</v>
      </c>
      <c r="I418" t="s">
        <v>462</v>
      </c>
      <c r="J418">
        <v>2</v>
      </c>
      <c r="K418" t="s">
        <v>611</v>
      </c>
      <c r="L418" t="s">
        <v>612</v>
      </c>
      <c r="M418">
        <v>5</v>
      </c>
      <c r="N418">
        <v>6</v>
      </c>
      <c r="O418">
        <v>2212</v>
      </c>
      <c r="P418" t="s">
        <v>97</v>
      </c>
      <c r="Q418">
        <v>6</v>
      </c>
      <c r="R418" t="s">
        <v>611</v>
      </c>
      <c r="S418" t="s">
        <v>612</v>
      </c>
      <c r="T418">
        <v>32</v>
      </c>
      <c r="U418">
        <v>-6</v>
      </c>
      <c r="V418">
        <v>2043</v>
      </c>
      <c r="W418" t="s">
        <v>831</v>
      </c>
      <c r="AB418">
        <f>IF(I418=$AA$2, _xlfn.XLOOKUP(P418,tennis_clusters!B:B,tennis_clusters!AB:AB),"NA")</f>
        <v>22</v>
      </c>
      <c r="AC418" t="str">
        <f>IF(OR(ISNUMBER(AB418),ISNA(AB418)),"NA",_xlfn.XLOOKUP(I418,tennis_clusters!B:B,tennis_clusters!AB:AB))</f>
        <v>NA</v>
      </c>
      <c r="AD418" t="str">
        <f t="shared" si="49"/>
        <v>W</v>
      </c>
      <c r="AE418" t="str">
        <f t="shared" si="50"/>
        <v>W</v>
      </c>
      <c r="AF418">
        <f t="shared" si="51"/>
        <v>22</v>
      </c>
      <c r="AG418">
        <f t="shared" si="48"/>
        <v>1</v>
      </c>
      <c r="AH418">
        <f t="shared" si="52"/>
        <v>0.84375</v>
      </c>
      <c r="AI418">
        <f t="shared" si="53"/>
        <v>2.44140625E-2</v>
      </c>
      <c r="AJ418">
        <v>0.76137624861265263</v>
      </c>
      <c r="AK418">
        <f t="shared" si="54"/>
        <v>5.6941294726170565E-2</v>
      </c>
    </row>
    <row r="419" spans="1:37" x14ac:dyDescent="0.2">
      <c r="A419" s="2" t="d">
        <v>1991-09-30</v>
      </c>
      <c r="B419" t="s">
        <v>1286</v>
      </c>
      <c r="C419" t="s">
        <v>783</v>
      </c>
      <c r="D419">
        <v>3</v>
      </c>
      <c r="E419" t="s">
        <v>609</v>
      </c>
      <c r="F419" t="b">
        <v>1</v>
      </c>
      <c r="G419">
        <v>35</v>
      </c>
      <c r="H419" t="s">
        <v>614</v>
      </c>
      <c r="I419" t="s">
        <v>97</v>
      </c>
      <c r="J419">
        <v>9</v>
      </c>
      <c r="K419" t="s">
        <v>611</v>
      </c>
      <c r="L419" t="s">
        <v>612</v>
      </c>
      <c r="M419">
        <v>25</v>
      </c>
      <c r="N419">
        <v>14</v>
      </c>
      <c r="O419">
        <v>2045</v>
      </c>
      <c r="P419" t="s">
        <v>462</v>
      </c>
      <c r="Q419">
        <v>3</v>
      </c>
      <c r="R419" t="s">
        <v>611</v>
      </c>
      <c r="S419" t="s">
        <v>612</v>
      </c>
      <c r="T419">
        <v>7</v>
      </c>
      <c r="U419">
        <v>-13</v>
      </c>
      <c r="V419">
        <v>2187</v>
      </c>
      <c r="W419" t="s">
        <v>1287</v>
      </c>
      <c r="AB419" t="str">
        <f>IF(I419=$AA$2, _xlfn.XLOOKUP(P419,tennis_clusters!B:B,tennis_clusters!AB:AB),"NA")</f>
        <v>NA</v>
      </c>
      <c r="AC419">
        <f>IF(OR(ISNUMBER(AB419),ISNA(AB419)),"NA",_xlfn.XLOOKUP(I419,tennis_clusters!B:B,tennis_clusters!AB:AB))</f>
        <v>22</v>
      </c>
      <c r="AD419" t="str">
        <f t="shared" si="49"/>
        <v>L</v>
      </c>
      <c r="AE419" t="str">
        <f t="shared" si="50"/>
        <v>L</v>
      </c>
      <c r="AF419">
        <f t="shared" si="51"/>
        <v>22</v>
      </c>
      <c r="AG419">
        <f t="shared" si="48"/>
        <v>0</v>
      </c>
      <c r="AH419">
        <f t="shared" si="52"/>
        <v>0.84375</v>
      </c>
      <c r="AI419">
        <f t="shared" si="53"/>
        <v>0.7119140625</v>
      </c>
      <c r="AJ419">
        <v>0.76137624861265263</v>
      </c>
      <c r="AK419">
        <f t="shared" si="54"/>
        <v>0.57969379195147586</v>
      </c>
    </row>
    <row r="420" spans="1:37" x14ac:dyDescent="0.2">
      <c r="A420" s="2" t="d">
        <v>1991-08-12</v>
      </c>
      <c r="B420" t="s">
        <v>845</v>
      </c>
      <c r="C420" t="s">
        <v>783</v>
      </c>
      <c r="D420">
        <v>3</v>
      </c>
      <c r="E420" t="s">
        <v>609</v>
      </c>
      <c r="F420" t="b">
        <v>0</v>
      </c>
      <c r="G420">
        <v>35</v>
      </c>
      <c r="H420" t="s">
        <v>620</v>
      </c>
      <c r="I420" t="s">
        <v>462</v>
      </c>
      <c r="J420">
        <v>5</v>
      </c>
      <c r="K420" t="s">
        <v>611</v>
      </c>
      <c r="L420" t="s">
        <v>612</v>
      </c>
      <c r="M420">
        <v>8</v>
      </c>
      <c r="N420">
        <v>4</v>
      </c>
      <c r="O420">
        <v>2130</v>
      </c>
      <c r="P420" t="s">
        <v>454</v>
      </c>
      <c r="Q420">
        <v>12</v>
      </c>
      <c r="R420" t="s">
        <v>611</v>
      </c>
      <c r="S420" t="s">
        <v>612</v>
      </c>
      <c r="T420">
        <v>35</v>
      </c>
      <c r="U420">
        <v>-6</v>
      </c>
      <c r="V420">
        <v>1961</v>
      </c>
      <c r="W420" t="s">
        <v>666</v>
      </c>
      <c r="AB420">
        <f>IF(I420=$AA$2, _xlfn.XLOOKUP(P420,tennis_clusters!B:B,tennis_clusters!AB:AB),"NA")</f>
        <v>17</v>
      </c>
      <c r="AC420" t="str">
        <f>IF(OR(ISNUMBER(AB420),ISNA(AB420)),"NA",_xlfn.XLOOKUP(I420,tennis_clusters!B:B,tennis_clusters!AB:AB))</f>
        <v>NA</v>
      </c>
      <c r="AD420" t="str">
        <f t="shared" si="49"/>
        <v>W</v>
      </c>
      <c r="AE420" t="str">
        <f t="shared" si="50"/>
        <v>W</v>
      </c>
      <c r="AF420">
        <f t="shared" si="51"/>
        <v>17</v>
      </c>
      <c r="AG420">
        <f t="shared" si="48"/>
        <v>1</v>
      </c>
      <c r="AH420">
        <f t="shared" si="52"/>
        <v>0.72972972972972971</v>
      </c>
      <c r="AI420">
        <f t="shared" si="53"/>
        <v>7.3046018991964945E-2</v>
      </c>
      <c r="AJ420">
        <v>0.76137624861265263</v>
      </c>
      <c r="AK420">
        <f t="shared" si="54"/>
        <v>5.6941294726170565E-2</v>
      </c>
    </row>
    <row r="421" spans="1:37" x14ac:dyDescent="0.2">
      <c r="A421" s="2" t="d">
        <v>1993-08-30</v>
      </c>
      <c r="B421" t="s">
        <v>607</v>
      </c>
      <c r="C421" t="s">
        <v>608</v>
      </c>
      <c r="D421">
        <v>5</v>
      </c>
      <c r="E421" t="s">
        <v>609</v>
      </c>
      <c r="F421" t="b">
        <v>0</v>
      </c>
      <c r="G421">
        <v>41</v>
      </c>
      <c r="H421" t="s">
        <v>618</v>
      </c>
      <c r="I421" t="s">
        <v>462</v>
      </c>
      <c r="J421">
        <v>2</v>
      </c>
      <c r="K421" t="s">
        <v>611</v>
      </c>
      <c r="L421" t="s">
        <v>612</v>
      </c>
      <c r="M421">
        <v>2</v>
      </c>
      <c r="N421">
        <v>10</v>
      </c>
      <c r="O421">
        <v>2288</v>
      </c>
      <c r="P421" t="s">
        <v>408</v>
      </c>
      <c r="Q421">
        <v>7</v>
      </c>
      <c r="R421" t="s">
        <v>611</v>
      </c>
      <c r="S421" t="s">
        <v>612</v>
      </c>
      <c r="T421">
        <v>7</v>
      </c>
      <c r="U421">
        <v>-10</v>
      </c>
      <c r="V421">
        <v>2193</v>
      </c>
      <c r="W421" t="s">
        <v>1177</v>
      </c>
      <c r="AB421">
        <f>IF(I421=$AA$2, _xlfn.XLOOKUP(P421,tennis_clusters!B:B,tennis_clusters!AB:AB),"NA")</f>
        <v>18</v>
      </c>
      <c r="AC421" t="str">
        <f>IF(OR(ISNUMBER(AB421),ISNA(AB421)),"NA",_xlfn.XLOOKUP(I421,tennis_clusters!B:B,tennis_clusters!AB:AB))</f>
        <v>NA</v>
      </c>
      <c r="AD421" t="str">
        <f t="shared" si="49"/>
        <v>W</v>
      </c>
      <c r="AE421" t="str">
        <f t="shared" si="50"/>
        <v>W</v>
      </c>
      <c r="AF421">
        <f t="shared" si="51"/>
        <v>18</v>
      </c>
      <c r="AG421">
        <f t="shared" si="48"/>
        <v>1</v>
      </c>
      <c r="AH421">
        <f t="shared" si="52"/>
        <v>0.7021276595744681</v>
      </c>
      <c r="AI421">
        <f t="shared" si="53"/>
        <v>8.8727931190583961E-2</v>
      </c>
      <c r="AJ421">
        <v>0.76137624861265263</v>
      </c>
      <c r="AK421">
        <f t="shared" si="54"/>
        <v>5.6941294726170565E-2</v>
      </c>
    </row>
    <row r="422" spans="1:37" x14ac:dyDescent="0.2">
      <c r="A422" s="2" t="d">
        <v>1992-10-26</v>
      </c>
      <c r="B422" t="s">
        <v>1122</v>
      </c>
      <c r="C422" t="s">
        <v>642</v>
      </c>
      <c r="D422">
        <v>3</v>
      </c>
      <c r="E422" t="s">
        <v>819</v>
      </c>
      <c r="F422" t="b">
        <v>1</v>
      </c>
      <c r="G422">
        <v>68</v>
      </c>
      <c r="H422" t="s">
        <v>620</v>
      </c>
      <c r="I422" t="s">
        <v>462</v>
      </c>
      <c r="J422">
        <v>3</v>
      </c>
      <c r="K422" t="s">
        <v>611</v>
      </c>
      <c r="L422" t="s">
        <v>612</v>
      </c>
      <c r="M422">
        <v>2</v>
      </c>
      <c r="N422">
        <v>4</v>
      </c>
      <c r="O422">
        <v>2284</v>
      </c>
      <c r="P422" t="s">
        <v>546</v>
      </c>
      <c r="Q422">
        <v>13</v>
      </c>
      <c r="R422" t="s">
        <v>729</v>
      </c>
      <c r="S422" t="s">
        <v>730</v>
      </c>
      <c r="T422">
        <v>18</v>
      </c>
      <c r="U422">
        <v>-4</v>
      </c>
      <c r="V422">
        <v>2038</v>
      </c>
      <c r="W422" t="s">
        <v>707</v>
      </c>
      <c r="AB422">
        <f>IF(I422=$AA$2, _xlfn.XLOOKUP(P422,tennis_clusters!B:B,tennis_clusters!AB:AB),"NA")</f>
        <v>18</v>
      </c>
      <c r="AC422" t="str">
        <f>IF(OR(ISNUMBER(AB422),ISNA(AB422)),"NA",_xlfn.XLOOKUP(I422,tennis_clusters!B:B,tennis_clusters!AB:AB))</f>
        <v>NA</v>
      </c>
      <c r="AD422" t="str">
        <f t="shared" si="49"/>
        <v>W</v>
      </c>
      <c r="AE422" t="str">
        <f t="shared" si="50"/>
        <v>W</v>
      </c>
      <c r="AF422">
        <f t="shared" si="51"/>
        <v>18</v>
      </c>
      <c r="AG422">
        <f t="shared" si="48"/>
        <v>1</v>
      </c>
      <c r="AH422">
        <f t="shared" si="52"/>
        <v>0.7021276595744681</v>
      </c>
      <c r="AI422">
        <f t="shared" si="53"/>
        <v>8.8727931190583961E-2</v>
      </c>
      <c r="AJ422">
        <v>0.76137624861265263</v>
      </c>
      <c r="AK422">
        <f t="shared" si="54"/>
        <v>5.6941294726170565E-2</v>
      </c>
    </row>
    <row r="423" spans="1:37" x14ac:dyDescent="0.2">
      <c r="A423" s="2" t="d">
        <v>1991-02-11</v>
      </c>
      <c r="B423" t="s">
        <v>938</v>
      </c>
      <c r="C423" t="s">
        <v>783</v>
      </c>
      <c r="D423">
        <v>3</v>
      </c>
      <c r="E423" t="s">
        <v>819</v>
      </c>
      <c r="F423" t="b">
        <v>1</v>
      </c>
      <c r="G423">
        <v>41</v>
      </c>
      <c r="H423" t="s">
        <v>618</v>
      </c>
      <c r="I423" t="s">
        <v>462</v>
      </c>
      <c r="J423">
        <v>2</v>
      </c>
      <c r="K423" t="s">
        <v>611</v>
      </c>
      <c r="L423" t="s">
        <v>612</v>
      </c>
      <c r="M423">
        <v>5</v>
      </c>
      <c r="N423">
        <v>4</v>
      </c>
      <c r="O423">
        <v>2179</v>
      </c>
      <c r="P423" t="s">
        <v>466</v>
      </c>
      <c r="Q423">
        <v>9</v>
      </c>
      <c r="R423" t="s">
        <v>693</v>
      </c>
      <c r="S423" t="s">
        <v>694</v>
      </c>
      <c r="T423">
        <v>39</v>
      </c>
      <c r="U423">
        <v>-4</v>
      </c>
      <c r="V423">
        <v>1942</v>
      </c>
      <c r="W423" t="s">
        <v>1185</v>
      </c>
      <c r="AB423">
        <f>IF(I423=$AA$2, _xlfn.XLOOKUP(P423,tennis_clusters!B:B,tennis_clusters!AB:AB),"NA")</f>
        <v>13</v>
      </c>
      <c r="AC423" t="str">
        <f>IF(OR(ISNUMBER(AB423),ISNA(AB423)),"NA",_xlfn.XLOOKUP(I423,tennis_clusters!B:B,tennis_clusters!AB:AB))</f>
        <v>NA</v>
      </c>
      <c r="AD423" t="str">
        <f t="shared" si="49"/>
        <v>W</v>
      </c>
      <c r="AE423" t="str">
        <f t="shared" si="50"/>
        <v>W</v>
      </c>
      <c r="AF423">
        <f t="shared" si="51"/>
        <v>13</v>
      </c>
      <c r="AG423">
        <f t="shared" si="48"/>
        <v>1</v>
      </c>
      <c r="AH423">
        <f t="shared" si="52"/>
        <v>0.80909090909090908</v>
      </c>
      <c r="AI423">
        <f t="shared" si="53"/>
        <v>3.6446280991735538E-2</v>
      </c>
      <c r="AJ423">
        <v>0.76137624861265263</v>
      </c>
      <c r="AK423">
        <f t="shared" si="54"/>
        <v>5.6941294726170565E-2</v>
      </c>
    </row>
    <row r="424" spans="1:37" x14ac:dyDescent="0.2">
      <c r="A424" s="2" t="d">
        <v>2002-04-22</v>
      </c>
      <c r="B424" t="s">
        <v>688</v>
      </c>
      <c r="C424" t="s">
        <v>637</v>
      </c>
      <c r="D424">
        <v>3</v>
      </c>
      <c r="E424" t="s">
        <v>671</v>
      </c>
      <c r="F424" t="b">
        <v>0</v>
      </c>
      <c r="G424">
        <v>39</v>
      </c>
      <c r="H424" t="s">
        <v>614</v>
      </c>
      <c r="I424" t="s">
        <v>462</v>
      </c>
      <c r="J424">
        <v>4</v>
      </c>
      <c r="K424" t="s">
        <v>611</v>
      </c>
      <c r="L424" t="s">
        <v>612</v>
      </c>
      <c r="M424">
        <v>14</v>
      </c>
      <c r="N424">
        <v>11</v>
      </c>
      <c r="O424">
        <v>2160</v>
      </c>
      <c r="P424" t="s">
        <v>60</v>
      </c>
      <c r="Q424">
        <v>2</v>
      </c>
      <c r="R424" t="s">
        <v>611</v>
      </c>
      <c r="S424" t="s">
        <v>612</v>
      </c>
      <c r="T424">
        <v>10</v>
      </c>
      <c r="U424">
        <v>-11</v>
      </c>
      <c r="V424">
        <v>2236</v>
      </c>
      <c r="W424" t="s">
        <v>690</v>
      </c>
      <c r="AB424">
        <f>IF(I424=$AA$2, _xlfn.XLOOKUP(P424,tennis_clusters!B:B,tennis_clusters!AB:AB),"NA")</f>
        <v>21</v>
      </c>
      <c r="AC424" t="str">
        <f>IF(OR(ISNUMBER(AB424),ISNA(AB424)),"NA",_xlfn.XLOOKUP(I424,tennis_clusters!B:B,tennis_clusters!AB:AB))</f>
        <v>NA</v>
      </c>
      <c r="AD424" t="str">
        <f t="shared" si="49"/>
        <v>W</v>
      </c>
      <c r="AE424" t="str">
        <f t="shared" si="50"/>
        <v>W</v>
      </c>
      <c r="AF424">
        <f t="shared" si="51"/>
        <v>21</v>
      </c>
      <c r="AG424">
        <f t="shared" si="48"/>
        <v>1</v>
      </c>
      <c r="AH424">
        <f t="shared" si="52"/>
        <v>0.5714285714285714</v>
      </c>
      <c r="AI424">
        <f t="shared" si="53"/>
        <v>0.18367346938775514</v>
      </c>
      <c r="AJ424">
        <v>0.76137624861265263</v>
      </c>
      <c r="AK424">
        <f t="shared" si="54"/>
        <v>5.6941294726170565E-2</v>
      </c>
    </row>
    <row r="425" spans="1:37" x14ac:dyDescent="0.2">
      <c r="A425" s="2" t="d">
        <v>1988-11-14</v>
      </c>
      <c r="B425" t="s">
        <v>1414</v>
      </c>
      <c r="C425" t="s">
        <v>637</v>
      </c>
      <c r="D425">
        <v>3</v>
      </c>
      <c r="E425" t="s">
        <v>819</v>
      </c>
      <c r="F425" t="b">
        <v>1</v>
      </c>
      <c r="H425" t="s">
        <v>620</v>
      </c>
      <c r="I425" t="s">
        <v>462</v>
      </c>
      <c r="K425" t="s">
        <v>611</v>
      </c>
      <c r="L425" t="s">
        <v>612</v>
      </c>
      <c r="M425">
        <v>127</v>
      </c>
      <c r="N425">
        <v>24</v>
      </c>
      <c r="O425">
        <v>1793</v>
      </c>
      <c r="P425" t="s">
        <v>1364</v>
      </c>
      <c r="Q425">
        <v>1</v>
      </c>
      <c r="R425" t="s">
        <v>611</v>
      </c>
      <c r="S425" t="s">
        <v>612</v>
      </c>
      <c r="T425">
        <v>8</v>
      </c>
      <c r="U425">
        <v>-14</v>
      </c>
      <c r="V425">
        <v>2140</v>
      </c>
      <c r="W425" t="s">
        <v>666</v>
      </c>
      <c r="AB425" t="e">
        <f>IF(I425=$AA$2, _xlfn.XLOOKUP(P425,tennis_clusters!B:B,tennis_clusters!AB:AB),"NA")</f>
        <v>#N/A</v>
      </c>
      <c r="AC425" t="str">
        <f>IF(OR(ISNUMBER(AB425),ISNA(AB425)),"NA",_xlfn.XLOOKUP(I425,tennis_clusters!B:B,tennis_clusters!AB:AB))</f>
        <v>NA</v>
      </c>
      <c r="AD425" t="str">
        <f t="shared" si="49"/>
        <v>W</v>
      </c>
      <c r="AE425" t="str">
        <f t="shared" si="50"/>
        <v/>
      </c>
      <c r="AF425" t="str">
        <f t="shared" si="51"/>
        <v/>
      </c>
      <c r="AG425" t="str">
        <f t="shared" si="48"/>
        <v/>
      </c>
      <c r="AH425" t="str">
        <f t="shared" si="52"/>
        <v/>
      </c>
      <c r="AI425" t="str">
        <f t="shared" si="53"/>
        <v/>
      </c>
      <c r="AJ425">
        <v>0.76137624861265263</v>
      </c>
      <c r="AK425" t="str">
        <f t="shared" si="54"/>
        <v/>
      </c>
    </row>
    <row r="426" spans="1:37" x14ac:dyDescent="0.2">
      <c r="A426" s="2" t="d">
        <v>1997-10-20</v>
      </c>
      <c r="B426" t="s">
        <v>726</v>
      </c>
      <c r="C426" t="s">
        <v>642</v>
      </c>
      <c r="D426">
        <v>3</v>
      </c>
      <c r="E426" t="s">
        <v>819</v>
      </c>
      <c r="F426" t="b">
        <v>1</v>
      </c>
      <c r="G426">
        <v>70</v>
      </c>
      <c r="H426" t="s">
        <v>620</v>
      </c>
      <c r="I426" t="s">
        <v>484</v>
      </c>
      <c r="J426">
        <v>16</v>
      </c>
      <c r="K426" t="s">
        <v>615</v>
      </c>
      <c r="L426" t="s">
        <v>616</v>
      </c>
      <c r="M426">
        <v>15</v>
      </c>
      <c r="N426">
        <v>16</v>
      </c>
      <c r="O426">
        <v>2112</v>
      </c>
      <c r="P426" t="s">
        <v>462</v>
      </c>
      <c r="Q426">
        <v>1</v>
      </c>
      <c r="R426" t="s">
        <v>611</v>
      </c>
      <c r="S426" t="s">
        <v>612</v>
      </c>
      <c r="T426">
        <v>1</v>
      </c>
      <c r="U426">
        <v>-16</v>
      </c>
      <c r="V426">
        <v>2349</v>
      </c>
      <c r="W426" t="s">
        <v>709</v>
      </c>
      <c r="AB426" t="str">
        <f>IF(I426=$AA$2, _xlfn.XLOOKUP(P426,tennis_clusters!B:B,tennis_clusters!AB:AB),"NA")</f>
        <v>NA</v>
      </c>
      <c r="AC426">
        <f>IF(OR(ISNUMBER(AB426),ISNA(AB426)),"NA",_xlfn.XLOOKUP(I426,tennis_clusters!B:B,tennis_clusters!AB:AB))</f>
        <v>16</v>
      </c>
      <c r="AD426" t="str">
        <f t="shared" si="49"/>
        <v>L</v>
      </c>
      <c r="AE426" t="str">
        <f t="shared" si="50"/>
        <v>L</v>
      </c>
      <c r="AF426">
        <f t="shared" si="51"/>
        <v>16</v>
      </c>
      <c r="AG426">
        <f t="shared" si="48"/>
        <v>0</v>
      </c>
      <c r="AH426">
        <f t="shared" si="52"/>
        <v>0.62264150943396224</v>
      </c>
      <c r="AI426">
        <f t="shared" si="53"/>
        <v>0.3876824492702029</v>
      </c>
      <c r="AJ426">
        <v>0.76137624861265263</v>
      </c>
      <c r="AK426">
        <f t="shared" si="54"/>
        <v>0.57969379195147586</v>
      </c>
    </row>
    <row r="427" spans="1:37" x14ac:dyDescent="0.2">
      <c r="A427" s="2" t="d">
        <v>1998-06-08</v>
      </c>
      <c r="B427" t="s">
        <v>762</v>
      </c>
      <c r="C427" t="s">
        <v>637</v>
      </c>
      <c r="D427">
        <v>3</v>
      </c>
      <c r="E427" t="s">
        <v>608</v>
      </c>
      <c r="F427" t="b">
        <v>0</v>
      </c>
      <c r="G427">
        <v>40</v>
      </c>
      <c r="H427" t="s">
        <v>620</v>
      </c>
      <c r="I427" t="s">
        <v>388</v>
      </c>
      <c r="J427">
        <v>15</v>
      </c>
      <c r="K427" t="s">
        <v>643</v>
      </c>
      <c r="L427" t="s">
        <v>644</v>
      </c>
      <c r="M427">
        <v>66</v>
      </c>
      <c r="N427">
        <v>17</v>
      </c>
      <c r="O427">
        <v>1906</v>
      </c>
      <c r="P427" t="s">
        <v>462</v>
      </c>
      <c r="Q427">
        <v>1</v>
      </c>
      <c r="R427" t="s">
        <v>611</v>
      </c>
      <c r="S427" t="s">
        <v>612</v>
      </c>
      <c r="T427">
        <v>1</v>
      </c>
      <c r="U427">
        <v>-14</v>
      </c>
      <c r="V427">
        <v>2276</v>
      </c>
      <c r="W427" t="s">
        <v>744</v>
      </c>
      <c r="AB427" t="str">
        <f>IF(I427=$AA$2, _xlfn.XLOOKUP(P427,tennis_clusters!B:B,tennis_clusters!AB:AB),"NA")</f>
        <v>NA</v>
      </c>
      <c r="AC427">
        <f>IF(OR(ISNUMBER(AB427),ISNA(AB427)),"NA",_xlfn.XLOOKUP(I427,tennis_clusters!B:B,tennis_clusters!AB:AB))</f>
        <v>2</v>
      </c>
      <c r="AD427" t="str">
        <f t="shared" si="49"/>
        <v>L</v>
      </c>
      <c r="AE427" t="str">
        <f t="shared" si="50"/>
        <v>L</v>
      </c>
      <c r="AF427">
        <f t="shared" si="51"/>
        <v>2</v>
      </c>
      <c r="AG427">
        <f t="shared" si="48"/>
        <v>0</v>
      </c>
      <c r="AH427">
        <f t="shared" si="52"/>
        <v>0.78749999999999998</v>
      </c>
      <c r="AI427">
        <f t="shared" si="53"/>
        <v>0.62015624999999996</v>
      </c>
      <c r="AJ427">
        <v>0.76137624861265263</v>
      </c>
      <c r="AK427">
        <f t="shared" si="54"/>
        <v>0.57969379195147586</v>
      </c>
    </row>
    <row r="428" spans="1:37" x14ac:dyDescent="0.2">
      <c r="A428" s="2" t="d">
        <v>1993-01-18</v>
      </c>
      <c r="B428" t="s">
        <v>719</v>
      </c>
      <c r="C428" t="s">
        <v>608</v>
      </c>
      <c r="D428">
        <v>5</v>
      </c>
      <c r="E428" t="s">
        <v>609</v>
      </c>
      <c r="F428" t="b">
        <v>0</v>
      </c>
      <c r="G428">
        <v>31</v>
      </c>
      <c r="H428" t="s">
        <v>614</v>
      </c>
      <c r="I428" t="s">
        <v>522</v>
      </c>
      <c r="J428">
        <v>2</v>
      </c>
      <c r="K428" t="s">
        <v>678</v>
      </c>
      <c r="L428" t="s">
        <v>679</v>
      </c>
      <c r="M428">
        <v>2</v>
      </c>
      <c r="N428">
        <v>17</v>
      </c>
      <c r="O428">
        <v>2240</v>
      </c>
      <c r="P428" t="s">
        <v>462</v>
      </c>
      <c r="Q428">
        <v>3</v>
      </c>
      <c r="R428" t="s">
        <v>611</v>
      </c>
      <c r="S428" t="s">
        <v>612</v>
      </c>
      <c r="T428">
        <v>3</v>
      </c>
      <c r="U428">
        <v>-17</v>
      </c>
      <c r="V428">
        <v>2300</v>
      </c>
      <c r="W428" t="s">
        <v>1208</v>
      </c>
      <c r="AB428" t="str">
        <f>IF(I428=$AA$2, _xlfn.XLOOKUP(P428,tennis_clusters!B:B,tennis_clusters!AB:AB),"NA")</f>
        <v>NA</v>
      </c>
      <c r="AC428">
        <f>IF(OR(ISNUMBER(AB428),ISNA(AB428)),"NA",_xlfn.XLOOKUP(I428,tennis_clusters!B:B,tennis_clusters!AB:AB))</f>
        <v>8</v>
      </c>
      <c r="AD428" t="str">
        <f t="shared" si="49"/>
        <v>L</v>
      </c>
      <c r="AE428" t="str">
        <f t="shared" si="50"/>
        <v>L</v>
      </c>
      <c r="AF428">
        <f t="shared" si="51"/>
        <v>8</v>
      </c>
      <c r="AG428">
        <f t="shared" si="48"/>
        <v>0</v>
      </c>
      <c r="AH428">
        <f t="shared" si="52"/>
        <v>0.7415730337078652</v>
      </c>
      <c r="AI428">
        <f t="shared" si="53"/>
        <v>0.54993056432268661</v>
      </c>
      <c r="AJ428">
        <v>0.76137624861265263</v>
      </c>
      <c r="AK428">
        <f t="shared" si="54"/>
        <v>0.57969379195147586</v>
      </c>
    </row>
    <row r="429" spans="1:37" x14ac:dyDescent="0.2">
      <c r="A429" s="2" t="d">
        <v>1991-10-21</v>
      </c>
      <c r="B429" t="s">
        <v>1122</v>
      </c>
      <c r="C429" t="s">
        <v>642</v>
      </c>
      <c r="D429">
        <v>3</v>
      </c>
      <c r="E429" t="s">
        <v>819</v>
      </c>
      <c r="F429" t="b">
        <v>1</v>
      </c>
      <c r="G429">
        <v>55</v>
      </c>
      <c r="H429" t="s">
        <v>624</v>
      </c>
      <c r="I429" t="s">
        <v>462</v>
      </c>
      <c r="J429">
        <v>7</v>
      </c>
      <c r="K429" t="s">
        <v>611</v>
      </c>
      <c r="L429" t="s">
        <v>612</v>
      </c>
      <c r="M429">
        <v>7</v>
      </c>
      <c r="N429">
        <v>2</v>
      </c>
      <c r="O429">
        <v>2192</v>
      </c>
      <c r="P429" t="s">
        <v>1283</v>
      </c>
      <c r="R429" t="s">
        <v>678</v>
      </c>
      <c r="S429" t="s">
        <v>679</v>
      </c>
      <c r="T429">
        <v>154</v>
      </c>
      <c r="U429">
        <v>-3</v>
      </c>
      <c r="V429">
        <v>1726</v>
      </c>
      <c r="W429" t="s">
        <v>1284</v>
      </c>
      <c r="Y429" t="s">
        <v>646</v>
      </c>
      <c r="AB429" t="e">
        <f>IF(I429=$AA$2, _xlfn.XLOOKUP(P429,tennis_clusters!B:B,tennis_clusters!AB:AB),"NA")</f>
        <v>#N/A</v>
      </c>
      <c r="AC429" t="str">
        <f>IF(OR(ISNUMBER(AB429),ISNA(AB429)),"NA",_xlfn.XLOOKUP(I429,tennis_clusters!B:B,tennis_clusters!AB:AB))</f>
        <v>NA</v>
      </c>
      <c r="AD429" t="str">
        <f t="shared" si="49"/>
        <v>W</v>
      </c>
      <c r="AE429" t="str">
        <f t="shared" si="50"/>
        <v/>
      </c>
      <c r="AF429" t="str">
        <f t="shared" si="51"/>
        <v/>
      </c>
      <c r="AG429" t="str">
        <f t="shared" si="48"/>
        <v/>
      </c>
      <c r="AH429" t="str">
        <f t="shared" si="52"/>
        <v/>
      </c>
      <c r="AI429" t="str">
        <f t="shared" si="53"/>
        <v/>
      </c>
      <c r="AJ429">
        <v>0.76137624861265263</v>
      </c>
      <c r="AK429" t="str">
        <f t="shared" si="54"/>
        <v/>
      </c>
    </row>
    <row r="430" spans="1:37" x14ac:dyDescent="0.2">
      <c r="A430" s="2" t="d">
        <v>1999-03-08</v>
      </c>
      <c r="B430" t="s">
        <v>706</v>
      </c>
      <c r="C430" t="s">
        <v>642</v>
      </c>
      <c r="D430">
        <v>3</v>
      </c>
      <c r="E430" t="s">
        <v>609</v>
      </c>
      <c r="F430" t="b">
        <v>0</v>
      </c>
      <c r="G430">
        <v>57</v>
      </c>
      <c r="H430" t="s">
        <v>624</v>
      </c>
      <c r="I430" t="s">
        <v>177</v>
      </c>
      <c r="K430" t="s">
        <v>633</v>
      </c>
      <c r="L430" t="s">
        <v>634</v>
      </c>
      <c r="M430">
        <v>20</v>
      </c>
      <c r="N430">
        <v>16</v>
      </c>
      <c r="O430">
        <v>2018</v>
      </c>
      <c r="P430" t="s">
        <v>462</v>
      </c>
      <c r="Q430">
        <v>1</v>
      </c>
      <c r="R430" t="s">
        <v>611</v>
      </c>
      <c r="S430" t="s">
        <v>612</v>
      </c>
      <c r="T430">
        <v>1</v>
      </c>
      <c r="U430">
        <v>-15</v>
      </c>
      <c r="V430">
        <v>2244</v>
      </c>
      <c r="W430" t="s">
        <v>883</v>
      </c>
      <c r="AB430" t="str">
        <f>IF(I430=$AA$2, _xlfn.XLOOKUP(P430,tennis_clusters!B:B,tennis_clusters!AB:AB),"NA")</f>
        <v>NA</v>
      </c>
      <c r="AC430">
        <f>IF(OR(ISNUMBER(AB430),ISNA(AB430)),"NA",_xlfn.XLOOKUP(I430,tennis_clusters!B:B,tennis_clusters!AB:AB))</f>
        <v>13</v>
      </c>
      <c r="AD430" t="str">
        <f t="shared" si="49"/>
        <v>L</v>
      </c>
      <c r="AE430" t="str">
        <f t="shared" si="50"/>
        <v>L</v>
      </c>
      <c r="AF430">
        <f t="shared" si="51"/>
        <v>13</v>
      </c>
      <c r="AG430">
        <f t="shared" si="48"/>
        <v>0</v>
      </c>
      <c r="AH430">
        <f t="shared" si="52"/>
        <v>0.80909090909090908</v>
      </c>
      <c r="AI430">
        <f t="shared" si="53"/>
        <v>0.65462809917355369</v>
      </c>
      <c r="AJ430">
        <v>0.76137624861265263</v>
      </c>
      <c r="AK430">
        <f t="shared" si="54"/>
        <v>0.57969379195147586</v>
      </c>
    </row>
    <row r="431" spans="1:37" x14ac:dyDescent="0.2">
      <c r="A431" s="2" t="d">
        <v>1996-10-21</v>
      </c>
      <c r="B431" t="s">
        <v>726</v>
      </c>
      <c r="C431" t="s">
        <v>642</v>
      </c>
      <c r="D431">
        <v>3</v>
      </c>
      <c r="E431" t="s">
        <v>819</v>
      </c>
      <c r="F431" t="b">
        <v>1</v>
      </c>
      <c r="G431">
        <v>65</v>
      </c>
      <c r="H431" t="s">
        <v>618</v>
      </c>
      <c r="I431" t="s">
        <v>462</v>
      </c>
      <c r="J431">
        <v>1</v>
      </c>
      <c r="K431" t="s">
        <v>611</v>
      </c>
      <c r="L431" t="s">
        <v>612</v>
      </c>
      <c r="M431">
        <v>1</v>
      </c>
      <c r="N431">
        <v>9</v>
      </c>
      <c r="O431">
        <v>2364</v>
      </c>
      <c r="P431" t="s">
        <v>60</v>
      </c>
      <c r="Q431">
        <v>9</v>
      </c>
      <c r="R431" t="s">
        <v>611</v>
      </c>
      <c r="S431" t="s">
        <v>612</v>
      </c>
      <c r="T431">
        <v>9</v>
      </c>
      <c r="U431">
        <v>-9</v>
      </c>
      <c r="V431">
        <v>2312</v>
      </c>
      <c r="W431" t="s">
        <v>949</v>
      </c>
      <c r="AB431">
        <f>IF(I431=$AA$2, _xlfn.XLOOKUP(P431,tennis_clusters!B:B,tennis_clusters!AB:AB),"NA")</f>
        <v>21</v>
      </c>
      <c r="AC431" t="str">
        <f>IF(OR(ISNUMBER(AB431),ISNA(AB431)),"NA",_xlfn.XLOOKUP(I431,tennis_clusters!B:B,tennis_clusters!AB:AB))</f>
        <v>NA</v>
      </c>
      <c r="AD431" t="str">
        <f t="shared" si="49"/>
        <v>W</v>
      </c>
      <c r="AE431" t="str">
        <f t="shared" si="50"/>
        <v>W</v>
      </c>
      <c r="AF431">
        <f t="shared" si="51"/>
        <v>21</v>
      </c>
      <c r="AG431">
        <f t="shared" si="48"/>
        <v>1</v>
      </c>
      <c r="AH431">
        <f t="shared" si="52"/>
        <v>0.5714285714285714</v>
      </c>
      <c r="AI431">
        <f t="shared" si="53"/>
        <v>0.18367346938775514</v>
      </c>
      <c r="AJ431">
        <v>0.76137624861265263</v>
      </c>
      <c r="AK431">
        <f t="shared" si="54"/>
        <v>5.6941294726170565E-2</v>
      </c>
    </row>
    <row r="432" spans="1:37" x14ac:dyDescent="0.2">
      <c r="A432" s="2" t="d">
        <v>1999-06-21</v>
      </c>
      <c r="B432" t="s">
        <v>658</v>
      </c>
      <c r="C432" t="s">
        <v>608</v>
      </c>
      <c r="D432">
        <v>5</v>
      </c>
      <c r="E432" t="s">
        <v>608</v>
      </c>
      <c r="F432" t="b">
        <v>0</v>
      </c>
      <c r="G432">
        <v>58</v>
      </c>
      <c r="H432" t="s">
        <v>624</v>
      </c>
      <c r="I432" t="s">
        <v>462</v>
      </c>
      <c r="J432">
        <v>1</v>
      </c>
      <c r="K432" t="s">
        <v>611</v>
      </c>
      <c r="L432" t="s">
        <v>612</v>
      </c>
      <c r="M432">
        <v>1</v>
      </c>
      <c r="N432">
        <v>2</v>
      </c>
      <c r="O432">
        <v>2219</v>
      </c>
      <c r="P432" t="s">
        <v>866</v>
      </c>
      <c r="R432" t="s">
        <v>625</v>
      </c>
      <c r="S432" t="s">
        <v>626</v>
      </c>
      <c r="T432">
        <v>595</v>
      </c>
      <c r="U432">
        <v>-3</v>
      </c>
      <c r="V432">
        <v>1785</v>
      </c>
      <c r="W432" t="s">
        <v>862</v>
      </c>
      <c r="Y432" t="s">
        <v>646</v>
      </c>
      <c r="AB432" t="e">
        <f>IF(I432=$AA$2, _xlfn.XLOOKUP(P432,tennis_clusters!B:B,tennis_clusters!AB:AB),"NA")</f>
        <v>#N/A</v>
      </c>
      <c r="AC432" t="str">
        <f>IF(OR(ISNUMBER(AB432),ISNA(AB432)),"NA",_xlfn.XLOOKUP(I432,tennis_clusters!B:B,tennis_clusters!AB:AB))</f>
        <v>NA</v>
      </c>
      <c r="AD432" t="str">
        <f t="shared" si="49"/>
        <v>W</v>
      </c>
      <c r="AE432" t="str">
        <f t="shared" si="50"/>
        <v/>
      </c>
      <c r="AF432" t="str">
        <f t="shared" si="51"/>
        <v/>
      </c>
      <c r="AG432" t="str">
        <f t="shared" si="48"/>
        <v/>
      </c>
      <c r="AH432" t="str">
        <f t="shared" si="52"/>
        <v/>
      </c>
      <c r="AI432" t="str">
        <f t="shared" si="53"/>
        <v/>
      </c>
      <c r="AJ432">
        <v>0.76137624861265263</v>
      </c>
      <c r="AK432" t="str">
        <f t="shared" si="54"/>
        <v/>
      </c>
    </row>
    <row r="433" spans="1:37" x14ac:dyDescent="0.2">
      <c r="A433" s="2" t="d">
        <v>1990-11-05</v>
      </c>
      <c r="B433" t="s">
        <v>1322</v>
      </c>
      <c r="C433" t="s">
        <v>637</v>
      </c>
      <c r="D433">
        <v>3</v>
      </c>
      <c r="E433" t="s">
        <v>819</v>
      </c>
      <c r="F433" t="b">
        <v>1</v>
      </c>
      <c r="H433" t="s">
        <v>620</v>
      </c>
      <c r="I433" t="s">
        <v>116</v>
      </c>
      <c r="K433" t="s">
        <v>678</v>
      </c>
      <c r="L433" t="s">
        <v>679</v>
      </c>
      <c r="M433">
        <v>83</v>
      </c>
      <c r="N433">
        <v>8</v>
      </c>
      <c r="O433">
        <v>1878</v>
      </c>
      <c r="P433" t="s">
        <v>462</v>
      </c>
      <c r="Q433">
        <v>1</v>
      </c>
      <c r="R433" t="s">
        <v>611</v>
      </c>
      <c r="S433" t="s">
        <v>612</v>
      </c>
      <c r="T433">
        <v>5</v>
      </c>
      <c r="U433">
        <v>-6</v>
      </c>
      <c r="V433">
        <v>2147</v>
      </c>
      <c r="W433" t="s">
        <v>832</v>
      </c>
      <c r="Z433" t="s">
        <v>832</v>
      </c>
      <c r="AB433" t="str">
        <f>IF(I433=$AA$2, _xlfn.XLOOKUP(P433,tennis_clusters!B:B,tennis_clusters!AB:AB),"NA")</f>
        <v>NA</v>
      </c>
      <c r="AC433">
        <f>IF(OR(ISNUMBER(AB433),ISNA(AB433)),"NA",_xlfn.XLOOKUP(I433,tennis_clusters!B:B,tennis_clusters!AB:AB))</f>
        <v>17</v>
      </c>
      <c r="AD433" t="str">
        <f t="shared" si="49"/>
        <v>L</v>
      </c>
      <c r="AE433" t="str">
        <f t="shared" si="50"/>
        <v>L</v>
      </c>
      <c r="AF433">
        <f t="shared" si="51"/>
        <v>17</v>
      </c>
      <c r="AG433">
        <f t="shared" si="48"/>
        <v>0</v>
      </c>
      <c r="AH433">
        <f t="shared" si="52"/>
        <v>0.72972972972972971</v>
      </c>
      <c r="AI433">
        <f t="shared" si="53"/>
        <v>0.53250547845142437</v>
      </c>
      <c r="AJ433">
        <v>0.76137624861265263</v>
      </c>
      <c r="AK433">
        <f t="shared" si="54"/>
        <v>0.57969379195147586</v>
      </c>
    </row>
    <row r="434" spans="1:37" x14ac:dyDescent="0.2">
      <c r="A434" s="2" t="d">
        <v>2000-03-20</v>
      </c>
      <c r="B434" t="s">
        <v>699</v>
      </c>
      <c r="C434" t="s">
        <v>642</v>
      </c>
      <c r="D434">
        <v>3</v>
      </c>
      <c r="E434" t="s">
        <v>609</v>
      </c>
      <c r="F434" t="b">
        <v>0</v>
      </c>
      <c r="G434">
        <v>48</v>
      </c>
      <c r="H434" t="s">
        <v>618</v>
      </c>
      <c r="I434" t="s">
        <v>462</v>
      </c>
      <c r="J434">
        <v>2</v>
      </c>
      <c r="K434" t="s">
        <v>611</v>
      </c>
      <c r="L434" t="s">
        <v>612</v>
      </c>
      <c r="M434">
        <v>2</v>
      </c>
      <c r="N434">
        <v>4</v>
      </c>
      <c r="O434">
        <v>2304</v>
      </c>
      <c r="P434" t="s">
        <v>432</v>
      </c>
      <c r="Q434">
        <v>9</v>
      </c>
      <c r="R434" t="s">
        <v>748</v>
      </c>
      <c r="S434" t="s">
        <v>749</v>
      </c>
      <c r="T434">
        <v>9</v>
      </c>
      <c r="U434">
        <v>-5</v>
      </c>
      <c r="V434">
        <v>2085</v>
      </c>
      <c r="W434" t="s">
        <v>824</v>
      </c>
      <c r="AB434">
        <f>IF(I434=$AA$2, _xlfn.XLOOKUP(P434,tennis_clusters!B:B,tennis_clusters!AB:AB),"NA")</f>
        <v>2</v>
      </c>
      <c r="AC434" t="str">
        <f>IF(OR(ISNUMBER(AB434),ISNA(AB434)),"NA",_xlfn.XLOOKUP(I434,tennis_clusters!B:B,tennis_clusters!AB:AB))</f>
        <v>NA</v>
      </c>
      <c r="AD434" t="str">
        <f t="shared" si="49"/>
        <v>W</v>
      </c>
      <c r="AE434" t="str">
        <f t="shared" si="50"/>
        <v>W</v>
      </c>
      <c r="AF434">
        <f t="shared" si="51"/>
        <v>2</v>
      </c>
      <c r="AG434">
        <f t="shared" si="48"/>
        <v>1</v>
      </c>
      <c r="AH434">
        <f t="shared" si="52"/>
        <v>0.78749999999999998</v>
      </c>
      <c r="AI434">
        <f t="shared" si="53"/>
        <v>4.5156250000000009E-2</v>
      </c>
      <c r="AJ434">
        <v>0.76137624861265263</v>
      </c>
      <c r="AK434">
        <f t="shared" si="54"/>
        <v>5.6941294726170565E-2</v>
      </c>
    </row>
    <row r="435" spans="1:37" x14ac:dyDescent="0.2">
      <c r="A435" s="2" t="d">
        <v>2001-08-20</v>
      </c>
      <c r="B435" t="s">
        <v>636</v>
      </c>
      <c r="C435" t="s">
        <v>637</v>
      </c>
      <c r="D435">
        <v>3</v>
      </c>
      <c r="E435" t="s">
        <v>609</v>
      </c>
      <c r="F435" t="b">
        <v>0</v>
      </c>
      <c r="G435">
        <v>66</v>
      </c>
      <c r="H435" t="s">
        <v>618</v>
      </c>
      <c r="I435" t="s">
        <v>462</v>
      </c>
      <c r="J435">
        <v>3</v>
      </c>
      <c r="K435" t="s">
        <v>611</v>
      </c>
      <c r="L435" t="s">
        <v>612</v>
      </c>
      <c r="M435">
        <v>10</v>
      </c>
      <c r="N435">
        <v>4</v>
      </c>
      <c r="O435">
        <v>2158</v>
      </c>
      <c r="P435" t="s">
        <v>177</v>
      </c>
      <c r="R435" t="s">
        <v>633</v>
      </c>
      <c r="S435" t="s">
        <v>634</v>
      </c>
      <c r="T435">
        <v>69</v>
      </c>
      <c r="U435">
        <v>-5</v>
      </c>
      <c r="V435">
        <v>1940</v>
      </c>
      <c r="W435" t="s">
        <v>742</v>
      </c>
      <c r="Y435" t="s">
        <v>646</v>
      </c>
      <c r="AB435">
        <f>IF(I435=$AA$2, _xlfn.XLOOKUP(P435,tennis_clusters!B:B,tennis_clusters!AB:AB),"NA")</f>
        <v>13</v>
      </c>
      <c r="AC435" t="str">
        <f>IF(OR(ISNUMBER(AB435),ISNA(AB435)),"NA",_xlfn.XLOOKUP(I435,tennis_clusters!B:B,tennis_clusters!AB:AB))</f>
        <v>NA</v>
      </c>
      <c r="AD435" t="str">
        <f t="shared" si="49"/>
        <v>W</v>
      </c>
      <c r="AE435" t="str">
        <f t="shared" si="50"/>
        <v>W</v>
      </c>
      <c r="AF435">
        <f t="shared" si="51"/>
        <v>13</v>
      </c>
      <c r="AG435">
        <f t="shared" si="48"/>
        <v>1</v>
      </c>
      <c r="AH435">
        <f t="shared" si="52"/>
        <v>0.80909090909090908</v>
      </c>
      <c r="AI435">
        <f t="shared" si="53"/>
        <v>3.6446280991735538E-2</v>
      </c>
      <c r="AJ435">
        <v>0.76137624861265263</v>
      </c>
      <c r="AK435">
        <f t="shared" si="54"/>
        <v>5.6941294726170565E-2</v>
      </c>
    </row>
    <row r="436" spans="1:37" x14ac:dyDescent="0.2">
      <c r="A436" s="2" t="d">
        <v>1994-03-07</v>
      </c>
      <c r="B436" t="s">
        <v>699</v>
      </c>
      <c r="C436" t="s">
        <v>642</v>
      </c>
      <c r="D436">
        <v>3</v>
      </c>
      <c r="E436" t="s">
        <v>609</v>
      </c>
      <c r="F436" t="b">
        <v>0</v>
      </c>
      <c r="G436">
        <v>36</v>
      </c>
      <c r="H436" t="s">
        <v>618</v>
      </c>
      <c r="I436" t="s">
        <v>462</v>
      </c>
      <c r="J436">
        <v>1</v>
      </c>
      <c r="K436" t="s">
        <v>611</v>
      </c>
      <c r="L436" t="s">
        <v>612</v>
      </c>
      <c r="M436">
        <v>1</v>
      </c>
      <c r="N436">
        <v>5</v>
      </c>
      <c r="O436">
        <v>2358</v>
      </c>
      <c r="P436" t="s">
        <v>466</v>
      </c>
      <c r="Q436">
        <v>9</v>
      </c>
      <c r="R436" t="s">
        <v>693</v>
      </c>
      <c r="S436" t="s">
        <v>694</v>
      </c>
      <c r="T436">
        <v>13</v>
      </c>
      <c r="U436">
        <v>-5</v>
      </c>
      <c r="V436">
        <v>2162</v>
      </c>
      <c r="W436" t="s">
        <v>1153</v>
      </c>
      <c r="AB436">
        <f>IF(I436=$AA$2, _xlfn.XLOOKUP(P436,tennis_clusters!B:B,tennis_clusters!AB:AB),"NA")</f>
        <v>13</v>
      </c>
      <c r="AC436" t="str">
        <f>IF(OR(ISNUMBER(AB436),ISNA(AB436)),"NA",_xlfn.XLOOKUP(I436,tennis_clusters!B:B,tennis_clusters!AB:AB))</f>
        <v>NA</v>
      </c>
      <c r="AD436" t="str">
        <f t="shared" si="49"/>
        <v>W</v>
      </c>
      <c r="AE436" t="str">
        <f t="shared" si="50"/>
        <v>W</v>
      </c>
      <c r="AF436">
        <f t="shared" si="51"/>
        <v>13</v>
      </c>
      <c r="AG436">
        <f t="shared" si="48"/>
        <v>1</v>
      </c>
      <c r="AH436">
        <f t="shared" si="52"/>
        <v>0.80909090909090908</v>
      </c>
      <c r="AI436">
        <f t="shared" si="53"/>
        <v>3.6446280991735538E-2</v>
      </c>
      <c r="AJ436">
        <v>0.76137624861265263</v>
      </c>
      <c r="AK436">
        <f t="shared" si="54"/>
        <v>5.6941294726170565E-2</v>
      </c>
    </row>
    <row r="437" spans="1:37" x14ac:dyDescent="0.2">
      <c r="A437" s="2" t="d">
        <v>1993-10-18</v>
      </c>
      <c r="B437" t="s">
        <v>898</v>
      </c>
      <c r="C437" t="s">
        <v>637</v>
      </c>
      <c r="D437">
        <v>3</v>
      </c>
      <c r="E437" t="s">
        <v>819</v>
      </c>
      <c r="F437" t="b">
        <v>1</v>
      </c>
      <c r="G437">
        <v>61</v>
      </c>
      <c r="H437" t="s">
        <v>614</v>
      </c>
      <c r="I437" t="s">
        <v>462</v>
      </c>
      <c r="J437">
        <v>1</v>
      </c>
      <c r="K437" t="s">
        <v>611</v>
      </c>
      <c r="L437" t="s">
        <v>612</v>
      </c>
      <c r="M437">
        <v>1</v>
      </c>
      <c r="N437">
        <v>2</v>
      </c>
      <c r="O437">
        <v>2314</v>
      </c>
      <c r="P437" t="s">
        <v>258</v>
      </c>
      <c r="R437" t="s">
        <v>659</v>
      </c>
      <c r="S437" t="s">
        <v>660</v>
      </c>
      <c r="T437">
        <v>46</v>
      </c>
      <c r="U437">
        <v>-2</v>
      </c>
      <c r="V437">
        <v>1930</v>
      </c>
      <c r="W437" t="s">
        <v>1174</v>
      </c>
      <c r="Y437" t="s">
        <v>728</v>
      </c>
      <c r="AB437">
        <f>IF(I437=$AA$2, _xlfn.XLOOKUP(P437,tennis_clusters!B:B,tennis_clusters!AB:AB),"NA")</f>
        <v>15</v>
      </c>
      <c r="AC437" t="str">
        <f>IF(OR(ISNUMBER(AB437),ISNA(AB437)),"NA",_xlfn.XLOOKUP(I437,tennis_clusters!B:B,tennis_clusters!AB:AB))</f>
        <v>NA</v>
      </c>
      <c r="AD437" t="str">
        <f t="shared" si="49"/>
        <v>W</v>
      </c>
      <c r="AE437" t="str">
        <f t="shared" si="50"/>
        <v>W</v>
      </c>
      <c r="AF437">
        <f t="shared" si="51"/>
        <v>15</v>
      </c>
      <c r="AG437">
        <f t="shared" si="48"/>
        <v>1</v>
      </c>
      <c r="AH437">
        <f t="shared" si="52"/>
        <v>0.70769230769230773</v>
      </c>
      <c r="AI437">
        <f t="shared" si="53"/>
        <v>8.5443786982248499E-2</v>
      </c>
      <c r="AJ437">
        <v>0.76137624861265263</v>
      </c>
      <c r="AK437">
        <f t="shared" si="54"/>
        <v>5.6941294726170565E-2</v>
      </c>
    </row>
    <row r="438" spans="1:37" x14ac:dyDescent="0.2">
      <c r="A438" s="2" t="d">
        <v>1991-05-13</v>
      </c>
      <c r="B438" t="s">
        <v>686</v>
      </c>
      <c r="C438" t="s">
        <v>642</v>
      </c>
      <c r="D438">
        <v>3</v>
      </c>
      <c r="E438" t="s">
        <v>671</v>
      </c>
      <c r="F438" t="b">
        <v>0</v>
      </c>
      <c r="G438">
        <v>3</v>
      </c>
      <c r="H438" t="s">
        <v>624</v>
      </c>
      <c r="I438" t="s">
        <v>172</v>
      </c>
      <c r="K438" t="s">
        <v>638</v>
      </c>
      <c r="L438" t="s">
        <v>639</v>
      </c>
      <c r="M438">
        <v>73</v>
      </c>
      <c r="N438">
        <v>20</v>
      </c>
      <c r="O438">
        <v>1898</v>
      </c>
      <c r="P438" t="s">
        <v>462</v>
      </c>
      <c r="Q438">
        <v>3</v>
      </c>
      <c r="R438" t="s">
        <v>611</v>
      </c>
      <c r="S438" t="s">
        <v>612</v>
      </c>
      <c r="T438">
        <v>6</v>
      </c>
      <c r="U438">
        <v>-16</v>
      </c>
      <c r="V438">
        <v>2141</v>
      </c>
      <c r="W438" t="s">
        <v>1307</v>
      </c>
      <c r="AB438" t="str">
        <f>IF(I438=$AA$2, _xlfn.XLOOKUP(P438,tennis_clusters!B:B,tennis_clusters!AB:AB),"NA")</f>
        <v>NA</v>
      </c>
      <c r="AC438">
        <f>IF(OR(ISNUMBER(AB438),ISNA(AB438)),"NA",_xlfn.XLOOKUP(I438,tennis_clusters!B:B,tennis_clusters!AB:AB))</f>
        <v>17</v>
      </c>
      <c r="AD438" t="str">
        <f t="shared" si="49"/>
        <v>L</v>
      </c>
      <c r="AE438" t="str">
        <f t="shared" si="50"/>
        <v>L</v>
      </c>
      <c r="AF438">
        <f t="shared" si="51"/>
        <v>17</v>
      </c>
      <c r="AG438">
        <f t="shared" si="48"/>
        <v>0</v>
      </c>
      <c r="AH438">
        <f t="shared" si="52"/>
        <v>0.72972972972972971</v>
      </c>
      <c r="AI438">
        <f t="shared" si="53"/>
        <v>0.53250547845142437</v>
      </c>
      <c r="AJ438">
        <v>0.76137624861265263</v>
      </c>
      <c r="AK438">
        <f t="shared" si="54"/>
        <v>0.57969379195147586</v>
      </c>
    </row>
    <row r="439" spans="1:37" x14ac:dyDescent="0.2">
      <c r="A439" s="2" t="d">
        <v>1996-02-19</v>
      </c>
      <c r="B439" t="s">
        <v>782</v>
      </c>
      <c r="C439" t="s">
        <v>783</v>
      </c>
      <c r="D439">
        <v>3</v>
      </c>
      <c r="E439" t="s">
        <v>609</v>
      </c>
      <c r="F439" t="b">
        <v>1</v>
      </c>
      <c r="G439">
        <v>62</v>
      </c>
      <c r="H439" t="s">
        <v>614</v>
      </c>
      <c r="I439" t="s">
        <v>462</v>
      </c>
      <c r="J439">
        <v>1</v>
      </c>
      <c r="K439" t="s">
        <v>611</v>
      </c>
      <c r="L439" t="s">
        <v>612</v>
      </c>
      <c r="M439">
        <v>1</v>
      </c>
      <c r="N439">
        <v>7</v>
      </c>
      <c r="O439">
        <v>2342</v>
      </c>
      <c r="P439" t="s">
        <v>408</v>
      </c>
      <c r="Q439">
        <v>3</v>
      </c>
      <c r="R439" t="s">
        <v>611</v>
      </c>
      <c r="S439" t="s">
        <v>612</v>
      </c>
      <c r="T439">
        <v>5</v>
      </c>
      <c r="U439">
        <v>-7</v>
      </c>
      <c r="V439">
        <v>2242</v>
      </c>
      <c r="W439" t="s">
        <v>744</v>
      </c>
      <c r="AB439">
        <f>IF(I439=$AA$2, _xlfn.XLOOKUP(P439,tennis_clusters!B:B,tennis_clusters!AB:AB),"NA")</f>
        <v>18</v>
      </c>
      <c r="AC439" t="str">
        <f>IF(OR(ISNUMBER(AB439),ISNA(AB439)),"NA",_xlfn.XLOOKUP(I439,tennis_clusters!B:B,tennis_clusters!AB:AB))</f>
        <v>NA</v>
      </c>
      <c r="AD439" t="str">
        <f t="shared" si="49"/>
        <v>W</v>
      </c>
      <c r="AE439" t="str">
        <f t="shared" si="50"/>
        <v>W</v>
      </c>
      <c r="AF439">
        <f t="shared" si="51"/>
        <v>18</v>
      </c>
      <c r="AG439">
        <f t="shared" si="48"/>
        <v>1</v>
      </c>
      <c r="AH439">
        <f t="shared" si="52"/>
        <v>0.7021276595744681</v>
      </c>
      <c r="AI439">
        <f t="shared" si="53"/>
        <v>8.8727931190583961E-2</v>
      </c>
      <c r="AJ439">
        <v>0.76137624861265263</v>
      </c>
      <c r="AK439">
        <f t="shared" si="54"/>
        <v>5.6941294726170565E-2</v>
      </c>
    </row>
    <row r="440" spans="1:37" x14ac:dyDescent="0.2">
      <c r="A440" s="2" t="d">
        <v>1998-11-23</v>
      </c>
      <c r="B440" t="s">
        <v>839</v>
      </c>
      <c r="C440" t="s">
        <v>610</v>
      </c>
      <c r="D440">
        <v>3</v>
      </c>
      <c r="E440" t="s">
        <v>609</v>
      </c>
      <c r="F440" t="b">
        <v>1</v>
      </c>
      <c r="G440">
        <v>64</v>
      </c>
      <c r="H440" t="s">
        <v>614</v>
      </c>
      <c r="I440" t="s">
        <v>45</v>
      </c>
      <c r="K440" t="s">
        <v>633</v>
      </c>
      <c r="L440" t="s">
        <v>634</v>
      </c>
      <c r="M440">
        <v>6</v>
      </c>
      <c r="N440">
        <v>17</v>
      </c>
      <c r="O440">
        <v>2122</v>
      </c>
      <c r="P440" t="s">
        <v>462</v>
      </c>
      <c r="R440" t="s">
        <v>611</v>
      </c>
      <c r="S440" t="s">
        <v>612</v>
      </c>
      <c r="T440">
        <v>1</v>
      </c>
      <c r="U440">
        <v>-17</v>
      </c>
      <c r="V440">
        <v>2277</v>
      </c>
      <c r="W440" t="s">
        <v>889</v>
      </c>
      <c r="AB440" t="str">
        <f>IF(I440=$AA$2, _xlfn.XLOOKUP(P440,tennis_clusters!B:B,tennis_clusters!AB:AB),"NA")</f>
        <v>NA</v>
      </c>
      <c r="AC440">
        <f>IF(OR(ISNUMBER(AB440),ISNA(AB440)),"NA",_xlfn.XLOOKUP(I440,tennis_clusters!B:B,tennis_clusters!AB:AB))</f>
        <v>13</v>
      </c>
      <c r="AD440" t="str">
        <f t="shared" si="49"/>
        <v>L</v>
      </c>
      <c r="AE440" t="str">
        <f t="shared" si="50"/>
        <v>L</v>
      </c>
      <c r="AF440">
        <f t="shared" si="51"/>
        <v>13</v>
      </c>
      <c r="AG440">
        <f t="shared" si="48"/>
        <v>0</v>
      </c>
      <c r="AH440">
        <f t="shared" si="52"/>
        <v>0.80909090909090908</v>
      </c>
      <c r="AI440">
        <f t="shared" si="53"/>
        <v>0.65462809917355369</v>
      </c>
      <c r="AJ440">
        <v>0.76137624861265263</v>
      </c>
      <c r="AK440">
        <f t="shared" si="54"/>
        <v>0.57969379195147586</v>
      </c>
    </row>
    <row r="441" spans="1:37" x14ac:dyDescent="0.2">
      <c r="A441" s="2" t="d">
        <v>1998-01-19</v>
      </c>
      <c r="B441" t="s">
        <v>719</v>
      </c>
      <c r="C441" t="s">
        <v>608</v>
      </c>
      <c r="D441">
        <v>5</v>
      </c>
      <c r="E441" t="s">
        <v>609</v>
      </c>
      <c r="F441" t="b">
        <v>0</v>
      </c>
      <c r="G441">
        <v>42</v>
      </c>
      <c r="H441" t="s">
        <v>618</v>
      </c>
      <c r="I441" t="s">
        <v>331</v>
      </c>
      <c r="K441" t="s">
        <v>716</v>
      </c>
      <c r="L441" t="s">
        <v>717</v>
      </c>
      <c r="M441">
        <v>20</v>
      </c>
      <c r="N441">
        <v>24</v>
      </c>
      <c r="O441">
        <v>2082</v>
      </c>
      <c r="P441" t="s">
        <v>462</v>
      </c>
      <c r="Q441">
        <v>1</v>
      </c>
      <c r="R441" t="s">
        <v>611</v>
      </c>
      <c r="S441" t="s">
        <v>612</v>
      </c>
      <c r="T441">
        <v>1</v>
      </c>
      <c r="U441">
        <v>-22</v>
      </c>
      <c r="V441">
        <v>2351</v>
      </c>
      <c r="W441" t="s">
        <v>943</v>
      </c>
      <c r="AB441" t="str">
        <f>IF(I441=$AA$2, _xlfn.XLOOKUP(P441,tennis_clusters!B:B,tennis_clusters!AB:AB),"NA")</f>
        <v>NA</v>
      </c>
      <c r="AC441">
        <f>IF(OR(ISNUMBER(AB441),ISNA(AB441)),"NA",_xlfn.XLOOKUP(I441,tennis_clusters!B:B,tennis_clusters!AB:AB))</f>
        <v>13</v>
      </c>
      <c r="AD441" t="str">
        <f t="shared" si="49"/>
        <v>L</v>
      </c>
      <c r="AE441" t="str">
        <f t="shared" si="50"/>
        <v>L</v>
      </c>
      <c r="AF441">
        <f t="shared" si="51"/>
        <v>13</v>
      </c>
      <c r="AG441">
        <f t="shared" si="48"/>
        <v>0</v>
      </c>
      <c r="AH441">
        <f t="shared" si="52"/>
        <v>0.80909090909090908</v>
      </c>
      <c r="AI441">
        <f t="shared" si="53"/>
        <v>0.65462809917355369</v>
      </c>
      <c r="AJ441">
        <v>0.76137624861265263</v>
      </c>
      <c r="AK441">
        <f t="shared" si="54"/>
        <v>0.57969379195147586</v>
      </c>
    </row>
    <row r="442" spans="1:37" x14ac:dyDescent="0.2">
      <c r="A442" s="2" t="d">
        <v>1993-07-26</v>
      </c>
      <c r="B442" t="s">
        <v>650</v>
      </c>
      <c r="C442" t="s">
        <v>642</v>
      </c>
      <c r="D442">
        <v>3</v>
      </c>
      <c r="E442" t="s">
        <v>609</v>
      </c>
      <c r="F442" t="b">
        <v>0</v>
      </c>
      <c r="G442">
        <v>31</v>
      </c>
      <c r="H442" t="s">
        <v>624</v>
      </c>
      <c r="I442" t="s">
        <v>462</v>
      </c>
      <c r="J442">
        <v>1</v>
      </c>
      <c r="K442" t="s">
        <v>611</v>
      </c>
      <c r="L442" t="s">
        <v>612</v>
      </c>
      <c r="M442">
        <v>1</v>
      </c>
      <c r="N442">
        <v>1</v>
      </c>
      <c r="O442">
        <v>2326</v>
      </c>
      <c r="P442" t="s">
        <v>334</v>
      </c>
      <c r="R442" t="s">
        <v>629</v>
      </c>
      <c r="S442" t="s">
        <v>630</v>
      </c>
      <c r="T442">
        <v>57</v>
      </c>
      <c r="U442">
        <v>-2</v>
      </c>
      <c r="V442">
        <v>1890</v>
      </c>
      <c r="W442" t="s">
        <v>827</v>
      </c>
      <c r="AB442">
        <f>IF(I442=$AA$2, _xlfn.XLOOKUP(P442,tennis_clusters!B:B,tennis_clusters!AB:AB),"NA")</f>
        <v>24</v>
      </c>
      <c r="AC442" t="str">
        <f>IF(OR(ISNUMBER(AB442),ISNA(AB442)),"NA",_xlfn.XLOOKUP(I442,tennis_clusters!B:B,tennis_clusters!AB:AB))</f>
        <v>NA</v>
      </c>
      <c r="AD442" t="str">
        <f t="shared" si="49"/>
        <v>W</v>
      </c>
      <c r="AE442" t="str">
        <f t="shared" si="50"/>
        <v>W</v>
      </c>
      <c r="AF442">
        <f t="shared" si="51"/>
        <v>24</v>
      </c>
      <c r="AG442">
        <f t="shared" si="48"/>
        <v>1</v>
      </c>
      <c r="AH442">
        <f t="shared" si="52"/>
        <v>0.90625</v>
      </c>
      <c r="AI442">
        <f t="shared" si="53"/>
        <v>8.7890625E-3</v>
      </c>
      <c r="AJ442">
        <v>0.76137624861265263</v>
      </c>
      <c r="AK442">
        <f t="shared" si="54"/>
        <v>5.6941294726170565E-2</v>
      </c>
    </row>
    <row r="443" spans="1:37" x14ac:dyDescent="0.2">
      <c r="A443" s="2" t="d">
        <v>1993-11-08</v>
      </c>
      <c r="B443" t="s">
        <v>1119</v>
      </c>
      <c r="C443" t="s">
        <v>637</v>
      </c>
      <c r="D443">
        <v>3</v>
      </c>
      <c r="E443" t="s">
        <v>819</v>
      </c>
      <c r="F443" t="b">
        <v>1</v>
      </c>
      <c r="G443">
        <v>54</v>
      </c>
      <c r="H443" t="s">
        <v>610</v>
      </c>
      <c r="I443" t="s">
        <v>462</v>
      </c>
      <c r="J443">
        <v>1</v>
      </c>
      <c r="K443" t="s">
        <v>611</v>
      </c>
      <c r="L443" t="s">
        <v>612</v>
      </c>
      <c r="M443">
        <v>1</v>
      </c>
      <c r="N443">
        <v>4</v>
      </c>
      <c r="O443">
        <v>2307</v>
      </c>
      <c r="P443" t="s">
        <v>359</v>
      </c>
      <c r="R443" t="s">
        <v>678</v>
      </c>
      <c r="S443" t="s">
        <v>679</v>
      </c>
      <c r="T443">
        <v>19</v>
      </c>
      <c r="U443">
        <v>-4</v>
      </c>
      <c r="V443">
        <v>2070</v>
      </c>
      <c r="W443" t="s">
        <v>827</v>
      </c>
      <c r="AB443">
        <f>IF(I443=$AA$2, _xlfn.XLOOKUP(P443,tennis_clusters!B:B,tennis_clusters!AB:AB),"NA")</f>
        <v>18</v>
      </c>
      <c r="AC443" t="str">
        <f>IF(OR(ISNUMBER(AB443),ISNA(AB443)),"NA",_xlfn.XLOOKUP(I443,tennis_clusters!B:B,tennis_clusters!AB:AB))</f>
        <v>NA</v>
      </c>
      <c r="AD443" t="str">
        <f t="shared" si="49"/>
        <v>W</v>
      </c>
      <c r="AE443" t="str">
        <f t="shared" si="50"/>
        <v>W</v>
      </c>
      <c r="AF443">
        <f t="shared" si="51"/>
        <v>18</v>
      </c>
      <c r="AG443">
        <f t="shared" si="48"/>
        <v>1</v>
      </c>
      <c r="AH443">
        <f t="shared" si="52"/>
        <v>0.7021276595744681</v>
      </c>
      <c r="AI443">
        <f t="shared" si="53"/>
        <v>8.8727931190583961E-2</v>
      </c>
      <c r="AJ443">
        <v>0.76137624861265263</v>
      </c>
      <c r="AK443">
        <f t="shared" si="54"/>
        <v>5.6941294726170565E-2</v>
      </c>
    </row>
    <row r="444" spans="1:37" x14ac:dyDescent="0.2">
      <c r="A444" s="2" t="d">
        <v>2000-06-12</v>
      </c>
      <c r="B444" t="s">
        <v>762</v>
      </c>
      <c r="C444" t="s">
        <v>637</v>
      </c>
      <c r="D444">
        <v>3</v>
      </c>
      <c r="E444" t="s">
        <v>608</v>
      </c>
      <c r="F444" t="b">
        <v>0</v>
      </c>
      <c r="G444">
        <v>65</v>
      </c>
      <c r="H444" t="s">
        <v>614</v>
      </c>
      <c r="I444" t="s">
        <v>462</v>
      </c>
      <c r="J444">
        <v>2</v>
      </c>
      <c r="K444" t="s">
        <v>611</v>
      </c>
      <c r="L444" t="s">
        <v>612</v>
      </c>
      <c r="M444">
        <v>4</v>
      </c>
      <c r="N444">
        <v>2</v>
      </c>
      <c r="O444">
        <v>2252</v>
      </c>
      <c r="P444" t="s">
        <v>144</v>
      </c>
      <c r="R444" t="s">
        <v>672</v>
      </c>
      <c r="S444" t="s">
        <v>673</v>
      </c>
      <c r="T444">
        <v>104</v>
      </c>
      <c r="U444">
        <v>-2</v>
      </c>
      <c r="V444">
        <v>1833</v>
      </c>
      <c r="W444" t="s">
        <v>742</v>
      </c>
      <c r="AB444">
        <f>IF(I444=$AA$2, _xlfn.XLOOKUP(P444,tennis_clusters!B:B,tennis_clusters!AB:AB),"NA")</f>
        <v>28</v>
      </c>
      <c r="AC444" t="str">
        <f>IF(OR(ISNUMBER(AB444),ISNA(AB444)),"NA",_xlfn.XLOOKUP(I444,tennis_clusters!B:B,tennis_clusters!AB:AB))</f>
        <v>NA</v>
      </c>
      <c r="AD444" t="str">
        <f t="shared" si="49"/>
        <v>W</v>
      </c>
      <c r="AE444" t="str">
        <f t="shared" si="50"/>
        <v>W</v>
      </c>
      <c r="AF444">
        <f t="shared" si="51"/>
        <v>28</v>
      </c>
      <c r="AG444">
        <f t="shared" si="48"/>
        <v>1</v>
      </c>
      <c r="AH444">
        <f t="shared" si="52"/>
        <v>0.8</v>
      </c>
      <c r="AI444">
        <f t="shared" si="53"/>
        <v>3.999999999999998E-2</v>
      </c>
      <c r="AJ444">
        <v>0.76137624861265263</v>
      </c>
      <c r="AK444">
        <f t="shared" si="54"/>
        <v>5.6941294726170565E-2</v>
      </c>
    </row>
    <row r="445" spans="1:37" x14ac:dyDescent="0.2">
      <c r="A445" s="2" t="d">
        <v>1998-02-23</v>
      </c>
      <c r="B445" t="s">
        <v>938</v>
      </c>
      <c r="C445" t="s">
        <v>783</v>
      </c>
      <c r="D445">
        <v>3</v>
      </c>
      <c r="E445" t="s">
        <v>609</v>
      </c>
      <c r="F445" t="b">
        <v>1</v>
      </c>
      <c r="G445">
        <v>64</v>
      </c>
      <c r="H445" t="s">
        <v>614</v>
      </c>
      <c r="I445" t="s">
        <v>462</v>
      </c>
      <c r="J445">
        <v>1</v>
      </c>
      <c r="K445" t="s">
        <v>611</v>
      </c>
      <c r="L445" t="s">
        <v>612</v>
      </c>
      <c r="M445">
        <v>1</v>
      </c>
      <c r="N445">
        <v>2</v>
      </c>
      <c r="O445">
        <v>2321</v>
      </c>
      <c r="P445" t="s">
        <v>559</v>
      </c>
      <c r="Q445">
        <v>6</v>
      </c>
      <c r="R445" t="s">
        <v>621</v>
      </c>
      <c r="S445" t="s">
        <v>622</v>
      </c>
      <c r="T445">
        <v>43</v>
      </c>
      <c r="U445">
        <v>-2</v>
      </c>
      <c r="V445">
        <v>1943</v>
      </c>
      <c r="W445" t="s">
        <v>709</v>
      </c>
      <c r="AB445">
        <f>IF(I445=$AA$2, _xlfn.XLOOKUP(P445,tennis_clusters!B:B,tennis_clusters!AB:AB),"NA")</f>
        <v>15</v>
      </c>
      <c r="AC445" t="str">
        <f>IF(OR(ISNUMBER(AB445),ISNA(AB445)),"NA",_xlfn.XLOOKUP(I445,tennis_clusters!B:B,tennis_clusters!AB:AB))</f>
        <v>NA</v>
      </c>
      <c r="AD445" t="str">
        <f t="shared" si="49"/>
        <v>W</v>
      </c>
      <c r="AE445" t="str">
        <f t="shared" si="50"/>
        <v>W</v>
      </c>
      <c r="AF445">
        <f t="shared" si="51"/>
        <v>15</v>
      </c>
      <c r="AG445">
        <f t="shared" si="48"/>
        <v>1</v>
      </c>
      <c r="AH445">
        <f t="shared" si="52"/>
        <v>0.70769230769230773</v>
      </c>
      <c r="AI445">
        <f t="shared" si="53"/>
        <v>8.5443786982248499E-2</v>
      </c>
      <c r="AJ445">
        <v>0.76137624861265263</v>
      </c>
      <c r="AK445">
        <f t="shared" si="54"/>
        <v>5.6941294726170565E-2</v>
      </c>
    </row>
    <row r="446" spans="1:37" x14ac:dyDescent="0.2">
      <c r="A446" s="2" t="d">
        <v>1993-02-15</v>
      </c>
      <c r="B446" t="s">
        <v>938</v>
      </c>
      <c r="C446" t="s">
        <v>783</v>
      </c>
      <c r="D446">
        <v>3</v>
      </c>
      <c r="E446" t="s">
        <v>819</v>
      </c>
      <c r="F446" t="b">
        <v>1</v>
      </c>
      <c r="G446">
        <v>49</v>
      </c>
      <c r="H446" t="s">
        <v>620</v>
      </c>
      <c r="I446" t="s">
        <v>462</v>
      </c>
      <c r="J446">
        <v>2</v>
      </c>
      <c r="K446" t="s">
        <v>611</v>
      </c>
      <c r="L446" t="s">
        <v>612</v>
      </c>
      <c r="M446">
        <v>2</v>
      </c>
      <c r="N446">
        <v>2</v>
      </c>
      <c r="O446">
        <v>2283</v>
      </c>
      <c r="P446" t="s">
        <v>543</v>
      </c>
      <c r="R446" t="s">
        <v>678</v>
      </c>
      <c r="S446" t="s">
        <v>679</v>
      </c>
      <c r="T446">
        <v>72</v>
      </c>
      <c r="U446">
        <v>-2</v>
      </c>
      <c r="V446">
        <v>1895</v>
      </c>
      <c r="W446" t="s">
        <v>690</v>
      </c>
      <c r="AB446">
        <f>IF(I446=$AA$2, _xlfn.XLOOKUP(P446,tennis_clusters!B:B,tennis_clusters!AB:AB),"NA")</f>
        <v>8</v>
      </c>
      <c r="AC446" t="str">
        <f>IF(OR(ISNUMBER(AB446),ISNA(AB446)),"NA",_xlfn.XLOOKUP(I446,tennis_clusters!B:B,tennis_clusters!AB:AB))</f>
        <v>NA</v>
      </c>
      <c r="AD446" t="str">
        <f t="shared" si="49"/>
        <v>W</v>
      </c>
      <c r="AE446" t="str">
        <f t="shared" si="50"/>
        <v>W</v>
      </c>
      <c r="AF446">
        <f t="shared" si="51"/>
        <v>8</v>
      </c>
      <c r="AG446">
        <f t="shared" si="48"/>
        <v>1</v>
      </c>
      <c r="AH446">
        <f t="shared" si="52"/>
        <v>0.7415730337078652</v>
      </c>
      <c r="AI446">
        <f t="shared" si="53"/>
        <v>6.6784496906956176E-2</v>
      </c>
      <c r="AJ446">
        <v>0.76137624861265263</v>
      </c>
      <c r="AK446">
        <f t="shared" si="54"/>
        <v>5.6941294726170565E-2</v>
      </c>
    </row>
    <row r="447" spans="1:37" x14ac:dyDescent="0.2">
      <c r="A447" s="2" t="d">
        <v>1991-04-01</v>
      </c>
      <c r="B447" t="s">
        <v>1312</v>
      </c>
      <c r="C447" t="s">
        <v>637</v>
      </c>
      <c r="D447">
        <v>3</v>
      </c>
      <c r="E447" t="s">
        <v>609</v>
      </c>
      <c r="F447" t="b">
        <v>0</v>
      </c>
      <c r="G447">
        <v>29</v>
      </c>
      <c r="H447" t="s">
        <v>620</v>
      </c>
      <c r="I447" t="s">
        <v>462</v>
      </c>
      <c r="J447">
        <v>2</v>
      </c>
      <c r="K447" t="s">
        <v>611</v>
      </c>
      <c r="L447" t="s">
        <v>612</v>
      </c>
      <c r="M447">
        <v>6</v>
      </c>
      <c r="N447">
        <v>3</v>
      </c>
      <c r="O447">
        <v>2156</v>
      </c>
      <c r="P447" t="s">
        <v>152</v>
      </c>
      <c r="R447" t="s">
        <v>672</v>
      </c>
      <c r="S447" t="s">
        <v>673</v>
      </c>
      <c r="T447">
        <v>115</v>
      </c>
      <c r="U447">
        <v>-3</v>
      </c>
      <c r="V447">
        <v>1841</v>
      </c>
      <c r="W447" t="s">
        <v>1314</v>
      </c>
      <c r="AB447">
        <f>IF(I447=$AA$2, _xlfn.XLOOKUP(P447,tennis_clusters!B:B,tennis_clusters!AB:AB),"NA")</f>
        <v>5</v>
      </c>
      <c r="AC447" t="str">
        <f>IF(OR(ISNUMBER(AB447),ISNA(AB447)),"NA",_xlfn.XLOOKUP(I447,tennis_clusters!B:B,tennis_clusters!AB:AB))</f>
        <v>NA</v>
      </c>
      <c r="AD447" t="str">
        <f t="shared" si="49"/>
        <v>W</v>
      </c>
      <c r="AE447" t="str">
        <f t="shared" si="50"/>
        <v>W</v>
      </c>
      <c r="AF447">
        <f t="shared" si="51"/>
        <v>5</v>
      </c>
      <c r="AG447">
        <f t="shared" si="48"/>
        <v>1</v>
      </c>
      <c r="AH447">
        <f t="shared" si="52"/>
        <v>0.8666666666666667</v>
      </c>
      <c r="AI447">
        <f t="shared" si="53"/>
        <v>1.7777777777777771E-2</v>
      </c>
      <c r="AJ447">
        <v>0.76137624861265263</v>
      </c>
      <c r="AK447">
        <f t="shared" si="54"/>
        <v>5.6941294726170565E-2</v>
      </c>
    </row>
    <row r="448" spans="1:37" x14ac:dyDescent="0.2">
      <c r="A448" s="2" t="d">
        <v>1995-08-28</v>
      </c>
      <c r="B448" t="s">
        <v>607</v>
      </c>
      <c r="C448" t="s">
        <v>608</v>
      </c>
      <c r="D448">
        <v>5</v>
      </c>
      <c r="E448" t="s">
        <v>609</v>
      </c>
      <c r="F448" t="b">
        <v>0</v>
      </c>
      <c r="G448">
        <v>47</v>
      </c>
      <c r="H448" t="s">
        <v>620</v>
      </c>
      <c r="I448" t="s">
        <v>462</v>
      </c>
      <c r="J448">
        <v>2</v>
      </c>
      <c r="K448" t="s">
        <v>611</v>
      </c>
      <c r="L448" t="s">
        <v>612</v>
      </c>
      <c r="M448">
        <v>2</v>
      </c>
      <c r="N448">
        <v>6</v>
      </c>
      <c r="O448">
        <v>2311</v>
      </c>
      <c r="P448" t="s">
        <v>551</v>
      </c>
      <c r="Q448">
        <v>15</v>
      </c>
      <c r="R448" t="s">
        <v>611</v>
      </c>
      <c r="S448" t="s">
        <v>612</v>
      </c>
      <c r="T448">
        <v>16</v>
      </c>
      <c r="U448">
        <v>-6</v>
      </c>
      <c r="V448">
        <v>2110</v>
      </c>
      <c r="W448" t="s">
        <v>1066</v>
      </c>
      <c r="AB448">
        <f>IF(I448=$AA$2, _xlfn.XLOOKUP(P448,tennis_clusters!B:B,tennis_clusters!AB:AB),"NA")</f>
        <v>11</v>
      </c>
      <c r="AC448" t="str">
        <f>IF(OR(ISNUMBER(AB448),ISNA(AB448)),"NA",_xlfn.XLOOKUP(I448,tennis_clusters!B:B,tennis_clusters!AB:AB))</f>
        <v>NA</v>
      </c>
      <c r="AD448" t="str">
        <f t="shared" si="49"/>
        <v>W</v>
      </c>
      <c r="AE448" t="str">
        <f t="shared" si="50"/>
        <v>W</v>
      </c>
      <c r="AF448">
        <f t="shared" si="51"/>
        <v>11</v>
      </c>
      <c r="AG448">
        <f t="shared" si="48"/>
        <v>1</v>
      </c>
      <c r="AH448">
        <f t="shared" si="52"/>
        <v>0.66279069767441856</v>
      </c>
      <c r="AI448">
        <f t="shared" si="53"/>
        <v>0.11371011357490539</v>
      </c>
      <c r="AJ448">
        <v>0.76137624861265263</v>
      </c>
      <c r="AK448">
        <f t="shared" si="54"/>
        <v>5.6941294726170565E-2</v>
      </c>
    </row>
    <row r="449" spans="1:37" x14ac:dyDescent="0.2">
      <c r="A449" s="2" t="d">
        <v>1994-11-15</v>
      </c>
      <c r="B449" t="s">
        <v>839</v>
      </c>
      <c r="C449" t="s">
        <v>610</v>
      </c>
      <c r="D449">
        <v>3</v>
      </c>
      <c r="E449" t="s">
        <v>819</v>
      </c>
      <c r="F449" t="b">
        <v>1</v>
      </c>
      <c r="G449">
        <v>80</v>
      </c>
      <c r="H449" t="s">
        <v>677</v>
      </c>
      <c r="I449" t="s">
        <v>462</v>
      </c>
      <c r="K449" t="s">
        <v>611</v>
      </c>
      <c r="L449" t="s">
        <v>612</v>
      </c>
      <c r="M449">
        <v>1</v>
      </c>
      <c r="N449">
        <v>5</v>
      </c>
      <c r="O449">
        <v>2332</v>
      </c>
      <c r="P449" t="s">
        <v>522</v>
      </c>
      <c r="R449" t="s">
        <v>678</v>
      </c>
      <c r="S449" t="s">
        <v>679</v>
      </c>
      <c r="T449">
        <v>8</v>
      </c>
      <c r="U449">
        <v>-5</v>
      </c>
      <c r="V449">
        <v>2124</v>
      </c>
      <c r="W449" t="s">
        <v>889</v>
      </c>
      <c r="AB449">
        <f>IF(I449=$AA$2, _xlfn.XLOOKUP(P449,tennis_clusters!B:B,tennis_clusters!AB:AB),"NA")</f>
        <v>8</v>
      </c>
      <c r="AC449" t="str">
        <f>IF(OR(ISNUMBER(AB449),ISNA(AB449)),"NA",_xlfn.XLOOKUP(I449,tennis_clusters!B:B,tennis_clusters!AB:AB))</f>
        <v>NA</v>
      </c>
      <c r="AD449" t="str">
        <f t="shared" si="49"/>
        <v>W</v>
      </c>
      <c r="AE449" t="str">
        <f t="shared" si="50"/>
        <v>W</v>
      </c>
      <c r="AF449">
        <f t="shared" si="51"/>
        <v>8</v>
      </c>
      <c r="AG449">
        <f t="shared" si="48"/>
        <v>1</v>
      </c>
      <c r="AH449">
        <f t="shared" si="52"/>
        <v>0.7415730337078652</v>
      </c>
      <c r="AI449">
        <f t="shared" si="53"/>
        <v>6.6784496906956176E-2</v>
      </c>
      <c r="AJ449">
        <v>0.76137624861265263</v>
      </c>
      <c r="AK449">
        <f t="shared" si="54"/>
        <v>5.6941294726170565E-2</v>
      </c>
    </row>
    <row r="450" spans="1:37" x14ac:dyDescent="0.2">
      <c r="A450" s="2" t="d">
        <v>1990-06-11</v>
      </c>
      <c r="B450" t="s">
        <v>762</v>
      </c>
      <c r="C450" t="s">
        <v>637</v>
      </c>
      <c r="D450">
        <v>3</v>
      </c>
      <c r="E450" t="s">
        <v>608</v>
      </c>
      <c r="F450" t="b">
        <v>0</v>
      </c>
      <c r="H450" t="s">
        <v>620</v>
      </c>
      <c r="I450" t="s">
        <v>482</v>
      </c>
      <c r="J450">
        <v>12</v>
      </c>
      <c r="K450" t="s">
        <v>643</v>
      </c>
      <c r="L450" t="s">
        <v>644</v>
      </c>
      <c r="M450">
        <v>37</v>
      </c>
      <c r="N450">
        <v>14</v>
      </c>
      <c r="O450">
        <v>1888</v>
      </c>
      <c r="P450" t="s">
        <v>462</v>
      </c>
      <c r="Q450">
        <v>6</v>
      </c>
      <c r="R450" t="s">
        <v>611</v>
      </c>
      <c r="S450" t="s">
        <v>612</v>
      </c>
      <c r="T450">
        <v>19</v>
      </c>
      <c r="U450">
        <v>-12</v>
      </c>
      <c r="V450">
        <v>2022</v>
      </c>
      <c r="W450" t="s">
        <v>1354</v>
      </c>
      <c r="AB450" t="str">
        <f>IF(I450=$AA$2, _xlfn.XLOOKUP(P450,tennis_clusters!B:B,tennis_clusters!AB:AB),"NA")</f>
        <v>NA</v>
      </c>
      <c r="AC450">
        <f>IF(OR(ISNUMBER(AB450),ISNA(AB450)),"NA",_xlfn.XLOOKUP(I450,tennis_clusters!B:B,tennis_clusters!AB:AB))</f>
        <v>10</v>
      </c>
      <c r="AD450" t="str">
        <f t="shared" si="49"/>
        <v>L</v>
      </c>
      <c r="AE450" t="str">
        <f t="shared" si="50"/>
        <v>L</v>
      </c>
      <c r="AF450">
        <f t="shared" si="51"/>
        <v>10</v>
      </c>
      <c r="AG450">
        <f t="shared" ref="AG450:AG513" si="55">IF(NOT(AE450=""),IF(AE450="W",1,0),"")</f>
        <v>0</v>
      </c>
      <c r="AH450">
        <f t="shared" si="52"/>
        <v>0.9</v>
      </c>
      <c r="AI450">
        <f t="shared" si="53"/>
        <v>0.81</v>
      </c>
      <c r="AJ450">
        <v>0.76137624861265263</v>
      </c>
      <c r="AK450">
        <f t="shared" si="54"/>
        <v>0.57969379195147586</v>
      </c>
    </row>
    <row r="451" spans="1:37" x14ac:dyDescent="0.2">
      <c r="A451" s="2" t="d">
        <v>1988-08-29</v>
      </c>
      <c r="B451" t="s">
        <v>607</v>
      </c>
      <c r="C451" t="s">
        <v>608</v>
      </c>
      <c r="D451">
        <v>5</v>
      </c>
      <c r="E451" t="s">
        <v>609</v>
      </c>
      <c r="F451" t="b">
        <v>0</v>
      </c>
      <c r="H451" t="s">
        <v>632</v>
      </c>
      <c r="I451" t="s">
        <v>257</v>
      </c>
      <c r="K451" t="s">
        <v>1068</v>
      </c>
      <c r="L451" t="s">
        <v>1069</v>
      </c>
      <c r="M451">
        <v>69</v>
      </c>
      <c r="N451">
        <v>11</v>
      </c>
      <c r="O451">
        <v>1870</v>
      </c>
      <c r="P451" t="s">
        <v>462</v>
      </c>
      <c r="R451" t="s">
        <v>611</v>
      </c>
      <c r="S451" t="s">
        <v>612</v>
      </c>
      <c r="T451">
        <v>188</v>
      </c>
      <c r="U451">
        <v>-16</v>
      </c>
      <c r="V451">
        <v>1774</v>
      </c>
      <c r="W451" t="s">
        <v>1419</v>
      </c>
      <c r="Y451" t="s">
        <v>728</v>
      </c>
      <c r="AB451" t="str">
        <f>IF(I451=$AA$2, _xlfn.XLOOKUP(P451,tennis_clusters!B:B,tennis_clusters!AB:AB),"NA")</f>
        <v>NA</v>
      </c>
      <c r="AC451">
        <f>IF(OR(ISNUMBER(AB451),ISNA(AB451)),"NA",_xlfn.XLOOKUP(I451,tennis_clusters!B:B,tennis_clusters!AB:AB))</f>
        <v>17</v>
      </c>
      <c r="AD451" t="str">
        <f t="shared" ref="AD451:AD514" si="56">IF(OR(ISNUMBER(AB451),ISNA(AB451)),"W","L")</f>
        <v>L</v>
      </c>
      <c r="AE451" t="str">
        <f t="shared" ref="AE451:AE514" si="57">IF(OR(ISNA(AB451),ISNA(AC451)),"",IF(ISNUMBER(AB451),"W","L"))</f>
        <v>L</v>
      </c>
      <c r="AF451">
        <f t="shared" ref="AF451:AF514" si="58">IF(ISNUMBER(AB451),AB451,IF(ISNUMBER(AC451),AC451,""))</f>
        <v>17</v>
      </c>
      <c r="AG451">
        <f t="shared" si="55"/>
        <v>0</v>
      </c>
      <c r="AH451">
        <f t="shared" si="52"/>
        <v>0.72972972972972971</v>
      </c>
      <c r="AI451">
        <f t="shared" si="53"/>
        <v>0.53250547845142437</v>
      </c>
      <c r="AJ451">
        <v>0.76137624861265263</v>
      </c>
      <c r="AK451">
        <f t="shared" si="54"/>
        <v>0.57969379195147586</v>
      </c>
    </row>
    <row r="452" spans="1:37" x14ac:dyDescent="0.2">
      <c r="A452" s="2" t="d">
        <v>1998-08-10</v>
      </c>
      <c r="B452" t="s">
        <v>641</v>
      </c>
      <c r="C452" t="s">
        <v>642</v>
      </c>
      <c r="D452">
        <v>3</v>
      </c>
      <c r="E452" t="s">
        <v>609</v>
      </c>
      <c r="F452" t="b">
        <v>0</v>
      </c>
      <c r="G452">
        <v>74</v>
      </c>
      <c r="H452" t="s">
        <v>620</v>
      </c>
      <c r="I452" t="s">
        <v>462</v>
      </c>
      <c r="J452">
        <v>1</v>
      </c>
      <c r="K452" t="s">
        <v>611</v>
      </c>
      <c r="L452" t="s">
        <v>612</v>
      </c>
      <c r="M452">
        <v>2</v>
      </c>
      <c r="N452">
        <v>2</v>
      </c>
      <c r="O452">
        <v>2292</v>
      </c>
      <c r="P452" t="s">
        <v>268</v>
      </c>
      <c r="R452" t="s">
        <v>611</v>
      </c>
      <c r="S452" t="s">
        <v>612</v>
      </c>
      <c r="T452">
        <v>60</v>
      </c>
      <c r="U452">
        <v>-3</v>
      </c>
      <c r="V452">
        <v>1906</v>
      </c>
      <c r="W452" t="s">
        <v>919</v>
      </c>
      <c r="AB452">
        <f>IF(I452=$AA$2, _xlfn.XLOOKUP(P452,tennis_clusters!B:B,tennis_clusters!AB:AB),"NA")</f>
        <v>24</v>
      </c>
      <c r="AC452" t="str">
        <f>IF(OR(ISNUMBER(AB452),ISNA(AB452)),"NA",_xlfn.XLOOKUP(I452,tennis_clusters!B:B,tennis_clusters!AB:AB))</f>
        <v>NA</v>
      </c>
      <c r="AD452" t="str">
        <f t="shared" si="56"/>
        <v>W</v>
      </c>
      <c r="AE452" t="str">
        <f t="shared" si="57"/>
        <v>W</v>
      </c>
      <c r="AF452">
        <f t="shared" si="58"/>
        <v>24</v>
      </c>
      <c r="AG452">
        <f t="shared" si="55"/>
        <v>1</v>
      </c>
      <c r="AH452">
        <f t="shared" si="52"/>
        <v>0.90625</v>
      </c>
      <c r="AI452">
        <f t="shared" si="53"/>
        <v>8.7890625E-3</v>
      </c>
      <c r="AJ452">
        <v>0.76137624861265263</v>
      </c>
      <c r="AK452">
        <f t="shared" si="54"/>
        <v>5.6941294726170565E-2</v>
      </c>
    </row>
    <row r="453" spans="1:37" x14ac:dyDescent="0.2">
      <c r="A453" s="2" t="d">
        <v>1995-09-22</v>
      </c>
      <c r="B453" t="s">
        <v>696</v>
      </c>
      <c r="C453" t="s">
        <v>697</v>
      </c>
      <c r="D453">
        <v>3</v>
      </c>
      <c r="E453" t="s">
        <v>609</v>
      </c>
      <c r="F453" t="b">
        <v>0</v>
      </c>
      <c r="H453" t="s">
        <v>614</v>
      </c>
      <c r="I453" t="s">
        <v>462</v>
      </c>
      <c r="K453" t="s">
        <v>611</v>
      </c>
      <c r="L453" t="s">
        <v>612</v>
      </c>
      <c r="M453">
        <v>2</v>
      </c>
      <c r="N453">
        <v>2</v>
      </c>
      <c r="O453">
        <v>2352</v>
      </c>
      <c r="P453" t="s">
        <v>399</v>
      </c>
      <c r="R453" t="s">
        <v>678</v>
      </c>
      <c r="S453" t="s">
        <v>679</v>
      </c>
      <c r="T453">
        <v>50</v>
      </c>
      <c r="U453">
        <v>-1</v>
      </c>
      <c r="V453">
        <v>1958</v>
      </c>
      <c r="W453" t="s">
        <v>1061</v>
      </c>
      <c r="AB453">
        <f>IF(I453=$AA$2, _xlfn.XLOOKUP(P453,tennis_clusters!B:B,tennis_clusters!AB:AB),"NA")</f>
        <v>17</v>
      </c>
      <c r="AC453" t="str">
        <f>IF(OR(ISNUMBER(AB453),ISNA(AB453)),"NA",_xlfn.XLOOKUP(I453,tennis_clusters!B:B,tennis_clusters!AB:AB))</f>
        <v>NA</v>
      </c>
      <c r="AD453" t="str">
        <f t="shared" si="56"/>
        <v>W</v>
      </c>
      <c r="AE453" t="str">
        <f t="shared" si="57"/>
        <v>W</v>
      </c>
      <c r="AF453">
        <f t="shared" si="58"/>
        <v>17</v>
      </c>
      <c r="AG453">
        <f t="shared" si="55"/>
        <v>1</v>
      </c>
      <c r="AH453">
        <f t="shared" si="52"/>
        <v>0.72972972972972971</v>
      </c>
      <c r="AI453">
        <f t="shared" si="53"/>
        <v>7.3046018991964945E-2</v>
      </c>
      <c r="AJ453">
        <v>0.76137624861265263</v>
      </c>
      <c r="AK453">
        <f t="shared" si="54"/>
        <v>5.6941294726170565E-2</v>
      </c>
    </row>
    <row r="454" spans="1:37" x14ac:dyDescent="0.2">
      <c r="A454" s="2" t="d">
        <v>1992-10-26</v>
      </c>
      <c r="B454" t="s">
        <v>1122</v>
      </c>
      <c r="C454" t="s">
        <v>642</v>
      </c>
      <c r="D454">
        <v>3</v>
      </c>
      <c r="E454" t="s">
        <v>819</v>
      </c>
      <c r="F454" t="b">
        <v>1</v>
      </c>
      <c r="G454">
        <v>68</v>
      </c>
      <c r="H454" t="s">
        <v>618</v>
      </c>
      <c r="I454" t="s">
        <v>462</v>
      </c>
      <c r="J454">
        <v>3</v>
      </c>
      <c r="K454" t="s">
        <v>611</v>
      </c>
      <c r="L454" t="s">
        <v>612</v>
      </c>
      <c r="M454">
        <v>2</v>
      </c>
      <c r="N454">
        <v>7</v>
      </c>
      <c r="O454">
        <v>2288</v>
      </c>
      <c r="P454" t="s">
        <v>466</v>
      </c>
      <c r="Q454">
        <v>5</v>
      </c>
      <c r="R454" t="s">
        <v>693</v>
      </c>
      <c r="S454" t="s">
        <v>694</v>
      </c>
      <c r="T454">
        <v>5</v>
      </c>
      <c r="U454">
        <v>-7</v>
      </c>
      <c r="V454">
        <v>2177</v>
      </c>
      <c r="W454" t="s">
        <v>1219</v>
      </c>
      <c r="AB454">
        <f>IF(I454=$AA$2, _xlfn.XLOOKUP(P454,tennis_clusters!B:B,tennis_clusters!AB:AB),"NA")</f>
        <v>13</v>
      </c>
      <c r="AC454" t="str">
        <f>IF(OR(ISNUMBER(AB454),ISNA(AB454)),"NA",_xlfn.XLOOKUP(I454,tennis_clusters!B:B,tennis_clusters!AB:AB))</f>
        <v>NA</v>
      </c>
      <c r="AD454" t="str">
        <f t="shared" si="56"/>
        <v>W</v>
      </c>
      <c r="AE454" t="str">
        <f t="shared" si="57"/>
        <v>W</v>
      </c>
      <c r="AF454">
        <f t="shared" si="58"/>
        <v>13</v>
      </c>
      <c r="AG454">
        <f t="shared" si="55"/>
        <v>1</v>
      </c>
      <c r="AH454">
        <f t="shared" si="52"/>
        <v>0.80909090909090908</v>
      </c>
      <c r="AI454">
        <f t="shared" si="53"/>
        <v>3.6446280991735538E-2</v>
      </c>
      <c r="AJ454">
        <v>0.76137624861265263</v>
      </c>
      <c r="AK454">
        <f t="shared" si="54"/>
        <v>5.6941294726170565E-2</v>
      </c>
    </row>
    <row r="455" spans="1:37" x14ac:dyDescent="0.2">
      <c r="A455" s="2" t="d">
        <v>1995-03-13</v>
      </c>
      <c r="B455" t="s">
        <v>699</v>
      </c>
      <c r="C455" t="s">
        <v>642</v>
      </c>
      <c r="D455">
        <v>3</v>
      </c>
      <c r="E455" t="s">
        <v>609</v>
      </c>
      <c r="F455" t="b">
        <v>0</v>
      </c>
      <c r="G455">
        <v>43</v>
      </c>
      <c r="H455" t="s">
        <v>620</v>
      </c>
      <c r="I455" t="s">
        <v>462</v>
      </c>
      <c r="J455">
        <v>1</v>
      </c>
      <c r="K455" t="s">
        <v>611</v>
      </c>
      <c r="L455" t="s">
        <v>612</v>
      </c>
      <c r="M455">
        <v>1</v>
      </c>
      <c r="N455">
        <v>2</v>
      </c>
      <c r="O455">
        <v>2361</v>
      </c>
      <c r="P455" t="s">
        <v>89</v>
      </c>
      <c r="Q455">
        <v>18</v>
      </c>
      <c r="R455" t="s">
        <v>621</v>
      </c>
      <c r="S455" t="s">
        <v>622</v>
      </c>
      <c r="T455">
        <v>25</v>
      </c>
      <c r="U455">
        <v>-2</v>
      </c>
      <c r="V455">
        <v>1945</v>
      </c>
      <c r="W455" t="s">
        <v>842</v>
      </c>
      <c r="AB455">
        <f>IF(I455=$AA$2, _xlfn.XLOOKUP(P455,tennis_clusters!B:B,tennis_clusters!AB:AB),"NA")</f>
        <v>22</v>
      </c>
      <c r="AC455" t="str">
        <f>IF(OR(ISNUMBER(AB455),ISNA(AB455)),"NA",_xlfn.XLOOKUP(I455,tennis_clusters!B:B,tennis_clusters!AB:AB))</f>
        <v>NA</v>
      </c>
      <c r="AD455" t="str">
        <f t="shared" si="56"/>
        <v>W</v>
      </c>
      <c r="AE455" t="str">
        <f t="shared" si="57"/>
        <v>W</v>
      </c>
      <c r="AF455">
        <f t="shared" si="58"/>
        <v>22</v>
      </c>
      <c r="AG455">
        <f t="shared" si="55"/>
        <v>1</v>
      </c>
      <c r="AH455">
        <f t="shared" ref="AH455:AH518" si="59">IF(AF455="","",_xlfn.XLOOKUP(AF455,AL:AL,AM:AM))</f>
        <v>0.84375</v>
      </c>
      <c r="AI455">
        <f t="shared" ref="AI455:AI518" si="60">IF(AF455="","",(AH455-AG455)^2)</f>
        <v>2.44140625E-2</v>
      </c>
      <c r="AJ455">
        <v>0.76137624861265263</v>
      </c>
      <c r="AK455">
        <f t="shared" ref="AK455:AK518" si="61">IF(AG455="","",(AJ455-AG455)^2)</f>
        <v>5.6941294726170565E-2</v>
      </c>
    </row>
    <row r="456" spans="1:37" x14ac:dyDescent="0.2">
      <c r="A456" s="2" t="d">
        <v>1988-10-03</v>
      </c>
      <c r="B456" t="s">
        <v>711</v>
      </c>
      <c r="C456" t="s">
        <v>637</v>
      </c>
      <c r="D456">
        <v>3</v>
      </c>
      <c r="E456" t="s">
        <v>609</v>
      </c>
      <c r="F456" t="b">
        <v>0</v>
      </c>
      <c r="H456" t="s">
        <v>620</v>
      </c>
      <c r="I456" t="s">
        <v>337</v>
      </c>
      <c r="J456">
        <v>2</v>
      </c>
      <c r="K456" t="s">
        <v>611</v>
      </c>
      <c r="L456" t="s">
        <v>612</v>
      </c>
      <c r="M456">
        <v>23</v>
      </c>
      <c r="N456">
        <v>3</v>
      </c>
      <c r="O456">
        <v>2036</v>
      </c>
      <c r="P456" t="s">
        <v>462</v>
      </c>
      <c r="R456" t="s">
        <v>611</v>
      </c>
      <c r="S456" t="s">
        <v>612</v>
      </c>
      <c r="T456">
        <v>157</v>
      </c>
      <c r="U456">
        <v>-5</v>
      </c>
      <c r="V456">
        <v>1783</v>
      </c>
      <c r="W456" t="s">
        <v>1417</v>
      </c>
      <c r="Y456" t="s">
        <v>646</v>
      </c>
      <c r="AB456" t="str">
        <f>IF(I456=$AA$2, _xlfn.XLOOKUP(P456,tennis_clusters!B:B,tennis_clusters!AB:AB),"NA")</f>
        <v>NA</v>
      </c>
      <c r="AC456">
        <f>IF(OR(ISNUMBER(AB456),ISNA(AB456)),"NA",_xlfn.XLOOKUP(I456,tennis_clusters!B:B,tennis_clusters!AB:AB))</f>
        <v>10</v>
      </c>
      <c r="AD456" t="str">
        <f t="shared" si="56"/>
        <v>L</v>
      </c>
      <c r="AE456" t="str">
        <f t="shared" si="57"/>
        <v>L</v>
      </c>
      <c r="AF456">
        <f t="shared" si="58"/>
        <v>10</v>
      </c>
      <c r="AG456">
        <f t="shared" si="55"/>
        <v>0</v>
      </c>
      <c r="AH456">
        <f t="shared" si="59"/>
        <v>0.9</v>
      </c>
      <c r="AI456">
        <f t="shared" si="60"/>
        <v>0.81</v>
      </c>
      <c r="AJ456">
        <v>0.76137624861265263</v>
      </c>
      <c r="AK456">
        <f t="shared" si="61"/>
        <v>0.57969379195147586</v>
      </c>
    </row>
    <row r="457" spans="1:37" x14ac:dyDescent="0.2">
      <c r="A457" s="2" t="d">
        <v>2001-08-20</v>
      </c>
      <c r="B457" t="s">
        <v>636</v>
      </c>
      <c r="C457" t="s">
        <v>637</v>
      </c>
      <c r="D457">
        <v>3</v>
      </c>
      <c r="E457" t="s">
        <v>609</v>
      </c>
      <c r="F457" t="b">
        <v>0</v>
      </c>
      <c r="G457">
        <v>66</v>
      </c>
      <c r="H457" t="s">
        <v>610</v>
      </c>
      <c r="I457" t="s">
        <v>559</v>
      </c>
      <c r="J457">
        <v>6</v>
      </c>
      <c r="K457" t="s">
        <v>621</v>
      </c>
      <c r="L457" t="s">
        <v>622</v>
      </c>
      <c r="M457">
        <v>16</v>
      </c>
      <c r="N457">
        <v>13</v>
      </c>
      <c r="O457">
        <v>2069</v>
      </c>
      <c r="P457" t="s">
        <v>462</v>
      </c>
      <c r="Q457">
        <v>3</v>
      </c>
      <c r="R457" t="s">
        <v>611</v>
      </c>
      <c r="S457" t="s">
        <v>612</v>
      </c>
      <c r="T457">
        <v>10</v>
      </c>
      <c r="U457">
        <v>-13</v>
      </c>
      <c r="V457">
        <v>2169</v>
      </c>
      <c r="W457" t="s">
        <v>741</v>
      </c>
      <c r="AB457" t="str">
        <f>IF(I457=$AA$2, _xlfn.XLOOKUP(P457,tennis_clusters!B:B,tennis_clusters!AB:AB),"NA")</f>
        <v>NA</v>
      </c>
      <c r="AC457">
        <f>IF(OR(ISNUMBER(AB457),ISNA(AB457)),"NA",_xlfn.XLOOKUP(I457,tennis_clusters!B:B,tennis_clusters!AB:AB))</f>
        <v>15</v>
      </c>
      <c r="AD457" t="str">
        <f t="shared" si="56"/>
        <v>L</v>
      </c>
      <c r="AE457" t="str">
        <f t="shared" si="57"/>
        <v>L</v>
      </c>
      <c r="AF457">
        <f t="shared" si="58"/>
        <v>15</v>
      </c>
      <c r="AG457">
        <f t="shared" si="55"/>
        <v>0</v>
      </c>
      <c r="AH457">
        <f t="shared" si="59"/>
        <v>0.70769230769230773</v>
      </c>
      <c r="AI457">
        <f t="shared" si="60"/>
        <v>0.50082840236686399</v>
      </c>
      <c r="AJ457">
        <v>0.76137624861265263</v>
      </c>
      <c r="AK457">
        <f t="shared" si="61"/>
        <v>0.57969379195147586</v>
      </c>
    </row>
    <row r="458" spans="1:37" x14ac:dyDescent="0.2">
      <c r="A458" s="2" t="d">
        <v>1993-03-12</v>
      </c>
      <c r="B458" t="s">
        <v>699</v>
      </c>
      <c r="C458" t="s">
        <v>642</v>
      </c>
      <c r="D458">
        <v>3</v>
      </c>
      <c r="E458" t="s">
        <v>609</v>
      </c>
      <c r="F458" t="b">
        <v>0</v>
      </c>
      <c r="G458">
        <v>25</v>
      </c>
      <c r="H458" t="s">
        <v>620</v>
      </c>
      <c r="I458" t="s">
        <v>462</v>
      </c>
      <c r="J458">
        <v>2</v>
      </c>
      <c r="K458" t="s">
        <v>611</v>
      </c>
      <c r="L458" t="s">
        <v>612</v>
      </c>
      <c r="M458">
        <v>2</v>
      </c>
      <c r="N458">
        <v>4</v>
      </c>
      <c r="O458">
        <v>2266</v>
      </c>
      <c r="P458" t="s">
        <v>69</v>
      </c>
      <c r="Q458">
        <v>17</v>
      </c>
      <c r="R458" t="s">
        <v>829</v>
      </c>
      <c r="S458" t="s">
        <v>830</v>
      </c>
      <c r="T458">
        <v>21</v>
      </c>
      <c r="U458">
        <v>-4</v>
      </c>
      <c r="V458">
        <v>2006</v>
      </c>
      <c r="W458" t="s">
        <v>1205</v>
      </c>
      <c r="AB458">
        <f>IF(I458=$AA$2, _xlfn.XLOOKUP(P458,tennis_clusters!B:B,tennis_clusters!AB:AB),"NA")</f>
        <v>13</v>
      </c>
      <c r="AC458" t="str">
        <f>IF(OR(ISNUMBER(AB458),ISNA(AB458)),"NA",_xlfn.XLOOKUP(I458,tennis_clusters!B:B,tennis_clusters!AB:AB))</f>
        <v>NA</v>
      </c>
      <c r="AD458" t="str">
        <f t="shared" si="56"/>
        <v>W</v>
      </c>
      <c r="AE458" t="str">
        <f t="shared" si="57"/>
        <v>W</v>
      </c>
      <c r="AF458">
        <f t="shared" si="58"/>
        <v>13</v>
      </c>
      <c r="AG458">
        <f t="shared" si="55"/>
        <v>1</v>
      </c>
      <c r="AH458">
        <f t="shared" si="59"/>
        <v>0.80909090909090908</v>
      </c>
      <c r="AI458">
        <f t="shared" si="60"/>
        <v>3.6446280991735538E-2</v>
      </c>
      <c r="AJ458">
        <v>0.76137624861265263</v>
      </c>
      <c r="AK458">
        <f t="shared" si="61"/>
        <v>5.6941294726170565E-2</v>
      </c>
    </row>
    <row r="459" spans="1:37" x14ac:dyDescent="0.2">
      <c r="A459" s="2" t="d">
        <v>1992-03-13</v>
      </c>
      <c r="B459" t="s">
        <v>699</v>
      </c>
      <c r="C459" t="s">
        <v>642</v>
      </c>
      <c r="D459">
        <v>3</v>
      </c>
      <c r="E459" t="s">
        <v>609</v>
      </c>
      <c r="F459" t="b">
        <v>0</v>
      </c>
      <c r="G459">
        <v>30</v>
      </c>
      <c r="H459" t="s">
        <v>618</v>
      </c>
      <c r="I459" t="s">
        <v>408</v>
      </c>
      <c r="J459">
        <v>6</v>
      </c>
      <c r="K459" t="s">
        <v>611</v>
      </c>
      <c r="L459" t="s">
        <v>612</v>
      </c>
      <c r="M459">
        <v>9</v>
      </c>
      <c r="N459">
        <v>11</v>
      </c>
      <c r="O459">
        <v>2194</v>
      </c>
      <c r="P459" t="s">
        <v>462</v>
      </c>
      <c r="Q459">
        <v>4</v>
      </c>
      <c r="R459" t="s">
        <v>611</v>
      </c>
      <c r="S459" t="s">
        <v>612</v>
      </c>
      <c r="T459">
        <v>4</v>
      </c>
      <c r="U459">
        <v>-12</v>
      </c>
      <c r="V459">
        <v>2224</v>
      </c>
      <c r="W459" t="s">
        <v>1265</v>
      </c>
      <c r="AB459" t="str">
        <f>IF(I459=$AA$2, _xlfn.XLOOKUP(P459,tennis_clusters!B:B,tennis_clusters!AB:AB),"NA")</f>
        <v>NA</v>
      </c>
      <c r="AC459">
        <f>IF(OR(ISNUMBER(AB459),ISNA(AB459)),"NA",_xlfn.XLOOKUP(I459,tennis_clusters!B:B,tennis_clusters!AB:AB))</f>
        <v>18</v>
      </c>
      <c r="AD459" t="str">
        <f t="shared" si="56"/>
        <v>L</v>
      </c>
      <c r="AE459" t="str">
        <f t="shared" si="57"/>
        <v>L</v>
      </c>
      <c r="AF459">
        <f t="shared" si="58"/>
        <v>18</v>
      </c>
      <c r="AG459">
        <f t="shared" si="55"/>
        <v>0</v>
      </c>
      <c r="AH459">
        <f t="shared" si="59"/>
        <v>0.7021276595744681</v>
      </c>
      <c r="AI459">
        <f t="shared" si="60"/>
        <v>0.49298325033952017</v>
      </c>
      <c r="AJ459">
        <v>0.76137624861265263</v>
      </c>
      <c r="AK459">
        <f t="shared" si="61"/>
        <v>0.57969379195147586</v>
      </c>
    </row>
    <row r="460" spans="1:37" x14ac:dyDescent="0.2">
      <c r="A460" s="2" t="d">
        <v>2001-08-20</v>
      </c>
      <c r="B460" t="s">
        <v>636</v>
      </c>
      <c r="C460" t="s">
        <v>637</v>
      </c>
      <c r="D460">
        <v>3</v>
      </c>
      <c r="E460" t="s">
        <v>609</v>
      </c>
      <c r="F460" t="b">
        <v>0</v>
      </c>
      <c r="G460">
        <v>66</v>
      </c>
      <c r="H460" t="s">
        <v>614</v>
      </c>
      <c r="I460" t="s">
        <v>462</v>
      </c>
      <c r="J460">
        <v>3</v>
      </c>
      <c r="K460" t="s">
        <v>611</v>
      </c>
      <c r="L460" t="s">
        <v>612</v>
      </c>
      <c r="M460">
        <v>10</v>
      </c>
      <c r="N460">
        <v>7</v>
      </c>
      <c r="O460">
        <v>2162</v>
      </c>
      <c r="P460" t="s">
        <v>545</v>
      </c>
      <c r="Q460">
        <v>5</v>
      </c>
      <c r="R460" t="s">
        <v>678</v>
      </c>
      <c r="S460" t="s">
        <v>679</v>
      </c>
      <c r="T460">
        <v>14</v>
      </c>
      <c r="U460">
        <v>-7</v>
      </c>
      <c r="V460">
        <v>2077</v>
      </c>
      <c r="W460" t="s">
        <v>742</v>
      </c>
      <c r="AB460">
        <f>IF(I460=$AA$2, _xlfn.XLOOKUP(P460,tennis_clusters!B:B,tennis_clusters!AB:AB),"NA")</f>
        <v>15</v>
      </c>
      <c r="AC460" t="str">
        <f>IF(OR(ISNUMBER(AB460),ISNA(AB460)),"NA",_xlfn.XLOOKUP(I460,tennis_clusters!B:B,tennis_clusters!AB:AB))</f>
        <v>NA</v>
      </c>
      <c r="AD460" t="str">
        <f t="shared" si="56"/>
        <v>W</v>
      </c>
      <c r="AE460" t="str">
        <f t="shared" si="57"/>
        <v>W</v>
      </c>
      <c r="AF460">
        <f t="shared" si="58"/>
        <v>15</v>
      </c>
      <c r="AG460">
        <f t="shared" si="55"/>
        <v>1</v>
      </c>
      <c r="AH460">
        <f t="shared" si="59"/>
        <v>0.70769230769230773</v>
      </c>
      <c r="AI460">
        <f t="shared" si="60"/>
        <v>8.5443786982248499E-2</v>
      </c>
      <c r="AJ460">
        <v>0.76137624861265263</v>
      </c>
      <c r="AK460">
        <f t="shared" si="61"/>
        <v>5.6941294726170565E-2</v>
      </c>
    </row>
    <row r="461" spans="1:37" x14ac:dyDescent="0.2">
      <c r="A461" s="2" t="d">
        <v>1995-06-26</v>
      </c>
      <c r="B461" t="s">
        <v>658</v>
      </c>
      <c r="C461" t="s">
        <v>608</v>
      </c>
      <c r="D461">
        <v>5</v>
      </c>
      <c r="E461" t="s">
        <v>608</v>
      </c>
      <c r="F461" t="b">
        <v>0</v>
      </c>
      <c r="G461">
        <v>50</v>
      </c>
      <c r="H461" t="s">
        <v>618</v>
      </c>
      <c r="I461" t="s">
        <v>462</v>
      </c>
      <c r="J461">
        <v>2</v>
      </c>
      <c r="K461" t="s">
        <v>611</v>
      </c>
      <c r="L461" t="s">
        <v>612</v>
      </c>
      <c r="M461">
        <v>2</v>
      </c>
      <c r="N461">
        <v>2</v>
      </c>
      <c r="O461">
        <v>2298</v>
      </c>
      <c r="P461" t="s">
        <v>514</v>
      </c>
      <c r="R461" t="s">
        <v>1081</v>
      </c>
      <c r="S461" t="s">
        <v>1082</v>
      </c>
      <c r="T461">
        <v>108</v>
      </c>
      <c r="U461">
        <v>-3</v>
      </c>
      <c r="V461">
        <v>1920</v>
      </c>
      <c r="W461" t="s">
        <v>1083</v>
      </c>
      <c r="AB461">
        <f>IF(I461=$AA$2, _xlfn.XLOOKUP(P461,tennis_clusters!B:B,tennis_clusters!AB:AB),"NA")</f>
        <v>24</v>
      </c>
      <c r="AC461" t="str">
        <f>IF(OR(ISNUMBER(AB461),ISNA(AB461)),"NA",_xlfn.XLOOKUP(I461,tennis_clusters!B:B,tennis_clusters!AB:AB))</f>
        <v>NA</v>
      </c>
      <c r="AD461" t="str">
        <f t="shared" si="56"/>
        <v>W</v>
      </c>
      <c r="AE461" t="str">
        <f t="shared" si="57"/>
        <v>W</v>
      </c>
      <c r="AF461">
        <f t="shared" si="58"/>
        <v>24</v>
      </c>
      <c r="AG461">
        <f t="shared" si="55"/>
        <v>1</v>
      </c>
      <c r="AH461">
        <f t="shared" si="59"/>
        <v>0.90625</v>
      </c>
      <c r="AI461">
        <f t="shared" si="60"/>
        <v>8.7890625E-3</v>
      </c>
      <c r="AJ461">
        <v>0.76137624861265263</v>
      </c>
      <c r="AK461">
        <f t="shared" si="61"/>
        <v>5.6941294726170565E-2</v>
      </c>
    </row>
    <row r="462" spans="1:37" x14ac:dyDescent="0.2">
      <c r="A462" s="2" t="d">
        <v>1997-06-09</v>
      </c>
      <c r="B462" t="s">
        <v>762</v>
      </c>
      <c r="C462" t="s">
        <v>637</v>
      </c>
      <c r="D462">
        <v>3</v>
      </c>
      <c r="E462" t="s">
        <v>608</v>
      </c>
      <c r="F462" t="b">
        <v>0</v>
      </c>
      <c r="G462">
        <v>55</v>
      </c>
      <c r="H462" t="s">
        <v>618</v>
      </c>
      <c r="I462" t="s">
        <v>308</v>
      </c>
      <c r="J462">
        <v>8</v>
      </c>
      <c r="K462" t="s">
        <v>678</v>
      </c>
      <c r="L462" t="s">
        <v>679</v>
      </c>
      <c r="M462">
        <v>24</v>
      </c>
      <c r="N462">
        <v>15</v>
      </c>
      <c r="O462">
        <v>2021</v>
      </c>
      <c r="P462" t="s">
        <v>462</v>
      </c>
      <c r="Q462">
        <v>1</v>
      </c>
      <c r="R462" t="s">
        <v>611</v>
      </c>
      <c r="S462" t="s">
        <v>612</v>
      </c>
      <c r="T462">
        <v>1</v>
      </c>
      <c r="U462">
        <v>-14</v>
      </c>
      <c r="V462">
        <v>2303</v>
      </c>
      <c r="W462" t="s">
        <v>725</v>
      </c>
      <c r="AB462" t="str">
        <f>IF(I462=$AA$2, _xlfn.XLOOKUP(P462,tennis_clusters!B:B,tennis_clusters!AB:AB),"NA")</f>
        <v>NA</v>
      </c>
      <c r="AC462">
        <f>IF(OR(ISNUMBER(AB462),ISNA(AB462)),"NA",_xlfn.XLOOKUP(I462,tennis_clusters!B:B,tennis_clusters!AB:AB))</f>
        <v>13</v>
      </c>
      <c r="AD462" t="str">
        <f t="shared" si="56"/>
        <v>L</v>
      </c>
      <c r="AE462" t="str">
        <f t="shared" si="57"/>
        <v>L</v>
      </c>
      <c r="AF462">
        <f t="shared" si="58"/>
        <v>13</v>
      </c>
      <c r="AG462">
        <f t="shared" si="55"/>
        <v>0</v>
      </c>
      <c r="AH462">
        <f t="shared" si="59"/>
        <v>0.80909090909090908</v>
      </c>
      <c r="AI462">
        <f t="shared" si="60"/>
        <v>0.65462809917355369</v>
      </c>
      <c r="AJ462">
        <v>0.76137624861265263</v>
      </c>
      <c r="AK462">
        <f t="shared" si="61"/>
        <v>0.57969379195147586</v>
      </c>
    </row>
    <row r="463" spans="1:37" x14ac:dyDescent="0.2">
      <c r="A463" s="2" t="d">
        <v>1994-01-10</v>
      </c>
      <c r="B463" t="s">
        <v>1162</v>
      </c>
      <c r="C463" t="s">
        <v>637</v>
      </c>
      <c r="D463">
        <v>3</v>
      </c>
      <c r="E463" t="s">
        <v>609</v>
      </c>
      <c r="F463" t="b">
        <v>0</v>
      </c>
      <c r="G463">
        <v>43</v>
      </c>
      <c r="H463" t="s">
        <v>620</v>
      </c>
      <c r="I463" t="s">
        <v>462</v>
      </c>
      <c r="J463">
        <v>1</v>
      </c>
      <c r="K463" t="s">
        <v>611</v>
      </c>
      <c r="L463" t="s">
        <v>612</v>
      </c>
      <c r="M463">
        <v>1</v>
      </c>
      <c r="N463">
        <v>2</v>
      </c>
      <c r="O463">
        <v>2298</v>
      </c>
      <c r="P463" t="s">
        <v>275</v>
      </c>
      <c r="R463" t="s">
        <v>643</v>
      </c>
      <c r="S463" t="s">
        <v>644</v>
      </c>
      <c r="T463">
        <v>44</v>
      </c>
      <c r="U463">
        <v>-2</v>
      </c>
      <c r="V463">
        <v>1925</v>
      </c>
      <c r="W463" t="s">
        <v>1163</v>
      </c>
      <c r="AB463">
        <f>IF(I463=$AA$2, _xlfn.XLOOKUP(P463,tennis_clusters!B:B,tennis_clusters!AB:AB),"NA")</f>
        <v>2</v>
      </c>
      <c r="AC463" t="str">
        <f>IF(OR(ISNUMBER(AB463),ISNA(AB463)),"NA",_xlfn.XLOOKUP(I463,tennis_clusters!B:B,tennis_clusters!AB:AB))</f>
        <v>NA</v>
      </c>
      <c r="AD463" t="str">
        <f t="shared" si="56"/>
        <v>W</v>
      </c>
      <c r="AE463" t="str">
        <f t="shared" si="57"/>
        <v>W</v>
      </c>
      <c r="AF463">
        <f t="shared" si="58"/>
        <v>2</v>
      </c>
      <c r="AG463">
        <f t="shared" si="55"/>
        <v>1</v>
      </c>
      <c r="AH463">
        <f t="shared" si="59"/>
        <v>0.78749999999999998</v>
      </c>
      <c r="AI463">
        <f t="shared" si="60"/>
        <v>4.5156250000000009E-2</v>
      </c>
      <c r="AJ463">
        <v>0.76137624861265263</v>
      </c>
      <c r="AK463">
        <f t="shared" si="61"/>
        <v>5.6941294726170565E-2</v>
      </c>
    </row>
    <row r="464" spans="1:37" x14ac:dyDescent="0.2">
      <c r="A464" s="2" t="d">
        <v>1997-02-24</v>
      </c>
      <c r="B464" t="s">
        <v>938</v>
      </c>
      <c r="C464" t="s">
        <v>783</v>
      </c>
      <c r="D464">
        <v>3</v>
      </c>
      <c r="E464" t="s">
        <v>609</v>
      </c>
      <c r="F464" t="b">
        <v>1</v>
      </c>
      <c r="G464">
        <v>43</v>
      </c>
      <c r="H464" t="s">
        <v>618</v>
      </c>
      <c r="I464" t="s">
        <v>462</v>
      </c>
      <c r="J464">
        <v>1</v>
      </c>
      <c r="K464" t="s">
        <v>611</v>
      </c>
      <c r="L464" t="s">
        <v>612</v>
      </c>
      <c r="M464">
        <v>1</v>
      </c>
      <c r="N464">
        <v>1</v>
      </c>
      <c r="O464">
        <v>2391</v>
      </c>
      <c r="P464" t="s">
        <v>160</v>
      </c>
      <c r="R464" t="s">
        <v>611</v>
      </c>
      <c r="S464" t="s">
        <v>612</v>
      </c>
      <c r="T464">
        <v>129</v>
      </c>
      <c r="U464">
        <v>-1</v>
      </c>
      <c r="V464">
        <v>1828</v>
      </c>
      <c r="W464" t="s">
        <v>692</v>
      </c>
      <c r="Y464" t="s">
        <v>646</v>
      </c>
      <c r="AB464">
        <f>IF(I464=$AA$2, _xlfn.XLOOKUP(P464,tennis_clusters!B:B,tennis_clusters!AB:AB),"NA")</f>
        <v>19</v>
      </c>
      <c r="AC464" t="str">
        <f>IF(OR(ISNUMBER(AB464),ISNA(AB464)),"NA",_xlfn.XLOOKUP(I464,tennis_clusters!B:B,tennis_clusters!AB:AB))</f>
        <v>NA</v>
      </c>
      <c r="AD464" t="str">
        <f t="shared" si="56"/>
        <v>W</v>
      </c>
      <c r="AE464" t="str">
        <f t="shared" si="57"/>
        <v>W</v>
      </c>
      <c r="AF464">
        <f t="shared" si="58"/>
        <v>19</v>
      </c>
      <c r="AG464">
        <f t="shared" si="55"/>
        <v>1</v>
      </c>
      <c r="AH464">
        <f t="shared" si="59"/>
        <v>0.83333333333333337</v>
      </c>
      <c r="AI464">
        <f t="shared" si="60"/>
        <v>2.7777777777777766E-2</v>
      </c>
      <c r="AJ464">
        <v>0.76137624861265263</v>
      </c>
      <c r="AK464">
        <f t="shared" si="61"/>
        <v>5.6941294726170565E-2</v>
      </c>
    </row>
    <row r="465" spans="1:37" x14ac:dyDescent="0.2">
      <c r="A465" s="2" t="d">
        <v>1993-01-18</v>
      </c>
      <c r="B465" t="s">
        <v>719</v>
      </c>
      <c r="C465" t="s">
        <v>608</v>
      </c>
      <c r="D465">
        <v>5</v>
      </c>
      <c r="E465" t="s">
        <v>609</v>
      </c>
      <c r="F465" t="b">
        <v>0</v>
      </c>
      <c r="G465">
        <v>31</v>
      </c>
      <c r="H465" t="s">
        <v>620</v>
      </c>
      <c r="I465" t="s">
        <v>462</v>
      </c>
      <c r="J465">
        <v>3</v>
      </c>
      <c r="K465" t="s">
        <v>611</v>
      </c>
      <c r="L465" t="s">
        <v>612</v>
      </c>
      <c r="M465">
        <v>3</v>
      </c>
      <c r="N465">
        <v>5</v>
      </c>
      <c r="O465">
        <v>2292</v>
      </c>
      <c r="P465" t="s">
        <v>363</v>
      </c>
      <c r="Q465">
        <v>13</v>
      </c>
      <c r="R465" t="s">
        <v>611</v>
      </c>
      <c r="S465" t="s">
        <v>612</v>
      </c>
      <c r="T465">
        <v>13</v>
      </c>
      <c r="U465">
        <v>-6</v>
      </c>
      <c r="V465">
        <v>2051</v>
      </c>
      <c r="W465" t="s">
        <v>868</v>
      </c>
      <c r="AB465">
        <f>IF(I465=$AA$2, _xlfn.XLOOKUP(P465,tennis_clusters!B:B,tennis_clusters!AB:AB),"NA")</f>
        <v>8</v>
      </c>
      <c r="AC465" t="str">
        <f>IF(OR(ISNUMBER(AB465),ISNA(AB465)),"NA",_xlfn.XLOOKUP(I465,tennis_clusters!B:B,tennis_clusters!AB:AB))</f>
        <v>NA</v>
      </c>
      <c r="AD465" t="str">
        <f t="shared" si="56"/>
        <v>W</v>
      </c>
      <c r="AE465" t="str">
        <f t="shared" si="57"/>
        <v>W</v>
      </c>
      <c r="AF465">
        <f t="shared" si="58"/>
        <v>8</v>
      </c>
      <c r="AG465">
        <f t="shared" si="55"/>
        <v>1</v>
      </c>
      <c r="AH465">
        <f t="shared" si="59"/>
        <v>0.7415730337078652</v>
      </c>
      <c r="AI465">
        <f t="shared" si="60"/>
        <v>6.6784496906956176E-2</v>
      </c>
      <c r="AJ465">
        <v>0.76137624861265263</v>
      </c>
      <c r="AK465">
        <f t="shared" si="61"/>
        <v>5.6941294726170565E-2</v>
      </c>
    </row>
    <row r="466" spans="1:37" x14ac:dyDescent="0.2">
      <c r="A466" s="2" t="d">
        <v>1988-07-18</v>
      </c>
      <c r="B466" t="s">
        <v>1423</v>
      </c>
      <c r="C466" t="s">
        <v>637</v>
      </c>
      <c r="D466">
        <v>3</v>
      </c>
      <c r="E466" t="s">
        <v>609</v>
      </c>
      <c r="F466" t="b">
        <v>0</v>
      </c>
      <c r="H466" t="s">
        <v>614</v>
      </c>
      <c r="I466" t="s">
        <v>1364</v>
      </c>
      <c r="J466">
        <v>1</v>
      </c>
      <c r="K466" t="s">
        <v>611</v>
      </c>
      <c r="L466" t="s">
        <v>612</v>
      </c>
      <c r="M466">
        <v>11</v>
      </c>
      <c r="N466">
        <v>2</v>
      </c>
      <c r="O466">
        <v>2122</v>
      </c>
      <c r="P466" t="s">
        <v>462</v>
      </c>
      <c r="R466" t="s">
        <v>611</v>
      </c>
      <c r="S466" t="s">
        <v>612</v>
      </c>
      <c r="T466">
        <v>286</v>
      </c>
      <c r="U466">
        <v>-4</v>
      </c>
      <c r="V466">
        <v>1773</v>
      </c>
      <c r="W466" t="s">
        <v>1256</v>
      </c>
      <c r="AB466" t="str">
        <f>IF(I466=$AA$2, _xlfn.XLOOKUP(P466,tennis_clusters!B:B,tennis_clusters!AB:AB),"NA")</f>
        <v>NA</v>
      </c>
      <c r="AC466" t="e">
        <f>IF(OR(ISNUMBER(AB466),ISNA(AB466)),"NA",_xlfn.XLOOKUP(I466,tennis_clusters!B:B,tennis_clusters!AB:AB))</f>
        <v>#N/A</v>
      </c>
      <c r="AD466" t="str">
        <f t="shared" si="56"/>
        <v>L</v>
      </c>
      <c r="AE466" t="str">
        <f t="shared" si="57"/>
        <v/>
      </c>
      <c r="AF466" t="str">
        <f t="shared" si="58"/>
        <v/>
      </c>
      <c r="AG466" t="str">
        <f t="shared" si="55"/>
        <v/>
      </c>
      <c r="AH466" t="str">
        <f t="shared" si="59"/>
        <v/>
      </c>
      <c r="AI466" t="str">
        <f t="shared" si="60"/>
        <v/>
      </c>
      <c r="AJ466">
        <v>0.76137624861265263</v>
      </c>
      <c r="AK466" t="str">
        <f t="shared" si="61"/>
        <v/>
      </c>
    </row>
    <row r="467" spans="1:37" x14ac:dyDescent="0.2">
      <c r="A467" s="2" t="d">
        <v>1988-09-19</v>
      </c>
      <c r="B467" t="s">
        <v>750</v>
      </c>
      <c r="C467" t="s">
        <v>637</v>
      </c>
      <c r="D467">
        <v>3</v>
      </c>
      <c r="E467" t="s">
        <v>609</v>
      </c>
      <c r="F467" t="b">
        <v>0</v>
      </c>
      <c r="H467" t="s">
        <v>620</v>
      </c>
      <c r="I467" t="s">
        <v>1313</v>
      </c>
      <c r="J467">
        <v>5</v>
      </c>
      <c r="K467" t="s">
        <v>611</v>
      </c>
      <c r="L467" t="s">
        <v>612</v>
      </c>
      <c r="M467">
        <v>32</v>
      </c>
      <c r="N467">
        <v>4</v>
      </c>
      <c r="O467">
        <v>1963</v>
      </c>
      <c r="P467" t="s">
        <v>462</v>
      </c>
      <c r="R467" t="s">
        <v>611</v>
      </c>
      <c r="S467" t="s">
        <v>612</v>
      </c>
      <c r="T467">
        <v>190</v>
      </c>
      <c r="U467">
        <v>-7</v>
      </c>
      <c r="V467">
        <v>1773</v>
      </c>
      <c r="W467" t="s">
        <v>1336</v>
      </c>
      <c r="Y467" t="s">
        <v>728</v>
      </c>
      <c r="AB467" t="str">
        <f>IF(I467=$AA$2, _xlfn.XLOOKUP(P467,tennis_clusters!B:B,tennis_clusters!AB:AB),"NA")</f>
        <v>NA</v>
      </c>
      <c r="AC467" t="e">
        <f>IF(OR(ISNUMBER(AB467),ISNA(AB467)),"NA",_xlfn.XLOOKUP(I467,tennis_clusters!B:B,tennis_clusters!AB:AB))</f>
        <v>#N/A</v>
      </c>
      <c r="AD467" t="str">
        <f t="shared" si="56"/>
        <v>L</v>
      </c>
      <c r="AE467" t="str">
        <f t="shared" si="57"/>
        <v/>
      </c>
      <c r="AF467" t="str">
        <f t="shared" si="58"/>
        <v/>
      </c>
      <c r="AG467" t="str">
        <f t="shared" si="55"/>
        <v/>
      </c>
      <c r="AH467" t="str">
        <f t="shared" si="59"/>
        <v/>
      </c>
      <c r="AI467" t="str">
        <f t="shared" si="60"/>
        <v/>
      </c>
      <c r="AJ467">
        <v>0.76137624861265263</v>
      </c>
      <c r="AK467" t="str">
        <f t="shared" si="61"/>
        <v/>
      </c>
    </row>
    <row r="468" spans="1:37" x14ac:dyDescent="0.2">
      <c r="A468" s="2" t="d">
        <v>1998-04-27</v>
      </c>
      <c r="B468" t="s">
        <v>929</v>
      </c>
      <c r="C468" t="s">
        <v>637</v>
      </c>
      <c r="D468">
        <v>3</v>
      </c>
      <c r="E468" t="s">
        <v>671</v>
      </c>
      <c r="F468" t="b">
        <v>0</v>
      </c>
      <c r="G468">
        <v>17</v>
      </c>
      <c r="H468" t="s">
        <v>610</v>
      </c>
      <c r="I468" t="s">
        <v>462</v>
      </c>
      <c r="J468">
        <v>1</v>
      </c>
      <c r="K468" t="s">
        <v>611</v>
      </c>
      <c r="L468" t="s">
        <v>612</v>
      </c>
      <c r="M468">
        <v>1</v>
      </c>
      <c r="N468">
        <v>3</v>
      </c>
      <c r="O468">
        <v>2295</v>
      </c>
      <c r="P468" t="s">
        <v>275</v>
      </c>
      <c r="Q468">
        <v>2</v>
      </c>
      <c r="R468" t="s">
        <v>643</v>
      </c>
      <c r="S468" t="s">
        <v>644</v>
      </c>
      <c r="T468">
        <v>42</v>
      </c>
      <c r="U468">
        <v>-3</v>
      </c>
      <c r="V468">
        <v>1986</v>
      </c>
      <c r="W468" t="s">
        <v>930</v>
      </c>
      <c r="AB468">
        <f>IF(I468=$AA$2, _xlfn.XLOOKUP(P468,tennis_clusters!B:B,tennis_clusters!AB:AB),"NA")</f>
        <v>2</v>
      </c>
      <c r="AC468" t="str">
        <f>IF(OR(ISNUMBER(AB468),ISNA(AB468)),"NA",_xlfn.XLOOKUP(I468,tennis_clusters!B:B,tennis_clusters!AB:AB))</f>
        <v>NA</v>
      </c>
      <c r="AD468" t="str">
        <f t="shared" si="56"/>
        <v>W</v>
      </c>
      <c r="AE468" t="str">
        <f t="shared" si="57"/>
        <v>W</v>
      </c>
      <c r="AF468">
        <f t="shared" si="58"/>
        <v>2</v>
      </c>
      <c r="AG468">
        <f t="shared" si="55"/>
        <v>1</v>
      </c>
      <c r="AH468">
        <f t="shared" si="59"/>
        <v>0.78749999999999998</v>
      </c>
      <c r="AI468">
        <f t="shared" si="60"/>
        <v>4.5156250000000009E-2</v>
      </c>
      <c r="AJ468">
        <v>0.76137624861265263</v>
      </c>
      <c r="AK468">
        <f t="shared" si="61"/>
        <v>5.6941294726170565E-2</v>
      </c>
    </row>
    <row r="469" spans="1:37" x14ac:dyDescent="0.2">
      <c r="A469" s="2" t="d">
        <v>1991-06-17</v>
      </c>
      <c r="B469" t="s">
        <v>1300</v>
      </c>
      <c r="C469" t="s">
        <v>637</v>
      </c>
      <c r="D469">
        <v>3</v>
      </c>
      <c r="E469" t="s">
        <v>608</v>
      </c>
      <c r="F469" t="b">
        <v>0</v>
      </c>
      <c r="G469">
        <v>52</v>
      </c>
      <c r="H469" t="s">
        <v>624</v>
      </c>
      <c r="I469" t="s">
        <v>462</v>
      </c>
      <c r="J469">
        <v>1</v>
      </c>
      <c r="K469" t="s">
        <v>611</v>
      </c>
      <c r="L469" t="s">
        <v>612</v>
      </c>
      <c r="M469">
        <v>9</v>
      </c>
      <c r="N469">
        <v>4</v>
      </c>
      <c r="O469">
        <v>2098</v>
      </c>
      <c r="P469" t="s">
        <v>116</v>
      </c>
      <c r="R469" t="s">
        <v>678</v>
      </c>
      <c r="S469" t="s">
        <v>679</v>
      </c>
      <c r="T469">
        <v>55</v>
      </c>
      <c r="U469">
        <v>-5</v>
      </c>
      <c r="V469">
        <v>1903</v>
      </c>
      <c r="W469" t="s">
        <v>1302</v>
      </c>
      <c r="AB469">
        <f>IF(I469=$AA$2, _xlfn.XLOOKUP(P469,tennis_clusters!B:B,tennis_clusters!AB:AB),"NA")</f>
        <v>17</v>
      </c>
      <c r="AC469" t="str">
        <f>IF(OR(ISNUMBER(AB469),ISNA(AB469)),"NA",_xlfn.XLOOKUP(I469,tennis_clusters!B:B,tennis_clusters!AB:AB))</f>
        <v>NA</v>
      </c>
      <c r="AD469" t="str">
        <f t="shared" si="56"/>
        <v>W</v>
      </c>
      <c r="AE469" t="str">
        <f t="shared" si="57"/>
        <v>W</v>
      </c>
      <c r="AF469">
        <f t="shared" si="58"/>
        <v>17</v>
      </c>
      <c r="AG469">
        <f t="shared" si="55"/>
        <v>1</v>
      </c>
      <c r="AH469">
        <f t="shared" si="59"/>
        <v>0.72972972972972971</v>
      </c>
      <c r="AI469">
        <f t="shared" si="60"/>
        <v>7.3046018991964945E-2</v>
      </c>
      <c r="AJ469">
        <v>0.76137624861265263</v>
      </c>
      <c r="AK469">
        <f t="shared" si="61"/>
        <v>5.6941294726170565E-2</v>
      </c>
    </row>
    <row r="470" spans="1:37" x14ac:dyDescent="0.2">
      <c r="A470" s="2" t="d">
        <v>1993-01-11</v>
      </c>
      <c r="B470" t="s">
        <v>1162</v>
      </c>
      <c r="C470" t="s">
        <v>637</v>
      </c>
      <c r="D470">
        <v>3</v>
      </c>
      <c r="E470" t="s">
        <v>609</v>
      </c>
      <c r="F470" t="b">
        <v>0</v>
      </c>
      <c r="G470">
        <v>53</v>
      </c>
      <c r="H470" t="s">
        <v>618</v>
      </c>
      <c r="I470" t="s">
        <v>462</v>
      </c>
      <c r="J470">
        <v>1</v>
      </c>
      <c r="K470" t="s">
        <v>611</v>
      </c>
      <c r="L470" t="s">
        <v>612</v>
      </c>
      <c r="M470">
        <v>3</v>
      </c>
      <c r="N470">
        <v>2</v>
      </c>
      <c r="O470">
        <v>2273</v>
      </c>
      <c r="P470" t="s">
        <v>426</v>
      </c>
      <c r="R470" t="s">
        <v>678</v>
      </c>
      <c r="S470" t="s">
        <v>679</v>
      </c>
      <c r="T470">
        <v>58</v>
      </c>
      <c r="U470">
        <v>-3</v>
      </c>
      <c r="V470">
        <v>1926</v>
      </c>
      <c r="W470" t="s">
        <v>692</v>
      </c>
      <c r="AB470">
        <f>IF(I470=$AA$2, _xlfn.XLOOKUP(P470,tennis_clusters!B:B,tennis_clusters!AB:AB),"NA")</f>
        <v>2</v>
      </c>
      <c r="AC470" t="str">
        <f>IF(OR(ISNUMBER(AB470),ISNA(AB470)),"NA",_xlfn.XLOOKUP(I470,tennis_clusters!B:B,tennis_clusters!AB:AB))</f>
        <v>NA</v>
      </c>
      <c r="AD470" t="str">
        <f t="shared" si="56"/>
        <v>W</v>
      </c>
      <c r="AE470" t="str">
        <f t="shared" si="57"/>
        <v>W</v>
      </c>
      <c r="AF470">
        <f t="shared" si="58"/>
        <v>2</v>
      </c>
      <c r="AG470">
        <f t="shared" si="55"/>
        <v>1</v>
      </c>
      <c r="AH470">
        <f t="shared" si="59"/>
        <v>0.78749999999999998</v>
      </c>
      <c r="AI470">
        <f t="shared" si="60"/>
        <v>4.5156250000000009E-2</v>
      </c>
      <c r="AJ470">
        <v>0.76137624861265263</v>
      </c>
      <c r="AK470">
        <f t="shared" si="61"/>
        <v>5.6941294726170565E-2</v>
      </c>
    </row>
    <row r="471" spans="1:37" x14ac:dyDescent="0.2">
      <c r="A471" s="2" t="d">
        <v>1994-08-29</v>
      </c>
      <c r="B471" t="s">
        <v>607</v>
      </c>
      <c r="C471" t="s">
        <v>608</v>
      </c>
      <c r="D471">
        <v>5</v>
      </c>
      <c r="E471" t="s">
        <v>609</v>
      </c>
      <c r="F471" t="b">
        <v>0</v>
      </c>
      <c r="G471">
        <v>43</v>
      </c>
      <c r="H471" t="s">
        <v>620</v>
      </c>
      <c r="I471" t="s">
        <v>257</v>
      </c>
      <c r="K471" t="s">
        <v>1068</v>
      </c>
      <c r="L471" t="s">
        <v>1069</v>
      </c>
      <c r="M471">
        <v>23</v>
      </c>
      <c r="N471">
        <v>25</v>
      </c>
      <c r="O471">
        <v>2013</v>
      </c>
      <c r="P471" t="s">
        <v>462</v>
      </c>
      <c r="Q471">
        <v>1</v>
      </c>
      <c r="R471" t="s">
        <v>611</v>
      </c>
      <c r="S471" t="s">
        <v>612</v>
      </c>
      <c r="T471">
        <v>1</v>
      </c>
      <c r="U471">
        <v>-23</v>
      </c>
      <c r="V471">
        <v>2384</v>
      </c>
      <c r="W471" t="s">
        <v>1126</v>
      </c>
      <c r="AB471" t="str">
        <f>IF(I471=$AA$2, _xlfn.XLOOKUP(P471,tennis_clusters!B:B,tennis_clusters!AB:AB),"NA")</f>
        <v>NA</v>
      </c>
      <c r="AC471">
        <f>IF(OR(ISNUMBER(AB471),ISNA(AB471)),"NA",_xlfn.XLOOKUP(I471,tennis_clusters!B:B,tennis_clusters!AB:AB))</f>
        <v>17</v>
      </c>
      <c r="AD471" t="str">
        <f t="shared" si="56"/>
        <v>L</v>
      </c>
      <c r="AE471" t="str">
        <f t="shared" si="57"/>
        <v>L</v>
      </c>
      <c r="AF471">
        <f t="shared" si="58"/>
        <v>17</v>
      </c>
      <c r="AG471">
        <f t="shared" si="55"/>
        <v>0</v>
      </c>
      <c r="AH471">
        <f t="shared" si="59"/>
        <v>0.72972972972972971</v>
      </c>
      <c r="AI471">
        <f t="shared" si="60"/>
        <v>0.53250547845142437</v>
      </c>
      <c r="AJ471">
        <v>0.76137624861265263</v>
      </c>
      <c r="AK471">
        <f t="shared" si="61"/>
        <v>0.57969379195147586</v>
      </c>
    </row>
    <row r="472" spans="1:37" x14ac:dyDescent="0.2">
      <c r="A472" s="2" t="d">
        <v>1990-03-05</v>
      </c>
      <c r="B472" t="s">
        <v>706</v>
      </c>
      <c r="C472" t="s">
        <v>642</v>
      </c>
      <c r="D472">
        <v>3</v>
      </c>
      <c r="E472" t="s">
        <v>609</v>
      </c>
      <c r="F472" t="b">
        <v>0</v>
      </c>
      <c r="H472" t="s">
        <v>624</v>
      </c>
      <c r="I472" t="s">
        <v>485</v>
      </c>
      <c r="K472" t="s">
        <v>611</v>
      </c>
      <c r="L472" t="s">
        <v>612</v>
      </c>
      <c r="M472">
        <v>42</v>
      </c>
      <c r="N472">
        <v>14</v>
      </c>
      <c r="O472">
        <v>1945</v>
      </c>
      <c r="P472" t="s">
        <v>462</v>
      </c>
      <c r="Q472">
        <v>13</v>
      </c>
      <c r="R472" t="s">
        <v>611</v>
      </c>
      <c r="S472" t="s">
        <v>612</v>
      </c>
      <c r="T472">
        <v>17</v>
      </c>
      <c r="U472">
        <v>-13</v>
      </c>
      <c r="V472">
        <v>2021</v>
      </c>
      <c r="W472" t="s">
        <v>1360</v>
      </c>
      <c r="AB472" t="str">
        <f>IF(I472=$AA$2, _xlfn.XLOOKUP(P472,tennis_clusters!B:B,tennis_clusters!AB:AB),"NA")</f>
        <v>NA</v>
      </c>
      <c r="AC472">
        <f>IF(OR(ISNUMBER(AB472),ISNA(AB472)),"NA",_xlfn.XLOOKUP(I472,tennis_clusters!B:B,tennis_clusters!AB:AB))</f>
        <v>13</v>
      </c>
      <c r="AD472" t="str">
        <f t="shared" si="56"/>
        <v>L</v>
      </c>
      <c r="AE472" t="str">
        <f t="shared" si="57"/>
        <v>L</v>
      </c>
      <c r="AF472">
        <f t="shared" si="58"/>
        <v>13</v>
      </c>
      <c r="AG472">
        <f t="shared" si="55"/>
        <v>0</v>
      </c>
      <c r="AH472">
        <f t="shared" si="59"/>
        <v>0.80909090909090908</v>
      </c>
      <c r="AI472">
        <f t="shared" si="60"/>
        <v>0.65462809917355369</v>
      </c>
      <c r="AJ472">
        <v>0.76137624861265263</v>
      </c>
      <c r="AK472">
        <f t="shared" si="61"/>
        <v>0.57969379195147586</v>
      </c>
    </row>
    <row r="473" spans="1:37" x14ac:dyDescent="0.2">
      <c r="A473" s="2" t="d">
        <v>1996-08-12</v>
      </c>
      <c r="B473" t="s">
        <v>845</v>
      </c>
      <c r="C473" t="s">
        <v>783</v>
      </c>
      <c r="D473">
        <v>3</v>
      </c>
      <c r="E473" t="s">
        <v>609</v>
      </c>
      <c r="F473" t="b">
        <v>0</v>
      </c>
      <c r="G473">
        <v>41</v>
      </c>
      <c r="H473" t="s">
        <v>620</v>
      </c>
      <c r="I473" t="s">
        <v>462</v>
      </c>
      <c r="J473">
        <v>1</v>
      </c>
      <c r="K473" t="s">
        <v>611</v>
      </c>
      <c r="L473" t="s">
        <v>612</v>
      </c>
      <c r="M473">
        <v>1</v>
      </c>
      <c r="N473">
        <v>2</v>
      </c>
      <c r="O473">
        <v>2305</v>
      </c>
      <c r="P473" t="s">
        <v>376</v>
      </c>
      <c r="R473" t="s">
        <v>655</v>
      </c>
      <c r="S473" t="s">
        <v>656</v>
      </c>
      <c r="T473">
        <v>108</v>
      </c>
      <c r="U473">
        <v>-2</v>
      </c>
      <c r="V473">
        <v>1895</v>
      </c>
      <c r="W473" t="s">
        <v>715</v>
      </c>
      <c r="AB473">
        <f>IF(I473=$AA$2, _xlfn.XLOOKUP(P473,tennis_clusters!B:B,tennis_clusters!AB:AB),"NA")</f>
        <v>19</v>
      </c>
      <c r="AC473" t="str">
        <f>IF(OR(ISNUMBER(AB473),ISNA(AB473)),"NA",_xlfn.XLOOKUP(I473,tennis_clusters!B:B,tennis_clusters!AB:AB))</f>
        <v>NA</v>
      </c>
      <c r="AD473" t="str">
        <f t="shared" si="56"/>
        <v>W</v>
      </c>
      <c r="AE473" t="str">
        <f t="shared" si="57"/>
        <v>W</v>
      </c>
      <c r="AF473">
        <f t="shared" si="58"/>
        <v>19</v>
      </c>
      <c r="AG473">
        <f t="shared" si="55"/>
        <v>1</v>
      </c>
      <c r="AH473">
        <f t="shared" si="59"/>
        <v>0.83333333333333337</v>
      </c>
      <c r="AI473">
        <f t="shared" si="60"/>
        <v>2.7777777777777766E-2</v>
      </c>
      <c r="AJ473">
        <v>0.76137624861265263</v>
      </c>
      <c r="AK473">
        <f t="shared" si="61"/>
        <v>5.6941294726170565E-2</v>
      </c>
    </row>
    <row r="474" spans="1:37" x14ac:dyDescent="0.2">
      <c r="A474" s="2" t="d">
        <v>1993-10-18</v>
      </c>
      <c r="B474" t="s">
        <v>898</v>
      </c>
      <c r="C474" t="s">
        <v>637</v>
      </c>
      <c r="D474">
        <v>3</v>
      </c>
      <c r="E474" t="s">
        <v>819</v>
      </c>
      <c r="F474" t="b">
        <v>1</v>
      </c>
      <c r="G474">
        <v>61</v>
      </c>
      <c r="H474" t="s">
        <v>624</v>
      </c>
      <c r="I474" t="s">
        <v>462</v>
      </c>
      <c r="J474">
        <v>1</v>
      </c>
      <c r="K474" t="s">
        <v>611</v>
      </c>
      <c r="L474" t="s">
        <v>612</v>
      </c>
      <c r="M474">
        <v>1</v>
      </c>
      <c r="N474">
        <v>1</v>
      </c>
      <c r="O474">
        <v>2312</v>
      </c>
      <c r="P474" t="s">
        <v>556</v>
      </c>
      <c r="R474" t="s">
        <v>633</v>
      </c>
      <c r="S474" t="s">
        <v>634</v>
      </c>
      <c r="T474">
        <v>84</v>
      </c>
      <c r="U474">
        <v>-1</v>
      </c>
      <c r="V474">
        <v>1845</v>
      </c>
      <c r="W474" t="s">
        <v>742</v>
      </c>
      <c r="AB474">
        <f>IF(I474=$AA$2, _xlfn.XLOOKUP(P474,tennis_clusters!B:B,tennis_clusters!AB:AB),"NA")</f>
        <v>27</v>
      </c>
      <c r="AC474" t="str">
        <f>IF(OR(ISNUMBER(AB474),ISNA(AB474)),"NA",_xlfn.XLOOKUP(I474,tennis_clusters!B:B,tennis_clusters!AB:AB))</f>
        <v>NA</v>
      </c>
      <c r="AD474" t="str">
        <f t="shared" si="56"/>
        <v>W</v>
      </c>
      <c r="AE474" t="str">
        <f t="shared" si="57"/>
        <v>W</v>
      </c>
      <c r="AF474">
        <f t="shared" si="58"/>
        <v>27</v>
      </c>
      <c r="AG474">
        <f t="shared" si="55"/>
        <v>1</v>
      </c>
      <c r="AH474">
        <f t="shared" si="59"/>
        <v>0.88235294117647056</v>
      </c>
      <c r="AI474">
        <f t="shared" si="60"/>
        <v>1.3840830449826995E-2</v>
      </c>
      <c r="AJ474">
        <v>0.76137624861265263</v>
      </c>
      <c r="AK474">
        <f t="shared" si="61"/>
        <v>5.6941294726170565E-2</v>
      </c>
    </row>
    <row r="475" spans="1:37" x14ac:dyDescent="0.2">
      <c r="A475" s="2" t="d">
        <v>1990-06-18</v>
      </c>
      <c r="B475" t="s">
        <v>1300</v>
      </c>
      <c r="C475" t="s">
        <v>637</v>
      </c>
      <c r="D475">
        <v>3</v>
      </c>
      <c r="E475" t="s">
        <v>608</v>
      </c>
      <c r="F475" t="b">
        <v>0</v>
      </c>
      <c r="H475" t="s">
        <v>610</v>
      </c>
      <c r="I475" t="s">
        <v>462</v>
      </c>
      <c r="J475">
        <v>2</v>
      </c>
      <c r="K475" t="s">
        <v>611</v>
      </c>
      <c r="L475" t="s">
        <v>612</v>
      </c>
      <c r="M475">
        <v>21</v>
      </c>
      <c r="N475">
        <v>6</v>
      </c>
      <c r="O475">
        <v>2032</v>
      </c>
      <c r="P475" t="s">
        <v>207</v>
      </c>
      <c r="R475" t="s">
        <v>772</v>
      </c>
      <c r="S475" t="s">
        <v>773</v>
      </c>
      <c r="T475">
        <v>99</v>
      </c>
      <c r="U475">
        <v>-7</v>
      </c>
      <c r="V475">
        <v>1873</v>
      </c>
      <c r="W475" t="s">
        <v>1348</v>
      </c>
      <c r="AB475">
        <f>IF(I475=$AA$2, _xlfn.XLOOKUP(P475,tennis_clusters!B:B,tennis_clusters!AB:AB),"NA")</f>
        <v>17</v>
      </c>
      <c r="AC475" t="str">
        <f>IF(OR(ISNUMBER(AB475),ISNA(AB475)),"NA",_xlfn.XLOOKUP(I475,tennis_clusters!B:B,tennis_clusters!AB:AB))</f>
        <v>NA</v>
      </c>
      <c r="AD475" t="str">
        <f t="shared" si="56"/>
        <v>W</v>
      </c>
      <c r="AE475" t="str">
        <f t="shared" si="57"/>
        <v>W</v>
      </c>
      <c r="AF475">
        <f t="shared" si="58"/>
        <v>17</v>
      </c>
      <c r="AG475">
        <f t="shared" si="55"/>
        <v>1</v>
      </c>
      <c r="AH475">
        <f t="shared" si="59"/>
        <v>0.72972972972972971</v>
      </c>
      <c r="AI475">
        <f t="shared" si="60"/>
        <v>7.3046018991964945E-2</v>
      </c>
      <c r="AJ475">
        <v>0.76137624861265263</v>
      </c>
      <c r="AK475">
        <f t="shared" si="61"/>
        <v>5.6941294726170565E-2</v>
      </c>
    </row>
    <row r="476" spans="1:37" x14ac:dyDescent="0.2">
      <c r="A476" s="2" t="d">
        <v>2001-05-14</v>
      </c>
      <c r="B476" t="s">
        <v>683</v>
      </c>
      <c r="C476" t="s">
        <v>642</v>
      </c>
      <c r="D476">
        <v>3</v>
      </c>
      <c r="E476" t="s">
        <v>671</v>
      </c>
      <c r="F476" t="b">
        <v>0</v>
      </c>
      <c r="G476">
        <v>19</v>
      </c>
      <c r="H476" t="s">
        <v>628</v>
      </c>
      <c r="I476" t="s">
        <v>44</v>
      </c>
      <c r="K476" t="s">
        <v>633</v>
      </c>
      <c r="L476" t="s">
        <v>634</v>
      </c>
      <c r="M476">
        <v>50</v>
      </c>
      <c r="N476">
        <v>21</v>
      </c>
      <c r="O476">
        <v>1872</v>
      </c>
      <c r="P476" t="s">
        <v>462</v>
      </c>
      <c r="Q476">
        <v>4</v>
      </c>
      <c r="R476" t="s">
        <v>611</v>
      </c>
      <c r="S476" t="s">
        <v>612</v>
      </c>
      <c r="T476">
        <v>4</v>
      </c>
      <c r="U476">
        <v>-16</v>
      </c>
      <c r="V476">
        <v>2197</v>
      </c>
      <c r="W476" t="s">
        <v>771</v>
      </c>
      <c r="AB476" t="str">
        <f>IF(I476=$AA$2, _xlfn.XLOOKUP(P476,tennis_clusters!B:B,tennis_clusters!AB:AB),"NA")</f>
        <v>NA</v>
      </c>
      <c r="AC476">
        <f>IF(OR(ISNUMBER(AB476),ISNA(AB476)),"NA",_xlfn.XLOOKUP(I476,tennis_clusters!B:B,tennis_clusters!AB:AB))</f>
        <v>1</v>
      </c>
      <c r="AD476" t="str">
        <f t="shared" si="56"/>
        <v>L</v>
      </c>
      <c r="AE476" t="str">
        <f t="shared" si="57"/>
        <v>L</v>
      </c>
      <c r="AF476">
        <f t="shared" si="58"/>
        <v>1</v>
      </c>
      <c r="AG476">
        <f t="shared" si="55"/>
        <v>0</v>
      </c>
      <c r="AH476">
        <f t="shared" si="59"/>
        <v>0.5</v>
      </c>
      <c r="AI476">
        <f t="shared" si="60"/>
        <v>0.25</v>
      </c>
      <c r="AJ476">
        <v>0.76137624861265263</v>
      </c>
      <c r="AK476">
        <f t="shared" si="61"/>
        <v>0.57969379195147586</v>
      </c>
    </row>
    <row r="477" spans="1:37" x14ac:dyDescent="0.2">
      <c r="A477" s="2" t="d">
        <v>1995-10-16</v>
      </c>
      <c r="B477" t="s">
        <v>898</v>
      </c>
      <c r="C477" t="s">
        <v>637</v>
      </c>
      <c r="D477">
        <v>3</v>
      </c>
      <c r="E477" t="s">
        <v>819</v>
      </c>
      <c r="F477" t="b">
        <v>1</v>
      </c>
      <c r="G477">
        <v>54</v>
      </c>
      <c r="H477" t="s">
        <v>624</v>
      </c>
      <c r="I477" t="s">
        <v>462</v>
      </c>
      <c r="J477">
        <v>1</v>
      </c>
      <c r="K477" t="s">
        <v>611</v>
      </c>
      <c r="L477" t="s">
        <v>612</v>
      </c>
      <c r="M477">
        <v>2</v>
      </c>
      <c r="N477">
        <v>1</v>
      </c>
      <c r="O477">
        <v>2354</v>
      </c>
      <c r="P477" t="s">
        <v>227</v>
      </c>
      <c r="R477" t="s">
        <v>638</v>
      </c>
      <c r="S477" t="s">
        <v>639</v>
      </c>
      <c r="T477">
        <v>61</v>
      </c>
      <c r="U477">
        <v>-2</v>
      </c>
      <c r="V477">
        <v>1940</v>
      </c>
      <c r="W477" t="s">
        <v>666</v>
      </c>
      <c r="AB477">
        <f>IF(I477=$AA$2, _xlfn.XLOOKUP(P477,tennis_clusters!B:B,tennis_clusters!AB:AB),"NA")</f>
        <v>11</v>
      </c>
      <c r="AC477" t="str">
        <f>IF(OR(ISNUMBER(AB477),ISNA(AB477)),"NA",_xlfn.XLOOKUP(I477,tennis_clusters!B:B,tennis_clusters!AB:AB))</f>
        <v>NA</v>
      </c>
      <c r="AD477" t="str">
        <f t="shared" si="56"/>
        <v>W</v>
      </c>
      <c r="AE477" t="str">
        <f t="shared" si="57"/>
        <v>W</v>
      </c>
      <c r="AF477">
        <f t="shared" si="58"/>
        <v>11</v>
      </c>
      <c r="AG477">
        <f t="shared" si="55"/>
        <v>1</v>
      </c>
      <c r="AH477">
        <f t="shared" si="59"/>
        <v>0.66279069767441856</v>
      </c>
      <c r="AI477">
        <f t="shared" si="60"/>
        <v>0.11371011357490539</v>
      </c>
      <c r="AJ477">
        <v>0.76137624861265263</v>
      </c>
      <c r="AK477">
        <f t="shared" si="61"/>
        <v>5.6941294726170565E-2</v>
      </c>
    </row>
    <row r="478" spans="1:37" x14ac:dyDescent="0.2">
      <c r="A478" s="2" t="d">
        <v>1999-05-10</v>
      </c>
      <c r="B478" t="s">
        <v>686</v>
      </c>
      <c r="C478" t="s">
        <v>642</v>
      </c>
      <c r="D478">
        <v>3</v>
      </c>
      <c r="E478" t="s">
        <v>671</v>
      </c>
      <c r="F478" t="b">
        <v>0</v>
      </c>
      <c r="G478">
        <v>30</v>
      </c>
      <c r="H478" t="s">
        <v>628</v>
      </c>
      <c r="I478" t="s">
        <v>462</v>
      </c>
      <c r="J478">
        <v>2</v>
      </c>
      <c r="K478" t="s">
        <v>611</v>
      </c>
      <c r="L478" t="s">
        <v>612</v>
      </c>
      <c r="M478">
        <v>2</v>
      </c>
      <c r="N478">
        <v>3</v>
      </c>
      <c r="O478">
        <v>2229</v>
      </c>
      <c r="P478" t="s">
        <v>93</v>
      </c>
      <c r="R478" t="s">
        <v>693</v>
      </c>
      <c r="S478" t="s">
        <v>694</v>
      </c>
      <c r="T478">
        <v>38</v>
      </c>
      <c r="U478">
        <v>-3</v>
      </c>
      <c r="V478">
        <v>1897</v>
      </c>
      <c r="W478" t="s">
        <v>880</v>
      </c>
      <c r="AB478">
        <f>IF(I478=$AA$2, _xlfn.XLOOKUP(P478,tennis_clusters!B:B,tennis_clusters!AB:AB),"NA")</f>
        <v>17</v>
      </c>
      <c r="AC478" t="str">
        <f>IF(OR(ISNUMBER(AB478),ISNA(AB478)),"NA",_xlfn.XLOOKUP(I478,tennis_clusters!B:B,tennis_clusters!AB:AB))</f>
        <v>NA</v>
      </c>
      <c r="AD478" t="str">
        <f t="shared" si="56"/>
        <v>W</v>
      </c>
      <c r="AE478" t="str">
        <f t="shared" si="57"/>
        <v>W</v>
      </c>
      <c r="AF478">
        <f t="shared" si="58"/>
        <v>17</v>
      </c>
      <c r="AG478">
        <f t="shared" si="55"/>
        <v>1</v>
      </c>
      <c r="AH478">
        <f t="shared" si="59"/>
        <v>0.72972972972972971</v>
      </c>
      <c r="AI478">
        <f t="shared" si="60"/>
        <v>7.3046018991964945E-2</v>
      </c>
      <c r="AJ478">
        <v>0.76137624861265263</v>
      </c>
      <c r="AK478">
        <f t="shared" si="61"/>
        <v>5.6941294726170565E-2</v>
      </c>
    </row>
    <row r="479" spans="1:37" x14ac:dyDescent="0.2">
      <c r="A479" s="2" t="d">
        <v>2001-07-23</v>
      </c>
      <c r="B479" t="s">
        <v>750</v>
      </c>
      <c r="C479" t="s">
        <v>637</v>
      </c>
      <c r="D479">
        <v>3</v>
      </c>
      <c r="E479" t="s">
        <v>609</v>
      </c>
      <c r="F479" t="b">
        <v>0</v>
      </c>
      <c r="G479">
        <v>62</v>
      </c>
      <c r="H479" t="s">
        <v>624</v>
      </c>
      <c r="I479" t="s">
        <v>462</v>
      </c>
      <c r="J479">
        <v>4</v>
      </c>
      <c r="K479" t="s">
        <v>611</v>
      </c>
      <c r="L479" t="s">
        <v>612</v>
      </c>
      <c r="M479">
        <v>12</v>
      </c>
      <c r="N479">
        <v>3</v>
      </c>
      <c r="O479">
        <v>2156</v>
      </c>
      <c r="P479" t="s">
        <v>115</v>
      </c>
      <c r="R479" t="s">
        <v>611</v>
      </c>
      <c r="S479" t="s">
        <v>612</v>
      </c>
      <c r="T479">
        <v>93</v>
      </c>
      <c r="U479">
        <v>-4</v>
      </c>
      <c r="V479">
        <v>1884</v>
      </c>
      <c r="W479" t="s">
        <v>754</v>
      </c>
      <c r="AB479">
        <f>IF(I479=$AA$2, _xlfn.XLOOKUP(P479,tennis_clusters!B:B,tennis_clusters!AB:AB),"NA")</f>
        <v>2</v>
      </c>
      <c r="AC479" t="str">
        <f>IF(OR(ISNUMBER(AB479),ISNA(AB479)),"NA",_xlfn.XLOOKUP(I479,tennis_clusters!B:B,tennis_clusters!AB:AB))</f>
        <v>NA</v>
      </c>
      <c r="AD479" t="str">
        <f t="shared" si="56"/>
        <v>W</v>
      </c>
      <c r="AE479" t="str">
        <f t="shared" si="57"/>
        <v>W</v>
      </c>
      <c r="AF479">
        <f t="shared" si="58"/>
        <v>2</v>
      </c>
      <c r="AG479">
        <f t="shared" si="55"/>
        <v>1</v>
      </c>
      <c r="AH479">
        <f t="shared" si="59"/>
        <v>0.78749999999999998</v>
      </c>
      <c r="AI479">
        <f t="shared" si="60"/>
        <v>4.5156250000000009E-2</v>
      </c>
      <c r="AJ479">
        <v>0.76137624861265263</v>
      </c>
      <c r="AK479">
        <f t="shared" si="61"/>
        <v>5.6941294726170565E-2</v>
      </c>
    </row>
    <row r="480" spans="1:37" x14ac:dyDescent="0.2">
      <c r="A480" s="2" t="d">
        <v>1995-01-16</v>
      </c>
      <c r="B480" t="s">
        <v>719</v>
      </c>
      <c r="C480" t="s">
        <v>608</v>
      </c>
      <c r="D480">
        <v>5</v>
      </c>
      <c r="E480" t="s">
        <v>609</v>
      </c>
      <c r="F480" t="b">
        <v>0</v>
      </c>
      <c r="G480">
        <v>43</v>
      </c>
      <c r="H480" t="s">
        <v>624</v>
      </c>
      <c r="I480" t="s">
        <v>462</v>
      </c>
      <c r="J480">
        <v>1</v>
      </c>
      <c r="K480" t="s">
        <v>611</v>
      </c>
      <c r="L480" t="s">
        <v>612</v>
      </c>
      <c r="M480">
        <v>1</v>
      </c>
      <c r="N480">
        <v>2</v>
      </c>
      <c r="O480">
        <v>2351</v>
      </c>
      <c r="P480" t="s">
        <v>343</v>
      </c>
      <c r="R480" t="s">
        <v>678</v>
      </c>
      <c r="S480" t="s">
        <v>679</v>
      </c>
      <c r="T480">
        <v>100</v>
      </c>
      <c r="U480">
        <v>-2</v>
      </c>
      <c r="V480">
        <v>1832</v>
      </c>
      <c r="W480" t="s">
        <v>1112</v>
      </c>
      <c r="AB480">
        <f>IF(I480=$AA$2, _xlfn.XLOOKUP(P480,tennis_clusters!B:B,tennis_clusters!AB:AB),"NA")</f>
        <v>19</v>
      </c>
      <c r="AC480" t="str">
        <f>IF(OR(ISNUMBER(AB480),ISNA(AB480)),"NA",_xlfn.XLOOKUP(I480,tennis_clusters!B:B,tennis_clusters!AB:AB))</f>
        <v>NA</v>
      </c>
      <c r="AD480" t="str">
        <f t="shared" si="56"/>
        <v>W</v>
      </c>
      <c r="AE480" t="str">
        <f t="shared" si="57"/>
        <v>W</v>
      </c>
      <c r="AF480">
        <f t="shared" si="58"/>
        <v>19</v>
      </c>
      <c r="AG480">
        <f t="shared" si="55"/>
        <v>1</v>
      </c>
      <c r="AH480">
        <f t="shared" si="59"/>
        <v>0.83333333333333337</v>
      </c>
      <c r="AI480">
        <f t="shared" si="60"/>
        <v>2.7777777777777766E-2</v>
      </c>
      <c r="AJ480">
        <v>0.76137624861265263</v>
      </c>
      <c r="AK480">
        <f t="shared" si="61"/>
        <v>5.6941294726170565E-2</v>
      </c>
    </row>
    <row r="481" spans="1:37" x14ac:dyDescent="0.2">
      <c r="A481" s="2" t="d">
        <v>1992-06-22</v>
      </c>
      <c r="B481" t="s">
        <v>658</v>
      </c>
      <c r="C481" t="s">
        <v>608</v>
      </c>
      <c r="D481">
        <v>5</v>
      </c>
      <c r="E481" t="s">
        <v>608</v>
      </c>
      <c r="F481" t="b">
        <v>0</v>
      </c>
      <c r="G481">
        <v>50</v>
      </c>
      <c r="H481" t="s">
        <v>624</v>
      </c>
      <c r="I481" t="s">
        <v>462</v>
      </c>
      <c r="J481">
        <v>5</v>
      </c>
      <c r="K481" t="s">
        <v>611</v>
      </c>
      <c r="L481" t="s">
        <v>612</v>
      </c>
      <c r="M481">
        <v>3</v>
      </c>
      <c r="N481">
        <v>4</v>
      </c>
      <c r="O481">
        <v>2171</v>
      </c>
      <c r="P481" t="s">
        <v>1247</v>
      </c>
      <c r="R481" t="s">
        <v>611</v>
      </c>
      <c r="S481" t="s">
        <v>612</v>
      </c>
      <c r="T481">
        <v>233</v>
      </c>
      <c r="U481">
        <v>-5</v>
      </c>
      <c r="V481">
        <v>1860</v>
      </c>
      <c r="W481" t="s">
        <v>1248</v>
      </c>
      <c r="Y481" t="s">
        <v>646</v>
      </c>
      <c r="AB481" t="e">
        <f>IF(I481=$AA$2, _xlfn.XLOOKUP(P481,tennis_clusters!B:B,tennis_clusters!AB:AB),"NA")</f>
        <v>#N/A</v>
      </c>
      <c r="AC481" t="str">
        <f>IF(OR(ISNUMBER(AB481),ISNA(AB481)),"NA",_xlfn.XLOOKUP(I481,tennis_clusters!B:B,tennis_clusters!AB:AB))</f>
        <v>NA</v>
      </c>
      <c r="AD481" t="str">
        <f t="shared" si="56"/>
        <v>W</v>
      </c>
      <c r="AE481" t="str">
        <f t="shared" si="57"/>
        <v/>
      </c>
      <c r="AF481" t="str">
        <f t="shared" si="58"/>
        <v/>
      </c>
      <c r="AG481" t="str">
        <f t="shared" si="55"/>
        <v/>
      </c>
      <c r="AH481" t="str">
        <f t="shared" si="59"/>
        <v/>
      </c>
      <c r="AI481" t="str">
        <f t="shared" si="60"/>
        <v/>
      </c>
      <c r="AJ481">
        <v>0.76137624861265263</v>
      </c>
      <c r="AK481" t="str">
        <f t="shared" si="61"/>
        <v/>
      </c>
    </row>
    <row r="482" spans="1:37" x14ac:dyDescent="0.2">
      <c r="A482" s="2" t="d">
        <v>1990-12-11</v>
      </c>
      <c r="B482" t="s">
        <v>955</v>
      </c>
      <c r="C482" t="s">
        <v>956</v>
      </c>
      <c r="D482">
        <v>3</v>
      </c>
      <c r="E482" t="s">
        <v>819</v>
      </c>
      <c r="F482" t="b">
        <v>1</v>
      </c>
      <c r="H482" t="s">
        <v>620</v>
      </c>
      <c r="I482" t="s">
        <v>462</v>
      </c>
      <c r="J482">
        <v>4</v>
      </c>
      <c r="K482" t="s">
        <v>611</v>
      </c>
      <c r="L482" t="s">
        <v>612</v>
      </c>
      <c r="M482">
        <v>5</v>
      </c>
      <c r="N482">
        <v>7</v>
      </c>
      <c r="O482">
        <v>2135</v>
      </c>
      <c r="P482" t="s">
        <v>67</v>
      </c>
      <c r="R482" t="s">
        <v>667</v>
      </c>
      <c r="S482" t="s">
        <v>668</v>
      </c>
      <c r="T482">
        <v>21</v>
      </c>
      <c r="U482">
        <v>-7</v>
      </c>
      <c r="V482">
        <v>2021</v>
      </c>
      <c r="W482" t="s">
        <v>1321</v>
      </c>
      <c r="AB482">
        <f>IF(I482=$AA$2, _xlfn.XLOOKUP(P482,tennis_clusters!B:B,tennis_clusters!AB:AB),"NA")</f>
        <v>17</v>
      </c>
      <c r="AC482" t="str">
        <f>IF(OR(ISNUMBER(AB482),ISNA(AB482)),"NA",_xlfn.XLOOKUP(I482,tennis_clusters!B:B,tennis_clusters!AB:AB))</f>
        <v>NA</v>
      </c>
      <c r="AD482" t="str">
        <f t="shared" si="56"/>
        <v>W</v>
      </c>
      <c r="AE482" t="str">
        <f t="shared" si="57"/>
        <v>W</v>
      </c>
      <c r="AF482">
        <f t="shared" si="58"/>
        <v>17</v>
      </c>
      <c r="AG482">
        <f t="shared" si="55"/>
        <v>1</v>
      </c>
      <c r="AH482">
        <f t="shared" si="59"/>
        <v>0.72972972972972971</v>
      </c>
      <c r="AI482">
        <f t="shared" si="60"/>
        <v>7.3046018991964945E-2</v>
      </c>
      <c r="AJ482">
        <v>0.76137624861265263</v>
      </c>
      <c r="AK482">
        <f t="shared" si="61"/>
        <v>5.6941294726170565E-2</v>
      </c>
    </row>
    <row r="483" spans="1:37" x14ac:dyDescent="0.2">
      <c r="A483" s="2" t="d">
        <v>1991-10-14</v>
      </c>
      <c r="B483" t="s">
        <v>898</v>
      </c>
      <c r="C483" t="s">
        <v>637</v>
      </c>
      <c r="D483">
        <v>3</v>
      </c>
      <c r="E483" t="s">
        <v>819</v>
      </c>
      <c r="F483" t="b">
        <v>1</v>
      </c>
      <c r="G483">
        <v>43</v>
      </c>
      <c r="H483" t="s">
        <v>610</v>
      </c>
      <c r="I483" t="s">
        <v>462</v>
      </c>
      <c r="J483">
        <v>2</v>
      </c>
      <c r="K483" t="s">
        <v>611</v>
      </c>
      <c r="L483" t="s">
        <v>612</v>
      </c>
      <c r="M483">
        <v>7</v>
      </c>
      <c r="N483">
        <v>3</v>
      </c>
      <c r="O483">
        <v>2189</v>
      </c>
      <c r="P483" t="s">
        <v>442</v>
      </c>
      <c r="R483" t="s">
        <v>638</v>
      </c>
      <c r="S483" t="s">
        <v>639</v>
      </c>
      <c r="T483">
        <v>57</v>
      </c>
      <c r="U483">
        <v>-5</v>
      </c>
      <c r="V483">
        <v>1930</v>
      </c>
      <c r="W483" t="s">
        <v>936</v>
      </c>
      <c r="Y483" t="s">
        <v>728</v>
      </c>
      <c r="AB483">
        <f>IF(I483=$AA$2, _xlfn.XLOOKUP(P483,tennis_clusters!B:B,tennis_clusters!AB:AB),"NA")</f>
        <v>22</v>
      </c>
      <c r="AC483" t="str">
        <f>IF(OR(ISNUMBER(AB483),ISNA(AB483)),"NA",_xlfn.XLOOKUP(I483,tennis_clusters!B:B,tennis_clusters!AB:AB))</f>
        <v>NA</v>
      </c>
      <c r="AD483" t="str">
        <f t="shared" si="56"/>
        <v>W</v>
      </c>
      <c r="AE483" t="str">
        <f t="shared" si="57"/>
        <v>W</v>
      </c>
      <c r="AF483">
        <f t="shared" si="58"/>
        <v>22</v>
      </c>
      <c r="AG483">
        <f t="shared" si="55"/>
        <v>1</v>
      </c>
      <c r="AH483">
        <f t="shared" si="59"/>
        <v>0.84375</v>
      </c>
      <c r="AI483">
        <f t="shared" si="60"/>
        <v>2.44140625E-2</v>
      </c>
      <c r="AJ483">
        <v>0.76137624861265263</v>
      </c>
      <c r="AK483">
        <f t="shared" si="61"/>
        <v>5.6941294726170565E-2</v>
      </c>
    </row>
    <row r="484" spans="1:37" x14ac:dyDescent="0.2">
      <c r="A484" s="2" t="d">
        <v>2001-08-27</v>
      </c>
      <c r="B484" t="s">
        <v>607</v>
      </c>
      <c r="C484" t="s">
        <v>608</v>
      </c>
      <c r="D484">
        <v>5</v>
      </c>
      <c r="E484" t="s">
        <v>609</v>
      </c>
      <c r="F484" t="b">
        <v>0</v>
      </c>
      <c r="G484">
        <v>65</v>
      </c>
      <c r="H484" t="s">
        <v>624</v>
      </c>
      <c r="I484" t="s">
        <v>462</v>
      </c>
      <c r="J484">
        <v>10</v>
      </c>
      <c r="K484" t="s">
        <v>611</v>
      </c>
      <c r="L484" t="s">
        <v>612</v>
      </c>
      <c r="M484">
        <v>10</v>
      </c>
      <c r="N484">
        <v>5</v>
      </c>
      <c r="O484">
        <v>2163</v>
      </c>
      <c r="P484" t="s">
        <v>421</v>
      </c>
      <c r="R484" t="s">
        <v>667</v>
      </c>
      <c r="S484" t="s">
        <v>668</v>
      </c>
      <c r="T484">
        <v>65</v>
      </c>
      <c r="U484">
        <v>-6</v>
      </c>
      <c r="V484">
        <v>1909</v>
      </c>
      <c r="W484" t="s">
        <v>736</v>
      </c>
      <c r="AB484">
        <f>IF(I484=$AA$2, _xlfn.XLOOKUP(P484,tennis_clusters!B:B,tennis_clusters!AB:AB),"NA")</f>
        <v>2</v>
      </c>
      <c r="AC484" t="str">
        <f>IF(OR(ISNUMBER(AB484),ISNA(AB484)),"NA",_xlfn.XLOOKUP(I484,tennis_clusters!B:B,tennis_clusters!AB:AB))</f>
        <v>NA</v>
      </c>
      <c r="AD484" t="str">
        <f t="shared" si="56"/>
        <v>W</v>
      </c>
      <c r="AE484" t="str">
        <f t="shared" si="57"/>
        <v>W</v>
      </c>
      <c r="AF484">
        <f t="shared" si="58"/>
        <v>2</v>
      </c>
      <c r="AG484">
        <f t="shared" si="55"/>
        <v>1</v>
      </c>
      <c r="AH484">
        <f t="shared" si="59"/>
        <v>0.78749999999999998</v>
      </c>
      <c r="AI484">
        <f t="shared" si="60"/>
        <v>4.5156250000000009E-2</v>
      </c>
      <c r="AJ484">
        <v>0.76137624861265263</v>
      </c>
      <c r="AK484">
        <f t="shared" si="61"/>
        <v>5.6941294726170565E-2</v>
      </c>
    </row>
    <row r="485" spans="1:37" x14ac:dyDescent="0.2">
      <c r="A485" s="2" t="d">
        <v>1999-08-09</v>
      </c>
      <c r="B485" t="s">
        <v>641</v>
      </c>
      <c r="C485" t="s">
        <v>642</v>
      </c>
      <c r="D485">
        <v>3</v>
      </c>
      <c r="E485" t="s">
        <v>609</v>
      </c>
      <c r="F485" t="b">
        <v>0</v>
      </c>
      <c r="G485">
        <v>64</v>
      </c>
      <c r="H485" t="s">
        <v>610</v>
      </c>
      <c r="I485" t="s">
        <v>462</v>
      </c>
      <c r="J485">
        <v>1</v>
      </c>
      <c r="K485" t="s">
        <v>611</v>
      </c>
      <c r="L485" t="s">
        <v>612</v>
      </c>
      <c r="M485">
        <v>1</v>
      </c>
      <c r="N485">
        <v>10</v>
      </c>
      <c r="O485">
        <v>2294</v>
      </c>
      <c r="P485" t="s">
        <v>455</v>
      </c>
      <c r="Q485">
        <v>2</v>
      </c>
      <c r="R485" t="s">
        <v>643</v>
      </c>
      <c r="S485" t="s">
        <v>644</v>
      </c>
      <c r="T485">
        <v>4</v>
      </c>
      <c r="U485">
        <v>-9</v>
      </c>
      <c r="V485">
        <v>2213</v>
      </c>
      <c r="W485" t="s">
        <v>850</v>
      </c>
      <c r="AB485">
        <f>IF(I485=$AA$2, _xlfn.XLOOKUP(P485,tennis_clusters!B:B,tennis_clusters!AB:AB),"NA")</f>
        <v>11</v>
      </c>
      <c r="AC485" t="str">
        <f>IF(OR(ISNUMBER(AB485),ISNA(AB485)),"NA",_xlfn.XLOOKUP(I485,tennis_clusters!B:B,tennis_clusters!AB:AB))</f>
        <v>NA</v>
      </c>
      <c r="AD485" t="str">
        <f t="shared" si="56"/>
        <v>W</v>
      </c>
      <c r="AE485" t="str">
        <f t="shared" si="57"/>
        <v>W</v>
      </c>
      <c r="AF485">
        <f t="shared" si="58"/>
        <v>11</v>
      </c>
      <c r="AG485">
        <f t="shared" si="55"/>
        <v>1</v>
      </c>
      <c r="AH485">
        <f t="shared" si="59"/>
        <v>0.66279069767441856</v>
      </c>
      <c r="AI485">
        <f t="shared" si="60"/>
        <v>0.11371011357490539</v>
      </c>
      <c r="AJ485">
        <v>0.76137624861265263</v>
      </c>
      <c r="AK485">
        <f t="shared" si="61"/>
        <v>5.6941294726170565E-2</v>
      </c>
    </row>
    <row r="486" spans="1:37" x14ac:dyDescent="0.2">
      <c r="A486" s="2" t="d">
        <v>1988-07-18</v>
      </c>
      <c r="B486" t="s">
        <v>1423</v>
      </c>
      <c r="C486" t="s">
        <v>637</v>
      </c>
      <c r="D486">
        <v>3</v>
      </c>
      <c r="E486" t="s">
        <v>609</v>
      </c>
      <c r="F486" t="b">
        <v>0</v>
      </c>
      <c r="H486" t="s">
        <v>618</v>
      </c>
      <c r="I486" t="s">
        <v>462</v>
      </c>
      <c r="K486" t="s">
        <v>611</v>
      </c>
      <c r="L486" t="s">
        <v>612</v>
      </c>
      <c r="M486">
        <v>286</v>
      </c>
      <c r="N486">
        <v>18</v>
      </c>
      <c r="O486">
        <v>1755</v>
      </c>
      <c r="P486" t="s">
        <v>1424</v>
      </c>
      <c r="R486" t="s">
        <v>1425</v>
      </c>
      <c r="S486" t="s">
        <v>1426</v>
      </c>
      <c r="T486">
        <v>265</v>
      </c>
      <c r="U486">
        <v>-17</v>
      </c>
      <c r="V486">
        <v>1761</v>
      </c>
      <c r="W486" t="s">
        <v>825</v>
      </c>
      <c r="AB486" t="e">
        <f>IF(I486=$AA$2, _xlfn.XLOOKUP(P486,tennis_clusters!B:B,tennis_clusters!AB:AB),"NA")</f>
        <v>#N/A</v>
      </c>
      <c r="AC486" t="str">
        <f>IF(OR(ISNUMBER(AB486),ISNA(AB486)),"NA",_xlfn.XLOOKUP(I486,tennis_clusters!B:B,tennis_clusters!AB:AB))</f>
        <v>NA</v>
      </c>
      <c r="AD486" t="str">
        <f t="shared" si="56"/>
        <v>W</v>
      </c>
      <c r="AE486" t="str">
        <f t="shared" si="57"/>
        <v/>
      </c>
      <c r="AF486" t="str">
        <f t="shared" si="58"/>
        <v/>
      </c>
      <c r="AG486" t="str">
        <f t="shared" si="55"/>
        <v/>
      </c>
      <c r="AH486" t="str">
        <f t="shared" si="59"/>
        <v/>
      </c>
      <c r="AI486" t="str">
        <f t="shared" si="60"/>
        <v/>
      </c>
      <c r="AJ486">
        <v>0.76137624861265263</v>
      </c>
      <c r="AK486" t="str">
        <f t="shared" si="61"/>
        <v/>
      </c>
    </row>
    <row r="487" spans="1:37" x14ac:dyDescent="0.2">
      <c r="A487" s="2" t="d">
        <v>1993-08-02</v>
      </c>
      <c r="B487" t="s">
        <v>750</v>
      </c>
      <c r="C487" t="s">
        <v>637</v>
      </c>
      <c r="D487">
        <v>3</v>
      </c>
      <c r="E487" t="s">
        <v>609</v>
      </c>
      <c r="F487" t="b">
        <v>0</v>
      </c>
      <c r="G487">
        <v>34</v>
      </c>
      <c r="H487" t="s">
        <v>618</v>
      </c>
      <c r="I487" t="s">
        <v>462</v>
      </c>
      <c r="J487">
        <v>1</v>
      </c>
      <c r="K487" t="s">
        <v>611</v>
      </c>
      <c r="L487" t="s">
        <v>612</v>
      </c>
      <c r="M487">
        <v>1</v>
      </c>
      <c r="N487">
        <v>2</v>
      </c>
      <c r="O487">
        <v>2310</v>
      </c>
      <c r="P487" t="s">
        <v>454</v>
      </c>
      <c r="R487" t="s">
        <v>611</v>
      </c>
      <c r="S487" t="s">
        <v>612</v>
      </c>
      <c r="T487">
        <v>87</v>
      </c>
      <c r="U487">
        <v>-2</v>
      </c>
      <c r="V487">
        <v>1956</v>
      </c>
      <c r="W487" t="s">
        <v>754</v>
      </c>
      <c r="AB487">
        <f>IF(I487=$AA$2, _xlfn.XLOOKUP(P487,tennis_clusters!B:B,tennis_clusters!AB:AB),"NA")</f>
        <v>17</v>
      </c>
      <c r="AC487" t="str">
        <f>IF(OR(ISNUMBER(AB487),ISNA(AB487)),"NA",_xlfn.XLOOKUP(I487,tennis_clusters!B:B,tennis_clusters!AB:AB))</f>
        <v>NA</v>
      </c>
      <c r="AD487" t="str">
        <f t="shared" si="56"/>
        <v>W</v>
      </c>
      <c r="AE487" t="str">
        <f t="shared" si="57"/>
        <v>W</v>
      </c>
      <c r="AF487">
        <f t="shared" si="58"/>
        <v>17</v>
      </c>
      <c r="AG487">
        <f t="shared" si="55"/>
        <v>1</v>
      </c>
      <c r="AH487">
        <f t="shared" si="59"/>
        <v>0.72972972972972971</v>
      </c>
      <c r="AI487">
        <f t="shared" si="60"/>
        <v>7.3046018991964945E-2</v>
      </c>
      <c r="AJ487">
        <v>0.76137624861265263</v>
      </c>
      <c r="AK487">
        <f t="shared" si="61"/>
        <v>5.6941294726170565E-2</v>
      </c>
    </row>
    <row r="488" spans="1:37" x14ac:dyDescent="0.2">
      <c r="A488" s="2" t="d">
        <v>1993-03-12</v>
      </c>
      <c r="B488" t="s">
        <v>699</v>
      </c>
      <c r="C488" t="s">
        <v>642</v>
      </c>
      <c r="D488">
        <v>3</v>
      </c>
      <c r="E488" t="s">
        <v>609</v>
      </c>
      <c r="F488" t="b">
        <v>0</v>
      </c>
      <c r="G488">
        <v>25</v>
      </c>
      <c r="H488" t="s">
        <v>628</v>
      </c>
      <c r="I488" t="s">
        <v>462</v>
      </c>
      <c r="J488">
        <v>2</v>
      </c>
      <c r="K488" t="s">
        <v>611</v>
      </c>
      <c r="L488" t="s">
        <v>612</v>
      </c>
      <c r="M488">
        <v>2</v>
      </c>
      <c r="N488">
        <v>3</v>
      </c>
      <c r="O488">
        <v>2261</v>
      </c>
      <c r="P488" t="s">
        <v>551</v>
      </c>
      <c r="R488" t="s">
        <v>611</v>
      </c>
      <c r="S488" t="s">
        <v>612</v>
      </c>
      <c r="T488">
        <v>45</v>
      </c>
      <c r="U488">
        <v>-3</v>
      </c>
      <c r="V488">
        <v>1965</v>
      </c>
      <c r="W488" t="s">
        <v>666</v>
      </c>
      <c r="AB488">
        <f>IF(I488=$AA$2, _xlfn.XLOOKUP(P488,tennis_clusters!B:B,tennis_clusters!AB:AB),"NA")</f>
        <v>11</v>
      </c>
      <c r="AC488" t="str">
        <f>IF(OR(ISNUMBER(AB488),ISNA(AB488)),"NA",_xlfn.XLOOKUP(I488,tennis_clusters!B:B,tennis_clusters!AB:AB))</f>
        <v>NA</v>
      </c>
      <c r="AD488" t="str">
        <f t="shared" si="56"/>
        <v>W</v>
      </c>
      <c r="AE488" t="str">
        <f t="shared" si="57"/>
        <v>W</v>
      </c>
      <c r="AF488">
        <f t="shared" si="58"/>
        <v>11</v>
      </c>
      <c r="AG488">
        <f t="shared" si="55"/>
        <v>1</v>
      </c>
      <c r="AH488">
        <f t="shared" si="59"/>
        <v>0.66279069767441856</v>
      </c>
      <c r="AI488">
        <f t="shared" si="60"/>
        <v>0.11371011357490539</v>
      </c>
      <c r="AJ488">
        <v>0.76137624861265263</v>
      </c>
      <c r="AK488">
        <f t="shared" si="61"/>
        <v>5.6941294726170565E-2</v>
      </c>
    </row>
    <row r="489" spans="1:37" x14ac:dyDescent="0.2">
      <c r="A489" s="2" t="d">
        <v>1994-02-28</v>
      </c>
      <c r="B489" t="s">
        <v>706</v>
      </c>
      <c r="C489" t="s">
        <v>642</v>
      </c>
      <c r="D489">
        <v>3</v>
      </c>
      <c r="E489" t="s">
        <v>609</v>
      </c>
      <c r="F489" t="b">
        <v>0</v>
      </c>
      <c r="G489">
        <v>48</v>
      </c>
      <c r="H489" t="s">
        <v>624</v>
      </c>
      <c r="I489" t="s">
        <v>462</v>
      </c>
      <c r="J489">
        <v>1</v>
      </c>
      <c r="K489" t="s">
        <v>611</v>
      </c>
      <c r="L489" t="s">
        <v>612</v>
      </c>
      <c r="M489">
        <v>1</v>
      </c>
      <c r="N489">
        <v>2</v>
      </c>
      <c r="O489">
        <v>2329</v>
      </c>
      <c r="P489" t="s">
        <v>167</v>
      </c>
      <c r="R489" t="s">
        <v>633</v>
      </c>
      <c r="S489" t="s">
        <v>634</v>
      </c>
      <c r="T489">
        <v>46</v>
      </c>
      <c r="U489">
        <v>-2</v>
      </c>
      <c r="V489">
        <v>1905</v>
      </c>
      <c r="W489" t="s">
        <v>936</v>
      </c>
      <c r="AB489">
        <f>IF(I489=$AA$2, _xlfn.XLOOKUP(P489,tennis_clusters!B:B,tennis_clusters!AB:AB),"NA")</f>
        <v>2</v>
      </c>
      <c r="AC489" t="str">
        <f>IF(OR(ISNUMBER(AB489),ISNA(AB489)),"NA",_xlfn.XLOOKUP(I489,tennis_clusters!B:B,tennis_clusters!AB:AB))</f>
        <v>NA</v>
      </c>
      <c r="AD489" t="str">
        <f t="shared" si="56"/>
        <v>W</v>
      </c>
      <c r="AE489" t="str">
        <f t="shared" si="57"/>
        <v>W</v>
      </c>
      <c r="AF489">
        <f t="shared" si="58"/>
        <v>2</v>
      </c>
      <c r="AG489">
        <f t="shared" si="55"/>
        <v>1</v>
      </c>
      <c r="AH489">
        <f t="shared" si="59"/>
        <v>0.78749999999999998</v>
      </c>
      <c r="AI489">
        <f t="shared" si="60"/>
        <v>4.5156250000000009E-2</v>
      </c>
      <c r="AJ489">
        <v>0.76137624861265263</v>
      </c>
      <c r="AK489">
        <f t="shared" si="61"/>
        <v>5.6941294726170565E-2</v>
      </c>
    </row>
    <row r="490" spans="1:37" x14ac:dyDescent="0.2">
      <c r="A490" s="2" t="d">
        <v>1990-08-13</v>
      </c>
      <c r="B490" t="s">
        <v>845</v>
      </c>
      <c r="C490" t="s">
        <v>783</v>
      </c>
      <c r="D490">
        <v>3</v>
      </c>
      <c r="E490" t="s">
        <v>609</v>
      </c>
      <c r="F490" t="b">
        <v>0</v>
      </c>
      <c r="H490" t="s">
        <v>618</v>
      </c>
      <c r="I490" t="s">
        <v>485</v>
      </c>
      <c r="J490">
        <v>14</v>
      </c>
      <c r="K490" t="s">
        <v>611</v>
      </c>
      <c r="L490" t="s">
        <v>612</v>
      </c>
      <c r="M490">
        <v>42</v>
      </c>
      <c r="N490">
        <v>14</v>
      </c>
      <c r="O490">
        <v>1960</v>
      </c>
      <c r="P490" t="s">
        <v>462</v>
      </c>
      <c r="Q490">
        <v>6</v>
      </c>
      <c r="R490" t="s">
        <v>611</v>
      </c>
      <c r="S490" t="s">
        <v>612</v>
      </c>
      <c r="T490">
        <v>12</v>
      </c>
      <c r="U490">
        <v>-13</v>
      </c>
      <c r="V490">
        <v>2066</v>
      </c>
      <c r="W490" t="s">
        <v>1337</v>
      </c>
      <c r="AB490" t="str">
        <f>IF(I490=$AA$2, _xlfn.XLOOKUP(P490,tennis_clusters!B:B,tennis_clusters!AB:AB),"NA")</f>
        <v>NA</v>
      </c>
      <c r="AC490">
        <f>IF(OR(ISNUMBER(AB490),ISNA(AB490)),"NA",_xlfn.XLOOKUP(I490,tennis_clusters!B:B,tennis_clusters!AB:AB))</f>
        <v>13</v>
      </c>
      <c r="AD490" t="str">
        <f t="shared" si="56"/>
        <v>L</v>
      </c>
      <c r="AE490" t="str">
        <f t="shared" si="57"/>
        <v>L</v>
      </c>
      <c r="AF490">
        <f t="shared" si="58"/>
        <v>13</v>
      </c>
      <c r="AG490">
        <f t="shared" si="55"/>
        <v>0</v>
      </c>
      <c r="AH490">
        <f t="shared" si="59"/>
        <v>0.80909090909090908</v>
      </c>
      <c r="AI490">
        <f t="shared" si="60"/>
        <v>0.65462809917355369</v>
      </c>
      <c r="AJ490">
        <v>0.76137624861265263</v>
      </c>
      <c r="AK490">
        <f t="shared" si="61"/>
        <v>0.57969379195147586</v>
      </c>
    </row>
    <row r="491" spans="1:37" x14ac:dyDescent="0.2">
      <c r="A491" s="2" t="d">
        <v>2000-03-13</v>
      </c>
      <c r="B491" t="s">
        <v>706</v>
      </c>
      <c r="C491" t="s">
        <v>642</v>
      </c>
      <c r="D491">
        <v>3</v>
      </c>
      <c r="E491" t="s">
        <v>609</v>
      </c>
      <c r="F491" t="b">
        <v>0</v>
      </c>
      <c r="G491">
        <v>58</v>
      </c>
      <c r="H491" t="s">
        <v>624</v>
      </c>
      <c r="I491" t="s">
        <v>462</v>
      </c>
      <c r="J491">
        <v>2</v>
      </c>
      <c r="K491" t="s">
        <v>611</v>
      </c>
      <c r="L491" t="s">
        <v>612</v>
      </c>
      <c r="M491">
        <v>2</v>
      </c>
      <c r="N491">
        <v>3</v>
      </c>
      <c r="O491">
        <v>2304</v>
      </c>
      <c r="P491" t="s">
        <v>572</v>
      </c>
      <c r="R491" t="s">
        <v>655</v>
      </c>
      <c r="S491" t="s">
        <v>656</v>
      </c>
      <c r="T491">
        <v>46</v>
      </c>
      <c r="U491">
        <v>-3</v>
      </c>
      <c r="V491">
        <v>1992</v>
      </c>
      <c r="W491" t="s">
        <v>828</v>
      </c>
      <c r="AB491">
        <f>IF(I491=$AA$2, _xlfn.XLOOKUP(P491,tennis_clusters!B:B,tennis_clusters!AB:AB),"NA")</f>
        <v>15</v>
      </c>
      <c r="AC491" t="str">
        <f>IF(OR(ISNUMBER(AB491),ISNA(AB491)),"NA",_xlfn.XLOOKUP(I491,tennis_clusters!B:B,tennis_clusters!AB:AB))</f>
        <v>NA</v>
      </c>
      <c r="AD491" t="str">
        <f t="shared" si="56"/>
        <v>W</v>
      </c>
      <c r="AE491" t="str">
        <f t="shared" si="57"/>
        <v>W</v>
      </c>
      <c r="AF491">
        <f t="shared" si="58"/>
        <v>15</v>
      </c>
      <c r="AG491">
        <f t="shared" si="55"/>
        <v>1</v>
      </c>
      <c r="AH491">
        <f t="shared" si="59"/>
        <v>0.70769230769230773</v>
      </c>
      <c r="AI491">
        <f t="shared" si="60"/>
        <v>8.5443786982248499E-2</v>
      </c>
      <c r="AJ491">
        <v>0.76137624861265263</v>
      </c>
      <c r="AK491">
        <f t="shared" si="61"/>
        <v>5.6941294726170565E-2</v>
      </c>
    </row>
    <row r="492" spans="1:37" x14ac:dyDescent="0.2">
      <c r="A492" s="2" t="d">
        <v>1997-10-27</v>
      </c>
      <c r="B492" t="s">
        <v>844</v>
      </c>
      <c r="C492" t="s">
        <v>642</v>
      </c>
      <c r="D492">
        <v>3</v>
      </c>
      <c r="E492" t="s">
        <v>819</v>
      </c>
      <c r="F492" t="b">
        <v>1</v>
      </c>
      <c r="G492">
        <v>75</v>
      </c>
      <c r="H492" t="s">
        <v>624</v>
      </c>
      <c r="I492" t="s">
        <v>462</v>
      </c>
      <c r="J492">
        <v>1</v>
      </c>
      <c r="K492" t="s">
        <v>611</v>
      </c>
      <c r="L492" t="s">
        <v>612</v>
      </c>
      <c r="M492">
        <v>1</v>
      </c>
      <c r="N492">
        <v>6</v>
      </c>
      <c r="O492">
        <v>2333</v>
      </c>
      <c r="P492" t="s">
        <v>94</v>
      </c>
      <c r="R492" t="s">
        <v>621</v>
      </c>
      <c r="S492" t="s">
        <v>622</v>
      </c>
      <c r="T492">
        <v>38</v>
      </c>
      <c r="U492">
        <v>-6</v>
      </c>
      <c r="V492">
        <v>2177</v>
      </c>
      <c r="W492" t="s">
        <v>954</v>
      </c>
      <c r="AB492">
        <f>IF(I492=$AA$2, _xlfn.XLOOKUP(P492,tennis_clusters!B:B,tennis_clusters!AB:AB),"NA")</f>
        <v>11</v>
      </c>
      <c r="AC492" t="str">
        <f>IF(OR(ISNUMBER(AB492),ISNA(AB492)),"NA",_xlfn.XLOOKUP(I492,tennis_clusters!B:B,tennis_clusters!AB:AB))</f>
        <v>NA</v>
      </c>
      <c r="AD492" t="str">
        <f t="shared" si="56"/>
        <v>W</v>
      </c>
      <c r="AE492" t="str">
        <f t="shared" si="57"/>
        <v>W</v>
      </c>
      <c r="AF492">
        <f t="shared" si="58"/>
        <v>11</v>
      </c>
      <c r="AG492">
        <f t="shared" si="55"/>
        <v>1</v>
      </c>
      <c r="AH492">
        <f t="shared" si="59"/>
        <v>0.66279069767441856</v>
      </c>
      <c r="AI492">
        <f t="shared" si="60"/>
        <v>0.11371011357490539</v>
      </c>
      <c r="AJ492">
        <v>0.76137624861265263</v>
      </c>
      <c r="AK492">
        <f t="shared" si="61"/>
        <v>5.6941294726170565E-2</v>
      </c>
    </row>
    <row r="493" spans="1:37" x14ac:dyDescent="0.2">
      <c r="A493" s="2" t="d">
        <v>1991-07-29</v>
      </c>
      <c r="B493" t="s">
        <v>750</v>
      </c>
      <c r="C493" t="s">
        <v>637</v>
      </c>
      <c r="D493">
        <v>3</v>
      </c>
      <c r="E493" t="s">
        <v>609</v>
      </c>
      <c r="F493" t="b">
        <v>0</v>
      </c>
      <c r="G493">
        <v>38</v>
      </c>
      <c r="H493" t="s">
        <v>614</v>
      </c>
      <c r="I493" t="s">
        <v>462</v>
      </c>
      <c r="J493">
        <v>2</v>
      </c>
      <c r="K493" t="s">
        <v>611</v>
      </c>
      <c r="L493" t="s">
        <v>612</v>
      </c>
      <c r="M493">
        <v>9</v>
      </c>
      <c r="N493">
        <v>4</v>
      </c>
      <c r="O493">
        <v>2086</v>
      </c>
      <c r="P493" t="s">
        <v>524</v>
      </c>
      <c r="R493" t="s">
        <v>672</v>
      </c>
      <c r="S493" t="s">
        <v>673</v>
      </c>
      <c r="T493">
        <v>80</v>
      </c>
      <c r="U493">
        <v>-5</v>
      </c>
      <c r="V493">
        <v>1826</v>
      </c>
      <c r="W493" t="s">
        <v>879</v>
      </c>
      <c r="AB493">
        <f>IF(I493=$AA$2, _xlfn.XLOOKUP(P493,tennis_clusters!B:B,tennis_clusters!AB:AB),"NA")</f>
        <v>28</v>
      </c>
      <c r="AC493" t="str">
        <f>IF(OR(ISNUMBER(AB493),ISNA(AB493)),"NA",_xlfn.XLOOKUP(I493,tennis_clusters!B:B,tennis_clusters!AB:AB))</f>
        <v>NA</v>
      </c>
      <c r="AD493" t="str">
        <f t="shared" si="56"/>
        <v>W</v>
      </c>
      <c r="AE493" t="str">
        <f t="shared" si="57"/>
        <v>W</v>
      </c>
      <c r="AF493">
        <f t="shared" si="58"/>
        <v>28</v>
      </c>
      <c r="AG493">
        <f t="shared" si="55"/>
        <v>1</v>
      </c>
      <c r="AH493">
        <f t="shared" si="59"/>
        <v>0.8</v>
      </c>
      <c r="AI493">
        <f t="shared" si="60"/>
        <v>3.999999999999998E-2</v>
      </c>
      <c r="AJ493">
        <v>0.76137624861265263</v>
      </c>
      <c r="AK493">
        <f t="shared" si="61"/>
        <v>5.6941294726170565E-2</v>
      </c>
    </row>
    <row r="494" spans="1:37" x14ac:dyDescent="0.2">
      <c r="A494" s="2" t="d">
        <v>1991-02-11</v>
      </c>
      <c r="B494" t="s">
        <v>938</v>
      </c>
      <c r="C494" t="s">
        <v>783</v>
      </c>
      <c r="D494">
        <v>3</v>
      </c>
      <c r="E494" t="s">
        <v>819</v>
      </c>
      <c r="F494" t="b">
        <v>1</v>
      </c>
      <c r="G494">
        <v>41</v>
      </c>
      <c r="H494" t="s">
        <v>620</v>
      </c>
      <c r="I494" t="s">
        <v>462</v>
      </c>
      <c r="J494">
        <v>2</v>
      </c>
      <c r="K494" t="s">
        <v>611</v>
      </c>
      <c r="L494" t="s">
        <v>612</v>
      </c>
      <c r="M494">
        <v>5</v>
      </c>
      <c r="N494">
        <v>2</v>
      </c>
      <c r="O494">
        <v>2177</v>
      </c>
      <c r="P494" t="s">
        <v>363</v>
      </c>
      <c r="R494" t="s">
        <v>611</v>
      </c>
      <c r="S494" t="s">
        <v>612</v>
      </c>
      <c r="T494">
        <v>97</v>
      </c>
      <c r="U494">
        <v>-3</v>
      </c>
      <c r="V494">
        <v>1822</v>
      </c>
      <c r="W494" t="s">
        <v>1204</v>
      </c>
      <c r="AB494">
        <f>IF(I494=$AA$2, _xlfn.XLOOKUP(P494,tennis_clusters!B:B,tennis_clusters!AB:AB),"NA")</f>
        <v>8</v>
      </c>
      <c r="AC494" t="str">
        <f>IF(OR(ISNUMBER(AB494),ISNA(AB494)),"NA",_xlfn.XLOOKUP(I494,tennis_clusters!B:B,tennis_clusters!AB:AB))</f>
        <v>NA</v>
      </c>
      <c r="AD494" t="str">
        <f t="shared" si="56"/>
        <v>W</v>
      </c>
      <c r="AE494" t="str">
        <f t="shared" si="57"/>
        <v>W</v>
      </c>
      <c r="AF494">
        <f t="shared" si="58"/>
        <v>8</v>
      </c>
      <c r="AG494">
        <f t="shared" si="55"/>
        <v>1</v>
      </c>
      <c r="AH494">
        <f t="shared" si="59"/>
        <v>0.7415730337078652</v>
      </c>
      <c r="AI494">
        <f t="shared" si="60"/>
        <v>6.6784496906956176E-2</v>
      </c>
      <c r="AJ494">
        <v>0.76137624861265263</v>
      </c>
      <c r="AK494">
        <f t="shared" si="61"/>
        <v>5.6941294726170565E-2</v>
      </c>
    </row>
    <row r="495" spans="1:37" x14ac:dyDescent="0.2">
      <c r="A495" s="2" t="d">
        <v>1993-11-08</v>
      </c>
      <c r="B495" t="s">
        <v>1119</v>
      </c>
      <c r="C495" t="s">
        <v>637</v>
      </c>
      <c r="D495">
        <v>3</v>
      </c>
      <c r="E495" t="s">
        <v>819</v>
      </c>
      <c r="F495" t="b">
        <v>1</v>
      </c>
      <c r="G495">
        <v>54</v>
      </c>
      <c r="H495" t="s">
        <v>618</v>
      </c>
      <c r="I495" t="s">
        <v>462</v>
      </c>
      <c r="J495">
        <v>1</v>
      </c>
      <c r="K495" t="s">
        <v>611</v>
      </c>
      <c r="L495" t="s">
        <v>612</v>
      </c>
      <c r="M495">
        <v>1</v>
      </c>
      <c r="N495">
        <v>2</v>
      </c>
      <c r="O495">
        <v>2301</v>
      </c>
      <c r="P495" t="s">
        <v>426</v>
      </c>
      <c r="R495" t="s">
        <v>678</v>
      </c>
      <c r="S495" t="s">
        <v>679</v>
      </c>
      <c r="T495">
        <v>50</v>
      </c>
      <c r="U495">
        <v>-2</v>
      </c>
      <c r="V495">
        <v>1899</v>
      </c>
      <c r="W495" t="s">
        <v>931</v>
      </c>
      <c r="AB495">
        <f>IF(I495=$AA$2, _xlfn.XLOOKUP(P495,tennis_clusters!B:B,tennis_clusters!AB:AB),"NA")</f>
        <v>2</v>
      </c>
      <c r="AC495" t="str">
        <f>IF(OR(ISNUMBER(AB495),ISNA(AB495)),"NA",_xlfn.XLOOKUP(I495,tennis_clusters!B:B,tennis_clusters!AB:AB))</f>
        <v>NA</v>
      </c>
      <c r="AD495" t="str">
        <f t="shared" si="56"/>
        <v>W</v>
      </c>
      <c r="AE495" t="str">
        <f t="shared" si="57"/>
        <v>W</v>
      </c>
      <c r="AF495">
        <f t="shared" si="58"/>
        <v>2</v>
      </c>
      <c r="AG495">
        <f t="shared" si="55"/>
        <v>1</v>
      </c>
      <c r="AH495">
        <f t="shared" si="59"/>
        <v>0.78749999999999998</v>
      </c>
      <c r="AI495">
        <f t="shared" si="60"/>
        <v>4.5156250000000009E-2</v>
      </c>
      <c r="AJ495">
        <v>0.76137624861265263</v>
      </c>
      <c r="AK495">
        <f t="shared" si="61"/>
        <v>5.6941294726170565E-2</v>
      </c>
    </row>
    <row r="496" spans="1:37" x14ac:dyDescent="0.2">
      <c r="A496" s="2" t="d">
        <v>2001-01-15</v>
      </c>
      <c r="B496" t="s">
        <v>719</v>
      </c>
      <c r="C496" t="s">
        <v>608</v>
      </c>
      <c r="D496">
        <v>5</v>
      </c>
      <c r="E496" t="s">
        <v>609</v>
      </c>
      <c r="F496" t="b">
        <v>0</v>
      </c>
      <c r="G496">
        <v>48</v>
      </c>
      <c r="H496" t="s">
        <v>632</v>
      </c>
      <c r="I496" t="s">
        <v>462</v>
      </c>
      <c r="J496">
        <v>3</v>
      </c>
      <c r="K496" t="s">
        <v>611</v>
      </c>
      <c r="L496" t="s">
        <v>612</v>
      </c>
      <c r="M496">
        <v>3</v>
      </c>
      <c r="N496">
        <v>5</v>
      </c>
      <c r="O496">
        <v>2246</v>
      </c>
      <c r="P496" t="s">
        <v>331</v>
      </c>
      <c r="R496" t="s">
        <v>716</v>
      </c>
      <c r="S496" t="s">
        <v>717</v>
      </c>
      <c r="T496">
        <v>75</v>
      </c>
      <c r="U496">
        <v>-5</v>
      </c>
      <c r="V496">
        <v>2002</v>
      </c>
      <c r="W496" t="s">
        <v>788</v>
      </c>
      <c r="AB496">
        <f>IF(I496=$AA$2, _xlfn.XLOOKUP(P496,tennis_clusters!B:B,tennis_clusters!AB:AB),"NA")</f>
        <v>13</v>
      </c>
      <c r="AC496" t="str">
        <f>IF(OR(ISNUMBER(AB496),ISNA(AB496)),"NA",_xlfn.XLOOKUP(I496,tennis_clusters!B:B,tennis_clusters!AB:AB))</f>
        <v>NA</v>
      </c>
      <c r="AD496" t="str">
        <f t="shared" si="56"/>
        <v>W</v>
      </c>
      <c r="AE496" t="str">
        <f t="shared" si="57"/>
        <v>W</v>
      </c>
      <c r="AF496">
        <f t="shared" si="58"/>
        <v>13</v>
      </c>
      <c r="AG496">
        <f t="shared" si="55"/>
        <v>1</v>
      </c>
      <c r="AH496">
        <f t="shared" si="59"/>
        <v>0.80909090909090908</v>
      </c>
      <c r="AI496">
        <f t="shared" si="60"/>
        <v>3.6446280991735538E-2</v>
      </c>
      <c r="AJ496">
        <v>0.76137624861265263</v>
      </c>
      <c r="AK496">
        <f t="shared" si="61"/>
        <v>5.6941294726170565E-2</v>
      </c>
    </row>
    <row r="497" spans="1:37" x14ac:dyDescent="0.2">
      <c r="A497" s="2" t="d">
        <v>1997-08-25</v>
      </c>
      <c r="B497" t="s">
        <v>607</v>
      </c>
      <c r="C497" t="s">
        <v>608</v>
      </c>
      <c r="D497">
        <v>5</v>
      </c>
      <c r="E497" t="s">
        <v>609</v>
      </c>
      <c r="F497" t="b">
        <v>0</v>
      </c>
      <c r="G497">
        <v>49</v>
      </c>
      <c r="H497" t="s">
        <v>624</v>
      </c>
      <c r="I497" t="s">
        <v>462</v>
      </c>
      <c r="J497">
        <v>1</v>
      </c>
      <c r="K497" t="s">
        <v>611</v>
      </c>
      <c r="L497" t="s">
        <v>612</v>
      </c>
      <c r="M497">
        <v>1</v>
      </c>
      <c r="N497">
        <v>2</v>
      </c>
      <c r="O497">
        <v>2331</v>
      </c>
      <c r="P497" t="s">
        <v>48</v>
      </c>
      <c r="R497" t="s">
        <v>621</v>
      </c>
      <c r="S497" t="s">
        <v>622</v>
      </c>
      <c r="T497">
        <v>81</v>
      </c>
      <c r="U497">
        <v>-2</v>
      </c>
      <c r="V497">
        <v>1889</v>
      </c>
      <c r="W497" t="s">
        <v>868</v>
      </c>
      <c r="AB497">
        <f>IF(I497=$AA$2, _xlfn.XLOOKUP(P497,tennis_clusters!B:B,tennis_clusters!AB:AB),"NA")</f>
        <v>20</v>
      </c>
      <c r="AC497" t="str">
        <f>IF(OR(ISNUMBER(AB497),ISNA(AB497)),"NA",_xlfn.XLOOKUP(I497,tennis_clusters!B:B,tennis_clusters!AB:AB))</f>
        <v>NA</v>
      </c>
      <c r="AD497" t="str">
        <f t="shared" si="56"/>
        <v>W</v>
      </c>
      <c r="AE497" t="str">
        <f t="shared" si="57"/>
        <v>W</v>
      </c>
      <c r="AF497">
        <f t="shared" si="58"/>
        <v>20</v>
      </c>
      <c r="AG497">
        <f t="shared" si="55"/>
        <v>1</v>
      </c>
      <c r="AH497">
        <f t="shared" si="59"/>
        <v>0.66666666666666663</v>
      </c>
      <c r="AI497">
        <f t="shared" si="60"/>
        <v>0.11111111111111113</v>
      </c>
      <c r="AJ497">
        <v>0.76137624861265263</v>
      </c>
      <c r="AK497">
        <f t="shared" si="61"/>
        <v>5.6941294726170565E-2</v>
      </c>
    </row>
    <row r="498" spans="1:37" x14ac:dyDescent="0.2">
      <c r="A498" s="2" t="d">
        <v>1994-05-09</v>
      </c>
      <c r="B498" t="s">
        <v>686</v>
      </c>
      <c r="C498" t="s">
        <v>642</v>
      </c>
      <c r="D498">
        <v>3</v>
      </c>
      <c r="E498" t="s">
        <v>671</v>
      </c>
      <c r="F498" t="b">
        <v>0</v>
      </c>
      <c r="G498">
        <v>34</v>
      </c>
      <c r="H498" t="s">
        <v>620</v>
      </c>
      <c r="I498" t="s">
        <v>462</v>
      </c>
      <c r="J498">
        <v>1</v>
      </c>
      <c r="K498" t="s">
        <v>611</v>
      </c>
      <c r="L498" t="s">
        <v>612</v>
      </c>
      <c r="M498">
        <v>1</v>
      </c>
      <c r="N498">
        <v>2</v>
      </c>
      <c r="O498">
        <v>2396</v>
      </c>
      <c r="P498" t="s">
        <v>68</v>
      </c>
      <c r="R498" t="s">
        <v>667</v>
      </c>
      <c r="S498" t="s">
        <v>668</v>
      </c>
      <c r="T498">
        <v>33</v>
      </c>
      <c r="U498">
        <v>-2</v>
      </c>
      <c r="V498">
        <v>1978</v>
      </c>
      <c r="W498" t="s">
        <v>1146</v>
      </c>
      <c r="AB498">
        <f>IF(I498=$AA$2, _xlfn.XLOOKUP(P498,tennis_clusters!B:B,tennis_clusters!AB:AB),"NA")</f>
        <v>27</v>
      </c>
      <c r="AC498" t="str">
        <f>IF(OR(ISNUMBER(AB498),ISNA(AB498)),"NA",_xlfn.XLOOKUP(I498,tennis_clusters!B:B,tennis_clusters!AB:AB))</f>
        <v>NA</v>
      </c>
      <c r="AD498" t="str">
        <f t="shared" si="56"/>
        <v>W</v>
      </c>
      <c r="AE498" t="str">
        <f t="shared" si="57"/>
        <v>W</v>
      </c>
      <c r="AF498">
        <f t="shared" si="58"/>
        <v>27</v>
      </c>
      <c r="AG498">
        <f t="shared" si="55"/>
        <v>1</v>
      </c>
      <c r="AH498">
        <f t="shared" si="59"/>
        <v>0.88235294117647056</v>
      </c>
      <c r="AI498">
        <f t="shared" si="60"/>
        <v>1.3840830449826995E-2</v>
      </c>
      <c r="AJ498">
        <v>0.76137624861265263</v>
      </c>
      <c r="AK498">
        <f t="shared" si="61"/>
        <v>5.6941294726170565E-2</v>
      </c>
    </row>
    <row r="499" spans="1:37" x14ac:dyDescent="0.2">
      <c r="A499" s="2" t="d">
        <v>1997-11-10</v>
      </c>
      <c r="B499" t="s">
        <v>839</v>
      </c>
      <c r="C499" t="s">
        <v>610</v>
      </c>
      <c r="D499">
        <v>3</v>
      </c>
      <c r="E499" t="s">
        <v>609</v>
      </c>
      <c r="F499" t="b">
        <v>1</v>
      </c>
      <c r="G499">
        <v>61</v>
      </c>
      <c r="H499" t="s">
        <v>677</v>
      </c>
      <c r="I499" t="s">
        <v>462</v>
      </c>
      <c r="K499" t="s">
        <v>611</v>
      </c>
      <c r="L499" t="s">
        <v>612</v>
      </c>
      <c r="M499">
        <v>1</v>
      </c>
      <c r="N499">
        <v>6</v>
      </c>
      <c r="O499">
        <v>2344</v>
      </c>
      <c r="P499" t="s">
        <v>455</v>
      </c>
      <c r="R499" t="s">
        <v>643</v>
      </c>
      <c r="S499" t="s">
        <v>644</v>
      </c>
      <c r="T499">
        <v>3</v>
      </c>
      <c r="U499">
        <v>-6</v>
      </c>
      <c r="V499">
        <v>2167</v>
      </c>
      <c r="W499" t="s">
        <v>949</v>
      </c>
      <c r="AB499">
        <f>IF(I499=$AA$2, _xlfn.XLOOKUP(P499,tennis_clusters!B:B,tennis_clusters!AB:AB),"NA")</f>
        <v>11</v>
      </c>
      <c r="AC499" t="str">
        <f>IF(OR(ISNUMBER(AB499),ISNA(AB499)),"NA",_xlfn.XLOOKUP(I499,tennis_clusters!B:B,tennis_clusters!AB:AB))</f>
        <v>NA</v>
      </c>
      <c r="AD499" t="str">
        <f t="shared" si="56"/>
        <v>W</v>
      </c>
      <c r="AE499" t="str">
        <f t="shared" si="57"/>
        <v>W</v>
      </c>
      <c r="AF499">
        <f t="shared" si="58"/>
        <v>11</v>
      </c>
      <c r="AG499">
        <f t="shared" si="55"/>
        <v>1</v>
      </c>
      <c r="AH499">
        <f t="shared" si="59"/>
        <v>0.66279069767441856</v>
      </c>
      <c r="AI499">
        <f t="shared" si="60"/>
        <v>0.11371011357490539</v>
      </c>
      <c r="AJ499">
        <v>0.76137624861265263</v>
      </c>
      <c r="AK499">
        <f t="shared" si="61"/>
        <v>5.6941294726170565E-2</v>
      </c>
    </row>
    <row r="500" spans="1:37" x14ac:dyDescent="0.2">
      <c r="A500" s="2" t="d">
        <v>1994-07-15</v>
      </c>
      <c r="B500" t="s">
        <v>696</v>
      </c>
      <c r="C500" t="s">
        <v>697</v>
      </c>
      <c r="D500">
        <v>5</v>
      </c>
      <c r="E500" t="s">
        <v>609</v>
      </c>
      <c r="F500" t="b">
        <v>0</v>
      </c>
      <c r="H500" t="s">
        <v>618</v>
      </c>
      <c r="I500" t="s">
        <v>462</v>
      </c>
      <c r="K500" t="s">
        <v>611</v>
      </c>
      <c r="L500" t="s">
        <v>612</v>
      </c>
      <c r="M500">
        <v>1</v>
      </c>
      <c r="N500">
        <v>1</v>
      </c>
      <c r="O500">
        <v>2397</v>
      </c>
      <c r="P500" t="s">
        <v>253</v>
      </c>
      <c r="R500" t="s">
        <v>615</v>
      </c>
      <c r="S500" t="s">
        <v>616</v>
      </c>
      <c r="T500">
        <v>51</v>
      </c>
      <c r="U500">
        <v>-2</v>
      </c>
      <c r="V500">
        <v>1935</v>
      </c>
      <c r="W500" t="s">
        <v>1134</v>
      </c>
      <c r="AB500">
        <f>IF(I500=$AA$2, _xlfn.XLOOKUP(P500,tennis_clusters!B:B,tennis_clusters!AB:AB),"NA")</f>
        <v>9</v>
      </c>
      <c r="AC500" t="str">
        <f>IF(OR(ISNUMBER(AB500),ISNA(AB500)),"NA",_xlfn.XLOOKUP(I500,tennis_clusters!B:B,tennis_clusters!AB:AB))</f>
        <v>NA</v>
      </c>
      <c r="AD500" t="str">
        <f t="shared" si="56"/>
        <v>W</v>
      </c>
      <c r="AE500" t="str">
        <f t="shared" si="57"/>
        <v>W</v>
      </c>
      <c r="AF500">
        <f t="shared" si="58"/>
        <v>9</v>
      </c>
      <c r="AG500">
        <f t="shared" si="55"/>
        <v>1</v>
      </c>
      <c r="AH500">
        <f t="shared" si="59"/>
        <v>0.8</v>
      </c>
      <c r="AI500">
        <f t="shared" si="60"/>
        <v>3.999999999999998E-2</v>
      </c>
      <c r="AJ500">
        <v>0.76137624861265263</v>
      </c>
      <c r="AK500">
        <f t="shared" si="61"/>
        <v>5.6941294726170565E-2</v>
      </c>
    </row>
    <row r="501" spans="1:37" x14ac:dyDescent="0.2">
      <c r="A501" s="2" t="d">
        <v>1997-08-11</v>
      </c>
      <c r="B501" t="s">
        <v>845</v>
      </c>
      <c r="C501" t="s">
        <v>783</v>
      </c>
      <c r="D501">
        <v>3</v>
      </c>
      <c r="E501" t="s">
        <v>609</v>
      </c>
      <c r="F501" t="b">
        <v>0</v>
      </c>
      <c r="G501">
        <v>54</v>
      </c>
      <c r="H501" t="s">
        <v>620</v>
      </c>
      <c r="I501" t="s">
        <v>360</v>
      </c>
      <c r="J501">
        <v>16</v>
      </c>
      <c r="K501" t="s">
        <v>678</v>
      </c>
      <c r="L501" t="s">
        <v>679</v>
      </c>
      <c r="M501">
        <v>37</v>
      </c>
      <c r="N501">
        <v>15</v>
      </c>
      <c r="O501">
        <v>2035</v>
      </c>
      <c r="P501" t="s">
        <v>462</v>
      </c>
      <c r="Q501">
        <v>1</v>
      </c>
      <c r="R501" t="s">
        <v>611</v>
      </c>
      <c r="S501" t="s">
        <v>612</v>
      </c>
      <c r="T501">
        <v>1</v>
      </c>
      <c r="U501">
        <v>-15</v>
      </c>
      <c r="V501">
        <v>2345</v>
      </c>
      <c r="W501" t="s">
        <v>966</v>
      </c>
      <c r="AB501" t="str">
        <f>IF(I501=$AA$2, _xlfn.XLOOKUP(P501,tennis_clusters!B:B,tennis_clusters!AB:AB),"NA")</f>
        <v>NA</v>
      </c>
      <c r="AC501">
        <f>IF(OR(ISNUMBER(AB501),ISNA(AB501)),"NA",_xlfn.XLOOKUP(I501,tennis_clusters!B:B,tennis_clusters!AB:AB))</f>
        <v>15</v>
      </c>
      <c r="AD501" t="str">
        <f t="shared" si="56"/>
        <v>L</v>
      </c>
      <c r="AE501" t="str">
        <f t="shared" si="57"/>
        <v>L</v>
      </c>
      <c r="AF501">
        <f t="shared" si="58"/>
        <v>15</v>
      </c>
      <c r="AG501">
        <f t="shared" si="55"/>
        <v>0</v>
      </c>
      <c r="AH501">
        <f t="shared" si="59"/>
        <v>0.70769230769230773</v>
      </c>
      <c r="AI501">
        <f t="shared" si="60"/>
        <v>0.50082840236686399</v>
      </c>
      <c r="AJ501">
        <v>0.76137624861265263</v>
      </c>
      <c r="AK501">
        <f t="shared" si="61"/>
        <v>0.57969379195147586</v>
      </c>
    </row>
    <row r="502" spans="1:37" x14ac:dyDescent="0.2">
      <c r="A502" s="2" t="d">
        <v>2000-05-21</v>
      </c>
      <c r="B502" t="s">
        <v>675</v>
      </c>
      <c r="C502" t="s">
        <v>676</v>
      </c>
      <c r="D502">
        <v>3</v>
      </c>
      <c r="E502" t="s">
        <v>671</v>
      </c>
      <c r="F502" t="b">
        <v>0</v>
      </c>
      <c r="G502">
        <v>12</v>
      </c>
      <c r="H502" t="s">
        <v>677</v>
      </c>
      <c r="I502" t="s">
        <v>559</v>
      </c>
      <c r="K502" t="s">
        <v>621</v>
      </c>
      <c r="L502" t="s">
        <v>622</v>
      </c>
      <c r="M502">
        <v>19</v>
      </c>
      <c r="N502">
        <v>15</v>
      </c>
      <c r="O502">
        <v>2024</v>
      </c>
      <c r="P502" t="s">
        <v>462</v>
      </c>
      <c r="R502" t="s">
        <v>611</v>
      </c>
      <c r="S502" t="s">
        <v>612</v>
      </c>
      <c r="T502">
        <v>2</v>
      </c>
      <c r="U502">
        <v>-14</v>
      </c>
      <c r="V502">
        <v>2281</v>
      </c>
      <c r="W502" t="s">
        <v>754</v>
      </c>
      <c r="AB502" t="str">
        <f>IF(I502=$AA$2, _xlfn.XLOOKUP(P502,tennis_clusters!B:B,tennis_clusters!AB:AB),"NA")</f>
        <v>NA</v>
      </c>
      <c r="AC502">
        <f>IF(OR(ISNUMBER(AB502),ISNA(AB502)),"NA",_xlfn.XLOOKUP(I502,tennis_clusters!B:B,tennis_clusters!AB:AB))</f>
        <v>15</v>
      </c>
      <c r="AD502" t="str">
        <f t="shared" si="56"/>
        <v>L</v>
      </c>
      <c r="AE502" t="str">
        <f t="shared" si="57"/>
        <v>L</v>
      </c>
      <c r="AF502">
        <f t="shared" si="58"/>
        <v>15</v>
      </c>
      <c r="AG502">
        <f t="shared" si="55"/>
        <v>0</v>
      </c>
      <c r="AH502">
        <f t="shared" si="59"/>
        <v>0.70769230769230773</v>
      </c>
      <c r="AI502">
        <f t="shared" si="60"/>
        <v>0.50082840236686399</v>
      </c>
      <c r="AJ502">
        <v>0.76137624861265263</v>
      </c>
      <c r="AK502">
        <f t="shared" si="61"/>
        <v>0.57969379195147586</v>
      </c>
    </row>
    <row r="503" spans="1:37" x14ac:dyDescent="0.2">
      <c r="A503" s="2" t="d">
        <v>2001-12-31</v>
      </c>
      <c r="B503" t="s">
        <v>724</v>
      </c>
      <c r="C503" t="s">
        <v>637</v>
      </c>
      <c r="D503">
        <v>3</v>
      </c>
      <c r="E503" t="s">
        <v>609</v>
      </c>
      <c r="F503" t="b">
        <v>0</v>
      </c>
      <c r="G503">
        <v>42</v>
      </c>
      <c r="H503" t="s">
        <v>624</v>
      </c>
      <c r="I503" t="s">
        <v>551</v>
      </c>
      <c r="K503" t="s">
        <v>611</v>
      </c>
      <c r="L503" t="s">
        <v>612</v>
      </c>
      <c r="M503">
        <v>57</v>
      </c>
      <c r="N503">
        <v>12</v>
      </c>
      <c r="O503">
        <v>2030</v>
      </c>
      <c r="P503" t="s">
        <v>462</v>
      </c>
      <c r="Q503">
        <v>2</v>
      </c>
      <c r="R503" t="s">
        <v>611</v>
      </c>
      <c r="S503" t="s">
        <v>612</v>
      </c>
      <c r="T503">
        <v>10</v>
      </c>
      <c r="U503">
        <v>-12</v>
      </c>
      <c r="V503">
        <v>2186</v>
      </c>
      <c r="W503" t="s">
        <v>725</v>
      </c>
      <c r="AB503" t="str">
        <f>IF(I503=$AA$2, _xlfn.XLOOKUP(P503,tennis_clusters!B:B,tennis_clusters!AB:AB),"NA")</f>
        <v>NA</v>
      </c>
      <c r="AC503">
        <f>IF(OR(ISNUMBER(AB503),ISNA(AB503)),"NA",_xlfn.XLOOKUP(I503,tennis_clusters!B:B,tennis_clusters!AB:AB))</f>
        <v>11</v>
      </c>
      <c r="AD503" t="str">
        <f t="shared" si="56"/>
        <v>L</v>
      </c>
      <c r="AE503" t="str">
        <f t="shared" si="57"/>
        <v>L</v>
      </c>
      <c r="AF503">
        <f t="shared" si="58"/>
        <v>11</v>
      </c>
      <c r="AG503">
        <f t="shared" si="55"/>
        <v>0</v>
      </c>
      <c r="AH503">
        <f t="shared" si="59"/>
        <v>0.66279069767441856</v>
      </c>
      <c r="AI503">
        <f t="shared" si="60"/>
        <v>0.43929150892374252</v>
      </c>
      <c r="AJ503">
        <v>0.76137624861265263</v>
      </c>
      <c r="AK503">
        <f t="shared" si="61"/>
        <v>0.57969379195147586</v>
      </c>
    </row>
    <row r="504" spans="1:37" x14ac:dyDescent="0.2">
      <c r="A504" s="2" t="d">
        <v>2000-07-31</v>
      </c>
      <c r="B504" t="s">
        <v>650</v>
      </c>
      <c r="C504" t="s">
        <v>642</v>
      </c>
      <c r="D504">
        <v>3</v>
      </c>
      <c r="E504" t="s">
        <v>609</v>
      </c>
      <c r="F504" t="b">
        <v>0</v>
      </c>
      <c r="G504">
        <v>64</v>
      </c>
      <c r="H504" t="s">
        <v>620</v>
      </c>
      <c r="I504" t="s">
        <v>462</v>
      </c>
      <c r="J504">
        <v>2</v>
      </c>
      <c r="K504" t="s">
        <v>611</v>
      </c>
      <c r="L504" t="s">
        <v>612</v>
      </c>
      <c r="M504">
        <v>2</v>
      </c>
      <c r="N504">
        <v>1</v>
      </c>
      <c r="O504">
        <v>2279</v>
      </c>
      <c r="P504" t="s">
        <v>507</v>
      </c>
      <c r="R504" t="s">
        <v>756</v>
      </c>
      <c r="S504" t="s">
        <v>757</v>
      </c>
      <c r="T504">
        <v>84</v>
      </c>
      <c r="U504">
        <v>-3</v>
      </c>
      <c r="V504">
        <v>1852</v>
      </c>
      <c r="W504" t="s">
        <v>715</v>
      </c>
      <c r="AB504">
        <f>IF(I504=$AA$2, _xlfn.XLOOKUP(P504,tennis_clusters!B:B,tennis_clusters!AB:AB),"NA")</f>
        <v>22</v>
      </c>
      <c r="AC504" t="str">
        <f>IF(OR(ISNUMBER(AB504),ISNA(AB504)),"NA",_xlfn.XLOOKUP(I504,tennis_clusters!B:B,tennis_clusters!AB:AB))</f>
        <v>NA</v>
      </c>
      <c r="AD504" t="str">
        <f t="shared" si="56"/>
        <v>W</v>
      </c>
      <c r="AE504" t="str">
        <f t="shared" si="57"/>
        <v>W</v>
      </c>
      <c r="AF504">
        <f t="shared" si="58"/>
        <v>22</v>
      </c>
      <c r="AG504">
        <f t="shared" si="55"/>
        <v>1</v>
      </c>
      <c r="AH504">
        <f t="shared" si="59"/>
        <v>0.84375</v>
      </c>
      <c r="AI504">
        <f t="shared" si="60"/>
        <v>2.44140625E-2</v>
      </c>
      <c r="AJ504">
        <v>0.76137624861265263</v>
      </c>
      <c r="AK504">
        <f t="shared" si="61"/>
        <v>5.6941294726170565E-2</v>
      </c>
    </row>
    <row r="505" spans="1:37" x14ac:dyDescent="0.2">
      <c r="A505" s="2" t="d">
        <v>1996-02-12</v>
      </c>
      <c r="B505" t="s">
        <v>887</v>
      </c>
      <c r="C505" t="s">
        <v>637</v>
      </c>
      <c r="D505">
        <v>3</v>
      </c>
      <c r="E505" t="s">
        <v>609</v>
      </c>
      <c r="F505" t="b">
        <v>1</v>
      </c>
      <c r="G505">
        <v>47</v>
      </c>
      <c r="H505" t="s">
        <v>610</v>
      </c>
      <c r="I505" t="s">
        <v>462</v>
      </c>
      <c r="J505">
        <v>2</v>
      </c>
      <c r="K505" t="s">
        <v>611</v>
      </c>
      <c r="L505" t="s">
        <v>612</v>
      </c>
      <c r="M505">
        <v>2</v>
      </c>
      <c r="N505">
        <v>11</v>
      </c>
      <c r="O505">
        <v>2324</v>
      </c>
      <c r="P505" t="s">
        <v>60</v>
      </c>
      <c r="Q505">
        <v>1</v>
      </c>
      <c r="R505" t="s">
        <v>611</v>
      </c>
      <c r="S505" t="s">
        <v>612</v>
      </c>
      <c r="T505">
        <v>3</v>
      </c>
      <c r="U505">
        <v>-11</v>
      </c>
      <c r="V505">
        <v>2359</v>
      </c>
      <c r="W505" t="s">
        <v>842</v>
      </c>
      <c r="AB505">
        <f>IF(I505=$AA$2, _xlfn.XLOOKUP(P505,tennis_clusters!B:B,tennis_clusters!AB:AB),"NA")</f>
        <v>21</v>
      </c>
      <c r="AC505" t="str">
        <f>IF(OR(ISNUMBER(AB505),ISNA(AB505)),"NA",_xlfn.XLOOKUP(I505,tennis_clusters!B:B,tennis_clusters!AB:AB))</f>
        <v>NA</v>
      </c>
      <c r="AD505" t="str">
        <f t="shared" si="56"/>
        <v>W</v>
      </c>
      <c r="AE505" t="str">
        <f t="shared" si="57"/>
        <v>W</v>
      </c>
      <c r="AF505">
        <f t="shared" si="58"/>
        <v>21</v>
      </c>
      <c r="AG505">
        <f t="shared" si="55"/>
        <v>1</v>
      </c>
      <c r="AH505">
        <f t="shared" si="59"/>
        <v>0.5714285714285714</v>
      </c>
      <c r="AI505">
        <f t="shared" si="60"/>
        <v>0.18367346938775514</v>
      </c>
      <c r="AJ505">
        <v>0.76137624861265263</v>
      </c>
      <c r="AK505">
        <f t="shared" si="61"/>
        <v>5.6941294726170565E-2</v>
      </c>
    </row>
    <row r="506" spans="1:37" x14ac:dyDescent="0.2">
      <c r="A506" s="2" t="d">
        <v>1992-07-27</v>
      </c>
      <c r="B506" t="s">
        <v>1235</v>
      </c>
      <c r="C506" t="s">
        <v>1236</v>
      </c>
      <c r="D506">
        <v>5</v>
      </c>
      <c r="E506" t="s">
        <v>671</v>
      </c>
      <c r="F506" t="b">
        <v>0</v>
      </c>
      <c r="H506" t="s">
        <v>624</v>
      </c>
      <c r="I506" t="s">
        <v>462</v>
      </c>
      <c r="J506">
        <v>3</v>
      </c>
      <c r="K506" t="s">
        <v>611</v>
      </c>
      <c r="L506" t="s">
        <v>612</v>
      </c>
      <c r="M506">
        <v>3</v>
      </c>
      <c r="N506">
        <v>4</v>
      </c>
      <c r="O506">
        <v>2201</v>
      </c>
      <c r="P506" t="s">
        <v>257</v>
      </c>
      <c r="R506" t="s">
        <v>1068</v>
      </c>
      <c r="S506" t="s">
        <v>1069</v>
      </c>
      <c r="T506">
        <v>75</v>
      </c>
      <c r="U506">
        <v>-4</v>
      </c>
      <c r="V506">
        <v>1961</v>
      </c>
      <c r="W506" t="s">
        <v>1238</v>
      </c>
      <c r="AB506">
        <f>IF(I506=$AA$2, _xlfn.XLOOKUP(P506,tennis_clusters!B:B,tennis_clusters!AB:AB),"NA")</f>
        <v>17</v>
      </c>
      <c r="AC506" t="str">
        <f>IF(OR(ISNUMBER(AB506),ISNA(AB506)),"NA",_xlfn.XLOOKUP(I506,tennis_clusters!B:B,tennis_clusters!AB:AB))</f>
        <v>NA</v>
      </c>
      <c r="AD506" t="str">
        <f t="shared" si="56"/>
        <v>W</v>
      </c>
      <c r="AE506" t="str">
        <f t="shared" si="57"/>
        <v>W</v>
      </c>
      <c r="AF506">
        <f t="shared" si="58"/>
        <v>17</v>
      </c>
      <c r="AG506">
        <f t="shared" si="55"/>
        <v>1</v>
      </c>
      <c r="AH506">
        <f t="shared" si="59"/>
        <v>0.72972972972972971</v>
      </c>
      <c r="AI506">
        <f t="shared" si="60"/>
        <v>7.3046018991964945E-2</v>
      </c>
      <c r="AJ506">
        <v>0.76137624861265263</v>
      </c>
      <c r="AK506">
        <f t="shared" si="61"/>
        <v>5.6941294726170565E-2</v>
      </c>
    </row>
    <row r="507" spans="1:37" x14ac:dyDescent="0.2">
      <c r="A507" s="2" t="d">
        <v>1991-08-26</v>
      </c>
      <c r="B507" t="s">
        <v>607</v>
      </c>
      <c r="C507" t="s">
        <v>608</v>
      </c>
      <c r="D507">
        <v>5</v>
      </c>
      <c r="E507" t="s">
        <v>609</v>
      </c>
      <c r="F507" t="b">
        <v>0</v>
      </c>
      <c r="G507">
        <v>38</v>
      </c>
      <c r="H507" t="s">
        <v>632</v>
      </c>
      <c r="I507" t="s">
        <v>462</v>
      </c>
      <c r="J507">
        <v>6</v>
      </c>
      <c r="K507" t="s">
        <v>611</v>
      </c>
      <c r="L507" t="s">
        <v>612</v>
      </c>
      <c r="M507">
        <v>6</v>
      </c>
      <c r="N507">
        <v>5</v>
      </c>
      <c r="O507">
        <v>2166</v>
      </c>
      <c r="P507" t="s">
        <v>121</v>
      </c>
      <c r="R507" t="s">
        <v>655</v>
      </c>
      <c r="S507" t="s">
        <v>656</v>
      </c>
      <c r="T507">
        <v>116</v>
      </c>
      <c r="U507">
        <v>-6</v>
      </c>
      <c r="V507">
        <v>1936</v>
      </c>
      <c r="W507" t="s">
        <v>1293</v>
      </c>
      <c r="AB507">
        <f>IF(I507=$AA$2, _xlfn.XLOOKUP(P507,tennis_clusters!B:B,tennis_clusters!AB:AB),"NA")</f>
        <v>2</v>
      </c>
      <c r="AC507" t="str">
        <f>IF(OR(ISNUMBER(AB507),ISNA(AB507)),"NA",_xlfn.XLOOKUP(I507,tennis_clusters!B:B,tennis_clusters!AB:AB))</f>
        <v>NA</v>
      </c>
      <c r="AD507" t="str">
        <f t="shared" si="56"/>
        <v>W</v>
      </c>
      <c r="AE507" t="str">
        <f t="shared" si="57"/>
        <v>W</v>
      </c>
      <c r="AF507">
        <f t="shared" si="58"/>
        <v>2</v>
      </c>
      <c r="AG507">
        <f t="shared" si="55"/>
        <v>1</v>
      </c>
      <c r="AH507">
        <f t="shared" si="59"/>
        <v>0.78749999999999998</v>
      </c>
      <c r="AI507">
        <f t="shared" si="60"/>
        <v>4.5156250000000009E-2</v>
      </c>
      <c r="AJ507">
        <v>0.76137624861265263</v>
      </c>
      <c r="AK507">
        <f t="shared" si="61"/>
        <v>5.6941294726170565E-2</v>
      </c>
    </row>
    <row r="508" spans="1:37" x14ac:dyDescent="0.2">
      <c r="A508" s="2" t="d">
        <v>2001-10-15</v>
      </c>
      <c r="B508" t="s">
        <v>726</v>
      </c>
      <c r="C508" t="s">
        <v>642</v>
      </c>
      <c r="D508">
        <v>3</v>
      </c>
      <c r="E508" t="s">
        <v>609</v>
      </c>
      <c r="F508" t="b">
        <v>1</v>
      </c>
      <c r="G508">
        <v>74</v>
      </c>
      <c r="H508" t="s">
        <v>624</v>
      </c>
      <c r="I508" t="s">
        <v>462</v>
      </c>
      <c r="J508">
        <v>9</v>
      </c>
      <c r="K508" t="s">
        <v>611</v>
      </c>
      <c r="L508" t="s">
        <v>612</v>
      </c>
      <c r="M508">
        <v>10</v>
      </c>
      <c r="N508">
        <v>3</v>
      </c>
      <c r="O508">
        <v>2194</v>
      </c>
      <c r="P508" t="s">
        <v>523</v>
      </c>
      <c r="R508" t="s">
        <v>729</v>
      </c>
      <c r="S508" t="s">
        <v>730</v>
      </c>
      <c r="T508">
        <v>77</v>
      </c>
      <c r="U508">
        <v>-3</v>
      </c>
      <c r="V508">
        <v>1904</v>
      </c>
      <c r="W508" t="s">
        <v>731</v>
      </c>
      <c r="AB508">
        <f>IF(I508=$AA$2, _xlfn.XLOOKUP(P508,tennis_clusters!B:B,tennis_clusters!AB:AB),"NA")</f>
        <v>22</v>
      </c>
      <c r="AC508" t="str">
        <f>IF(OR(ISNUMBER(AB508),ISNA(AB508)),"NA",_xlfn.XLOOKUP(I508,tennis_clusters!B:B,tennis_clusters!AB:AB))</f>
        <v>NA</v>
      </c>
      <c r="AD508" t="str">
        <f t="shared" si="56"/>
        <v>W</v>
      </c>
      <c r="AE508" t="str">
        <f t="shared" si="57"/>
        <v>W</v>
      </c>
      <c r="AF508">
        <f t="shared" si="58"/>
        <v>22</v>
      </c>
      <c r="AG508">
        <f t="shared" si="55"/>
        <v>1</v>
      </c>
      <c r="AH508">
        <f t="shared" si="59"/>
        <v>0.84375</v>
      </c>
      <c r="AI508">
        <f t="shared" si="60"/>
        <v>2.44140625E-2</v>
      </c>
      <c r="AJ508">
        <v>0.76137624861265263</v>
      </c>
      <c r="AK508">
        <f t="shared" si="61"/>
        <v>5.6941294726170565E-2</v>
      </c>
    </row>
    <row r="509" spans="1:37" x14ac:dyDescent="0.2">
      <c r="A509" s="2" t="d">
        <v>1998-10-19</v>
      </c>
      <c r="B509" t="s">
        <v>898</v>
      </c>
      <c r="C509" t="s">
        <v>637</v>
      </c>
      <c r="D509">
        <v>3</v>
      </c>
      <c r="E509" t="s">
        <v>819</v>
      </c>
      <c r="F509" t="b">
        <v>1</v>
      </c>
      <c r="G509">
        <v>63</v>
      </c>
      <c r="H509" t="s">
        <v>620</v>
      </c>
      <c r="I509" t="s">
        <v>462</v>
      </c>
      <c r="J509">
        <v>1</v>
      </c>
      <c r="K509" t="s">
        <v>611</v>
      </c>
      <c r="L509" t="s">
        <v>612</v>
      </c>
      <c r="M509">
        <v>1</v>
      </c>
      <c r="N509">
        <v>2</v>
      </c>
      <c r="O509">
        <v>2283</v>
      </c>
      <c r="P509" t="s">
        <v>553</v>
      </c>
      <c r="R509" t="s">
        <v>643</v>
      </c>
      <c r="S509" t="s">
        <v>644</v>
      </c>
      <c r="T509">
        <v>62</v>
      </c>
      <c r="U509">
        <v>-2</v>
      </c>
      <c r="V509">
        <v>1951</v>
      </c>
      <c r="W509" t="s">
        <v>707</v>
      </c>
      <c r="AB509">
        <f>IF(I509=$AA$2, _xlfn.XLOOKUP(P509,tennis_clusters!B:B,tennis_clusters!AB:AB),"NA")</f>
        <v>17</v>
      </c>
      <c r="AC509" t="str">
        <f>IF(OR(ISNUMBER(AB509),ISNA(AB509)),"NA",_xlfn.XLOOKUP(I509,tennis_clusters!B:B,tennis_clusters!AB:AB))</f>
        <v>NA</v>
      </c>
      <c r="AD509" t="str">
        <f t="shared" si="56"/>
        <v>W</v>
      </c>
      <c r="AE509" t="str">
        <f t="shared" si="57"/>
        <v>W</v>
      </c>
      <c r="AF509">
        <f t="shared" si="58"/>
        <v>17</v>
      </c>
      <c r="AG509">
        <f t="shared" si="55"/>
        <v>1</v>
      </c>
      <c r="AH509">
        <f t="shared" si="59"/>
        <v>0.72972972972972971</v>
      </c>
      <c r="AI509">
        <f t="shared" si="60"/>
        <v>7.3046018991964945E-2</v>
      </c>
      <c r="AJ509">
        <v>0.76137624861265263</v>
      </c>
      <c r="AK509">
        <f t="shared" si="61"/>
        <v>5.6941294726170565E-2</v>
      </c>
    </row>
    <row r="510" spans="1:37" x14ac:dyDescent="0.2">
      <c r="A510" s="2" t="d">
        <v>1993-11-15</v>
      </c>
      <c r="B510" t="s">
        <v>839</v>
      </c>
      <c r="C510" t="s">
        <v>610</v>
      </c>
      <c r="D510">
        <v>3</v>
      </c>
      <c r="E510" t="s">
        <v>819</v>
      </c>
      <c r="F510" t="b">
        <v>1</v>
      </c>
      <c r="G510">
        <v>65</v>
      </c>
      <c r="H510" t="s">
        <v>677</v>
      </c>
      <c r="I510" t="s">
        <v>462</v>
      </c>
      <c r="K510" t="s">
        <v>611</v>
      </c>
      <c r="L510" t="s">
        <v>612</v>
      </c>
      <c r="M510">
        <v>1</v>
      </c>
      <c r="N510">
        <v>6</v>
      </c>
      <c r="O510">
        <v>2311</v>
      </c>
      <c r="P510" t="s">
        <v>511</v>
      </c>
      <c r="R510" t="s">
        <v>633</v>
      </c>
      <c r="S510" t="s">
        <v>634</v>
      </c>
      <c r="T510">
        <v>4</v>
      </c>
      <c r="U510">
        <v>-6</v>
      </c>
      <c r="V510">
        <v>2141</v>
      </c>
      <c r="W510" t="s">
        <v>1096</v>
      </c>
      <c r="AB510">
        <f>IF(I510=$AA$2, _xlfn.XLOOKUP(P510,tennis_clusters!B:B,tennis_clusters!AB:AB),"NA")</f>
        <v>18</v>
      </c>
      <c r="AC510" t="str">
        <f>IF(OR(ISNUMBER(AB510),ISNA(AB510)),"NA",_xlfn.XLOOKUP(I510,tennis_clusters!B:B,tennis_clusters!AB:AB))</f>
        <v>NA</v>
      </c>
      <c r="AD510" t="str">
        <f t="shared" si="56"/>
        <v>W</v>
      </c>
      <c r="AE510" t="str">
        <f t="shared" si="57"/>
        <v>W</v>
      </c>
      <c r="AF510">
        <f t="shared" si="58"/>
        <v>18</v>
      </c>
      <c r="AG510">
        <f t="shared" si="55"/>
        <v>1</v>
      </c>
      <c r="AH510">
        <f t="shared" si="59"/>
        <v>0.7021276595744681</v>
      </c>
      <c r="AI510">
        <f t="shared" si="60"/>
        <v>8.8727931190583961E-2</v>
      </c>
      <c r="AJ510">
        <v>0.76137624861265263</v>
      </c>
      <c r="AK510">
        <f t="shared" si="61"/>
        <v>5.6941294726170565E-2</v>
      </c>
    </row>
    <row r="511" spans="1:37" x14ac:dyDescent="0.2">
      <c r="A511" s="2" t="d">
        <v>1998-08-31</v>
      </c>
      <c r="B511" t="s">
        <v>607</v>
      </c>
      <c r="C511" t="s">
        <v>608</v>
      </c>
      <c r="D511">
        <v>5</v>
      </c>
      <c r="E511" t="s">
        <v>609</v>
      </c>
      <c r="F511" t="b">
        <v>0</v>
      </c>
      <c r="G511">
        <v>51</v>
      </c>
      <c r="H511" t="s">
        <v>620</v>
      </c>
      <c r="I511" t="s">
        <v>462</v>
      </c>
      <c r="J511">
        <v>1</v>
      </c>
      <c r="K511" t="s">
        <v>611</v>
      </c>
      <c r="L511" t="s">
        <v>612</v>
      </c>
      <c r="M511">
        <v>1</v>
      </c>
      <c r="N511">
        <v>3</v>
      </c>
      <c r="O511">
        <v>2275</v>
      </c>
      <c r="P511" t="s">
        <v>364</v>
      </c>
      <c r="R511" t="s">
        <v>667</v>
      </c>
      <c r="S511" t="s">
        <v>668</v>
      </c>
      <c r="T511">
        <v>60</v>
      </c>
      <c r="U511">
        <v>-3</v>
      </c>
      <c r="V511">
        <v>1898</v>
      </c>
      <c r="W511" t="s">
        <v>909</v>
      </c>
      <c r="AB511">
        <f>IF(I511=$AA$2, _xlfn.XLOOKUP(P511,tennis_clusters!B:B,tennis_clusters!AB:AB),"NA")</f>
        <v>11</v>
      </c>
      <c r="AC511" t="str">
        <f>IF(OR(ISNUMBER(AB511),ISNA(AB511)),"NA",_xlfn.XLOOKUP(I511,tennis_clusters!B:B,tennis_clusters!AB:AB))</f>
        <v>NA</v>
      </c>
      <c r="AD511" t="str">
        <f t="shared" si="56"/>
        <v>W</v>
      </c>
      <c r="AE511" t="str">
        <f t="shared" si="57"/>
        <v>W</v>
      </c>
      <c r="AF511">
        <f t="shared" si="58"/>
        <v>11</v>
      </c>
      <c r="AG511">
        <f t="shared" si="55"/>
        <v>1</v>
      </c>
      <c r="AH511">
        <f t="shared" si="59"/>
        <v>0.66279069767441856</v>
      </c>
      <c r="AI511">
        <f t="shared" si="60"/>
        <v>0.11371011357490539</v>
      </c>
      <c r="AJ511">
        <v>0.76137624861265263</v>
      </c>
      <c r="AK511">
        <f t="shared" si="61"/>
        <v>5.6941294726170565E-2</v>
      </c>
    </row>
    <row r="512" spans="1:37" x14ac:dyDescent="0.2">
      <c r="A512" s="2" t="d">
        <v>1999-07-26</v>
      </c>
      <c r="B512" t="s">
        <v>750</v>
      </c>
      <c r="C512" t="s">
        <v>637</v>
      </c>
      <c r="D512">
        <v>3</v>
      </c>
      <c r="E512" t="s">
        <v>609</v>
      </c>
      <c r="F512" t="b">
        <v>0</v>
      </c>
      <c r="G512">
        <v>45</v>
      </c>
      <c r="H512" t="s">
        <v>610</v>
      </c>
      <c r="I512" t="s">
        <v>462</v>
      </c>
      <c r="J512">
        <v>2</v>
      </c>
      <c r="K512" t="s">
        <v>611</v>
      </c>
      <c r="L512" t="s">
        <v>612</v>
      </c>
      <c r="M512">
        <v>2</v>
      </c>
      <c r="N512">
        <v>9</v>
      </c>
      <c r="O512">
        <v>2266</v>
      </c>
      <c r="P512" t="s">
        <v>60</v>
      </c>
      <c r="Q512">
        <v>1</v>
      </c>
      <c r="R512" t="s">
        <v>611</v>
      </c>
      <c r="S512" t="s">
        <v>612</v>
      </c>
      <c r="T512">
        <v>3</v>
      </c>
      <c r="U512">
        <v>-9</v>
      </c>
      <c r="V512">
        <v>2230</v>
      </c>
      <c r="W512" t="s">
        <v>854</v>
      </c>
      <c r="AB512">
        <f>IF(I512=$AA$2, _xlfn.XLOOKUP(P512,tennis_clusters!B:B,tennis_clusters!AB:AB),"NA")</f>
        <v>21</v>
      </c>
      <c r="AC512" t="str">
        <f>IF(OR(ISNUMBER(AB512),ISNA(AB512)),"NA",_xlfn.XLOOKUP(I512,tennis_clusters!B:B,tennis_clusters!AB:AB))</f>
        <v>NA</v>
      </c>
      <c r="AD512" t="str">
        <f t="shared" si="56"/>
        <v>W</v>
      </c>
      <c r="AE512" t="str">
        <f t="shared" si="57"/>
        <v>W</v>
      </c>
      <c r="AF512">
        <f t="shared" si="58"/>
        <v>21</v>
      </c>
      <c r="AG512">
        <f t="shared" si="55"/>
        <v>1</v>
      </c>
      <c r="AH512">
        <f t="shared" si="59"/>
        <v>0.5714285714285714</v>
      </c>
      <c r="AI512">
        <f t="shared" si="60"/>
        <v>0.18367346938775514</v>
      </c>
      <c r="AJ512">
        <v>0.76137624861265263</v>
      </c>
      <c r="AK512">
        <f t="shared" si="61"/>
        <v>5.6941294726170565E-2</v>
      </c>
    </row>
    <row r="513" spans="1:37" x14ac:dyDescent="0.2">
      <c r="A513" s="2" t="d">
        <v>1998-10-12</v>
      </c>
      <c r="B513" t="s">
        <v>900</v>
      </c>
      <c r="C513" t="s">
        <v>783</v>
      </c>
      <c r="D513">
        <v>3</v>
      </c>
      <c r="E513" t="s">
        <v>819</v>
      </c>
      <c r="F513" t="b">
        <v>1</v>
      </c>
      <c r="G513">
        <v>85</v>
      </c>
      <c r="H513" t="s">
        <v>618</v>
      </c>
      <c r="I513" t="s">
        <v>462</v>
      </c>
      <c r="J513">
        <v>1</v>
      </c>
      <c r="K513" t="s">
        <v>611</v>
      </c>
      <c r="L513" t="s">
        <v>612</v>
      </c>
      <c r="M513">
        <v>1</v>
      </c>
      <c r="N513">
        <v>6</v>
      </c>
      <c r="O513">
        <v>2259</v>
      </c>
      <c r="P513" t="s">
        <v>548</v>
      </c>
      <c r="Q513">
        <v>8</v>
      </c>
      <c r="R513" t="s">
        <v>625</v>
      </c>
      <c r="S513" t="s">
        <v>626</v>
      </c>
      <c r="T513">
        <v>10</v>
      </c>
      <c r="U513">
        <v>-6</v>
      </c>
      <c r="V513">
        <v>2158</v>
      </c>
      <c r="W513" t="s">
        <v>903</v>
      </c>
      <c r="AB513">
        <f>IF(I513=$AA$2, _xlfn.XLOOKUP(P513,tennis_clusters!B:B,tennis_clusters!AB:AB),"NA")</f>
        <v>8</v>
      </c>
      <c r="AC513" t="str">
        <f>IF(OR(ISNUMBER(AB513),ISNA(AB513)),"NA",_xlfn.XLOOKUP(I513,tennis_clusters!B:B,tennis_clusters!AB:AB))</f>
        <v>NA</v>
      </c>
      <c r="AD513" t="str">
        <f t="shared" si="56"/>
        <v>W</v>
      </c>
      <c r="AE513" t="str">
        <f t="shared" si="57"/>
        <v>W</v>
      </c>
      <c r="AF513">
        <f t="shared" si="58"/>
        <v>8</v>
      </c>
      <c r="AG513">
        <f t="shared" si="55"/>
        <v>1</v>
      </c>
      <c r="AH513">
        <f t="shared" si="59"/>
        <v>0.7415730337078652</v>
      </c>
      <c r="AI513">
        <f t="shared" si="60"/>
        <v>6.6784496906956176E-2</v>
      </c>
      <c r="AJ513">
        <v>0.76137624861265263</v>
      </c>
      <c r="AK513">
        <f t="shared" si="61"/>
        <v>5.6941294726170565E-2</v>
      </c>
    </row>
    <row r="514" spans="1:37" x14ac:dyDescent="0.2">
      <c r="A514" s="2" t="d">
        <v>1989-05-15</v>
      </c>
      <c r="B514" t="s">
        <v>1401</v>
      </c>
      <c r="C514" t="s">
        <v>642</v>
      </c>
      <c r="D514">
        <v>3</v>
      </c>
      <c r="E514" t="s">
        <v>671</v>
      </c>
      <c r="F514" t="b">
        <v>0</v>
      </c>
      <c r="H514" t="s">
        <v>624</v>
      </c>
      <c r="I514" t="s">
        <v>60</v>
      </c>
      <c r="J514">
        <v>2</v>
      </c>
      <c r="K514" t="s">
        <v>611</v>
      </c>
      <c r="L514" t="s">
        <v>612</v>
      </c>
      <c r="M514">
        <v>5</v>
      </c>
      <c r="N514">
        <v>2</v>
      </c>
      <c r="O514">
        <v>2183</v>
      </c>
      <c r="P514" t="s">
        <v>462</v>
      </c>
      <c r="R514" t="s">
        <v>611</v>
      </c>
      <c r="S514" t="s">
        <v>612</v>
      </c>
      <c r="T514">
        <v>92</v>
      </c>
      <c r="U514">
        <v>-4</v>
      </c>
      <c r="V514">
        <v>1853</v>
      </c>
      <c r="W514" t="s">
        <v>890</v>
      </c>
      <c r="AB514" t="str">
        <f>IF(I514=$AA$2, _xlfn.XLOOKUP(P514,tennis_clusters!B:B,tennis_clusters!AB:AB),"NA")</f>
        <v>NA</v>
      </c>
      <c r="AC514">
        <f>IF(OR(ISNUMBER(AB514),ISNA(AB514)),"NA",_xlfn.XLOOKUP(I514,tennis_clusters!B:B,tennis_clusters!AB:AB))</f>
        <v>21</v>
      </c>
      <c r="AD514" t="str">
        <f t="shared" si="56"/>
        <v>L</v>
      </c>
      <c r="AE514" t="str">
        <f t="shared" si="57"/>
        <v>L</v>
      </c>
      <c r="AF514">
        <f t="shared" si="58"/>
        <v>21</v>
      </c>
      <c r="AG514">
        <f t="shared" ref="AG514:AG577" si="62">IF(NOT(AE514=""),IF(AE514="W",1,0),"")</f>
        <v>0</v>
      </c>
      <c r="AH514">
        <f t="shared" si="59"/>
        <v>0.5714285714285714</v>
      </c>
      <c r="AI514">
        <f t="shared" si="60"/>
        <v>0.32653061224489793</v>
      </c>
      <c r="AJ514">
        <v>0.76137624861265263</v>
      </c>
      <c r="AK514">
        <f t="shared" si="61"/>
        <v>0.57969379195147586</v>
      </c>
    </row>
    <row r="515" spans="1:37" x14ac:dyDescent="0.2">
      <c r="A515" s="2" t="d">
        <v>1998-02-23</v>
      </c>
      <c r="B515" t="s">
        <v>938</v>
      </c>
      <c r="C515" t="s">
        <v>783</v>
      </c>
      <c r="D515">
        <v>3</v>
      </c>
      <c r="E515" t="s">
        <v>609</v>
      </c>
      <c r="F515" t="b">
        <v>1</v>
      </c>
      <c r="G515">
        <v>64</v>
      </c>
      <c r="H515" t="s">
        <v>618</v>
      </c>
      <c r="I515" t="s">
        <v>462</v>
      </c>
      <c r="J515">
        <v>1</v>
      </c>
      <c r="K515" t="s">
        <v>611</v>
      </c>
      <c r="L515" t="s">
        <v>612</v>
      </c>
      <c r="M515">
        <v>1</v>
      </c>
      <c r="N515">
        <v>1</v>
      </c>
      <c r="O515">
        <v>2320</v>
      </c>
      <c r="P515" t="s">
        <v>518</v>
      </c>
      <c r="Q515">
        <v>8</v>
      </c>
      <c r="R515" t="s">
        <v>615</v>
      </c>
      <c r="S515" t="s">
        <v>616</v>
      </c>
      <c r="T515">
        <v>55</v>
      </c>
      <c r="U515">
        <v>-2</v>
      </c>
      <c r="V515">
        <v>1876</v>
      </c>
      <c r="W515" t="s">
        <v>843</v>
      </c>
      <c r="AB515">
        <f>IF(I515=$AA$2, _xlfn.XLOOKUP(P515,tennis_clusters!B:B,tennis_clusters!AB:AB),"NA")</f>
        <v>2</v>
      </c>
      <c r="AC515" t="str">
        <f>IF(OR(ISNUMBER(AB515),ISNA(AB515)),"NA",_xlfn.XLOOKUP(I515,tennis_clusters!B:B,tennis_clusters!AB:AB))</f>
        <v>NA</v>
      </c>
      <c r="AD515" t="str">
        <f t="shared" ref="AD515:AD578" si="63">IF(OR(ISNUMBER(AB515),ISNA(AB515)),"W","L")</f>
        <v>W</v>
      </c>
      <c r="AE515" t="str">
        <f t="shared" ref="AE515:AE578" si="64">IF(OR(ISNA(AB515),ISNA(AC515)),"",IF(ISNUMBER(AB515),"W","L"))</f>
        <v>W</v>
      </c>
      <c r="AF515">
        <f t="shared" ref="AF515:AF578" si="65">IF(ISNUMBER(AB515),AB515,IF(ISNUMBER(AC515),AC515,""))</f>
        <v>2</v>
      </c>
      <c r="AG515">
        <f t="shared" si="62"/>
        <v>1</v>
      </c>
      <c r="AH515">
        <f t="shared" si="59"/>
        <v>0.78749999999999998</v>
      </c>
      <c r="AI515">
        <f t="shared" si="60"/>
        <v>4.5156250000000009E-2</v>
      </c>
      <c r="AJ515">
        <v>0.76137624861265263</v>
      </c>
      <c r="AK515">
        <f t="shared" si="61"/>
        <v>5.6941294726170565E-2</v>
      </c>
    </row>
    <row r="516" spans="1:37" x14ac:dyDescent="0.2">
      <c r="A516" s="2" t="d">
        <v>1996-09-23</v>
      </c>
      <c r="B516" t="s">
        <v>906</v>
      </c>
      <c r="C516" t="s">
        <v>637</v>
      </c>
      <c r="D516">
        <v>5</v>
      </c>
      <c r="E516" t="s">
        <v>609</v>
      </c>
      <c r="F516" t="b">
        <v>1</v>
      </c>
      <c r="G516">
        <v>54</v>
      </c>
      <c r="H516" t="s">
        <v>610</v>
      </c>
      <c r="I516" t="s">
        <v>462</v>
      </c>
      <c r="J516">
        <v>1</v>
      </c>
      <c r="K516" t="s">
        <v>611</v>
      </c>
      <c r="L516" t="s">
        <v>612</v>
      </c>
      <c r="M516">
        <v>1</v>
      </c>
      <c r="N516">
        <v>2</v>
      </c>
      <c r="O516">
        <v>2359</v>
      </c>
      <c r="P516" t="s">
        <v>229</v>
      </c>
      <c r="R516" t="s">
        <v>621</v>
      </c>
      <c r="S516" t="s">
        <v>622</v>
      </c>
      <c r="T516">
        <v>49</v>
      </c>
      <c r="U516">
        <v>-3</v>
      </c>
      <c r="V516">
        <v>1964</v>
      </c>
      <c r="W516" t="s">
        <v>1003</v>
      </c>
      <c r="AB516">
        <f>IF(I516=$AA$2, _xlfn.XLOOKUP(P516,tennis_clusters!B:B,tennis_clusters!AB:AB),"NA")</f>
        <v>5</v>
      </c>
      <c r="AC516" t="str">
        <f>IF(OR(ISNUMBER(AB516),ISNA(AB516)),"NA",_xlfn.XLOOKUP(I516,tennis_clusters!B:B,tennis_clusters!AB:AB))</f>
        <v>NA</v>
      </c>
      <c r="AD516" t="str">
        <f t="shared" si="63"/>
        <v>W</v>
      </c>
      <c r="AE516" t="str">
        <f t="shared" si="64"/>
        <v>W</v>
      </c>
      <c r="AF516">
        <f t="shared" si="65"/>
        <v>5</v>
      </c>
      <c r="AG516">
        <f t="shared" si="62"/>
        <v>1</v>
      </c>
      <c r="AH516">
        <f t="shared" si="59"/>
        <v>0.8666666666666667</v>
      </c>
      <c r="AI516">
        <f t="shared" si="60"/>
        <v>1.7777777777777771E-2</v>
      </c>
      <c r="AJ516">
        <v>0.76137624861265263</v>
      </c>
      <c r="AK516">
        <f t="shared" si="61"/>
        <v>5.6941294726170565E-2</v>
      </c>
    </row>
    <row r="517" spans="1:37" x14ac:dyDescent="0.2">
      <c r="A517" s="2" t="d">
        <v>1995-08-14</v>
      </c>
      <c r="B517" t="s">
        <v>845</v>
      </c>
      <c r="C517" t="s">
        <v>783</v>
      </c>
      <c r="D517">
        <v>3</v>
      </c>
      <c r="E517" t="s">
        <v>609</v>
      </c>
      <c r="F517" t="b">
        <v>0</v>
      </c>
      <c r="G517">
        <v>57</v>
      </c>
      <c r="H517" t="s">
        <v>614</v>
      </c>
      <c r="I517" t="s">
        <v>89</v>
      </c>
      <c r="J517">
        <v>12</v>
      </c>
      <c r="K517" t="s">
        <v>621</v>
      </c>
      <c r="L517" t="s">
        <v>622</v>
      </c>
      <c r="M517">
        <v>27</v>
      </c>
      <c r="N517">
        <v>18</v>
      </c>
      <c r="O517">
        <v>1996</v>
      </c>
      <c r="P517" t="s">
        <v>462</v>
      </c>
      <c r="Q517">
        <v>1</v>
      </c>
      <c r="R517" t="s">
        <v>611</v>
      </c>
      <c r="S517" t="s">
        <v>612</v>
      </c>
      <c r="T517">
        <v>2</v>
      </c>
      <c r="U517">
        <v>-17</v>
      </c>
      <c r="V517">
        <v>2322</v>
      </c>
      <c r="W517" t="s">
        <v>1072</v>
      </c>
      <c r="AB517" t="str">
        <f>IF(I517=$AA$2, _xlfn.XLOOKUP(P517,tennis_clusters!B:B,tennis_clusters!AB:AB),"NA")</f>
        <v>NA</v>
      </c>
      <c r="AC517">
        <f>IF(OR(ISNUMBER(AB517),ISNA(AB517)),"NA",_xlfn.XLOOKUP(I517,tennis_clusters!B:B,tennis_clusters!AB:AB))</f>
        <v>22</v>
      </c>
      <c r="AD517" t="str">
        <f t="shared" si="63"/>
        <v>L</v>
      </c>
      <c r="AE517" t="str">
        <f t="shared" si="64"/>
        <v>L</v>
      </c>
      <c r="AF517">
        <f t="shared" si="65"/>
        <v>22</v>
      </c>
      <c r="AG517">
        <f t="shared" si="62"/>
        <v>0</v>
      </c>
      <c r="AH517">
        <f t="shared" si="59"/>
        <v>0.84375</v>
      </c>
      <c r="AI517">
        <f t="shared" si="60"/>
        <v>0.7119140625</v>
      </c>
      <c r="AJ517">
        <v>0.76137624861265263</v>
      </c>
      <c r="AK517">
        <f t="shared" si="61"/>
        <v>0.57969379195147586</v>
      </c>
    </row>
    <row r="518" spans="1:37" x14ac:dyDescent="0.2">
      <c r="A518" s="2" t="d">
        <v>2002-03-04</v>
      </c>
      <c r="B518" t="s">
        <v>711</v>
      </c>
      <c r="C518" t="s">
        <v>637</v>
      </c>
      <c r="D518">
        <v>3</v>
      </c>
      <c r="E518" t="s">
        <v>609</v>
      </c>
      <c r="F518" t="b">
        <v>0</v>
      </c>
      <c r="G518">
        <v>57</v>
      </c>
      <c r="H518" t="s">
        <v>624</v>
      </c>
      <c r="I518" t="s">
        <v>462</v>
      </c>
      <c r="J518">
        <v>3</v>
      </c>
      <c r="K518" t="s">
        <v>611</v>
      </c>
      <c r="L518" t="s">
        <v>612</v>
      </c>
      <c r="M518">
        <v>12</v>
      </c>
      <c r="N518">
        <v>3</v>
      </c>
      <c r="O518">
        <v>2174</v>
      </c>
      <c r="P518" t="s">
        <v>102</v>
      </c>
      <c r="R518" t="s">
        <v>713</v>
      </c>
      <c r="S518" t="s">
        <v>714</v>
      </c>
      <c r="T518">
        <v>175</v>
      </c>
      <c r="U518">
        <v>-3</v>
      </c>
      <c r="V518">
        <v>1856</v>
      </c>
      <c r="W518" t="s">
        <v>715</v>
      </c>
      <c r="Y518" t="s">
        <v>646</v>
      </c>
      <c r="AB518">
        <f>IF(I518=$AA$2, _xlfn.XLOOKUP(P518,tennis_clusters!B:B,tennis_clusters!AB:AB),"NA")</f>
        <v>13</v>
      </c>
      <c r="AC518" t="str">
        <f>IF(OR(ISNUMBER(AB518),ISNA(AB518)),"NA",_xlfn.XLOOKUP(I518,tennis_clusters!B:B,tennis_clusters!AB:AB))</f>
        <v>NA</v>
      </c>
      <c r="AD518" t="str">
        <f t="shared" si="63"/>
        <v>W</v>
      </c>
      <c r="AE518" t="str">
        <f t="shared" si="64"/>
        <v>W</v>
      </c>
      <c r="AF518">
        <f t="shared" si="65"/>
        <v>13</v>
      </c>
      <c r="AG518">
        <f t="shared" si="62"/>
        <v>1</v>
      </c>
      <c r="AH518">
        <f t="shared" si="59"/>
        <v>0.80909090909090908</v>
      </c>
      <c r="AI518">
        <f t="shared" si="60"/>
        <v>3.6446280991735538E-2</v>
      </c>
      <c r="AJ518">
        <v>0.76137624861265263</v>
      </c>
      <c r="AK518">
        <f t="shared" si="61"/>
        <v>5.6941294726170565E-2</v>
      </c>
    </row>
    <row r="519" spans="1:37" x14ac:dyDescent="0.2">
      <c r="A519" s="2" t="d">
        <v>2001-08-27</v>
      </c>
      <c r="B519" t="s">
        <v>607</v>
      </c>
      <c r="C519" t="s">
        <v>608</v>
      </c>
      <c r="D519">
        <v>5</v>
      </c>
      <c r="E519" t="s">
        <v>609</v>
      </c>
      <c r="F519" t="b">
        <v>0</v>
      </c>
      <c r="G519">
        <v>65</v>
      </c>
      <c r="H519" t="s">
        <v>610</v>
      </c>
      <c r="I519" t="s">
        <v>349</v>
      </c>
      <c r="J519">
        <v>4</v>
      </c>
      <c r="K519" t="s">
        <v>643</v>
      </c>
      <c r="L519" t="s">
        <v>644</v>
      </c>
      <c r="M519">
        <v>4</v>
      </c>
      <c r="N519">
        <v>16</v>
      </c>
      <c r="O519">
        <v>2222</v>
      </c>
      <c r="P519" t="s">
        <v>462</v>
      </c>
      <c r="Q519">
        <v>10</v>
      </c>
      <c r="R519" t="s">
        <v>611</v>
      </c>
      <c r="S519" t="s">
        <v>612</v>
      </c>
      <c r="T519">
        <v>10</v>
      </c>
      <c r="U519">
        <v>-16</v>
      </c>
      <c r="V519">
        <v>2210</v>
      </c>
      <c r="W519" t="s">
        <v>732</v>
      </c>
      <c r="AB519" t="str">
        <f>IF(I519=$AA$2, _xlfn.XLOOKUP(P519,tennis_clusters!B:B,tennis_clusters!AB:AB),"NA")</f>
        <v>NA</v>
      </c>
      <c r="AC519">
        <f>IF(OR(ISNUMBER(AB519),ISNA(AB519)),"NA",_xlfn.XLOOKUP(I519,tennis_clusters!B:B,tennis_clusters!AB:AB))</f>
        <v>8</v>
      </c>
      <c r="AD519" t="str">
        <f t="shared" si="63"/>
        <v>L</v>
      </c>
      <c r="AE519" t="str">
        <f t="shared" si="64"/>
        <v>L</v>
      </c>
      <c r="AF519">
        <f t="shared" si="65"/>
        <v>8</v>
      </c>
      <c r="AG519">
        <f t="shared" si="62"/>
        <v>0</v>
      </c>
      <c r="AH519">
        <f t="shared" ref="AH519:AH582" si="66">IF(AF519="","",_xlfn.XLOOKUP(AF519,AL:AL,AM:AM))</f>
        <v>0.7415730337078652</v>
      </c>
      <c r="AI519">
        <f t="shared" ref="AI519:AI582" si="67">IF(AF519="","",(AH519-AG519)^2)</f>
        <v>0.54993056432268661</v>
      </c>
      <c r="AJ519">
        <v>0.76137624861265263</v>
      </c>
      <c r="AK519">
        <f t="shared" ref="AK519:AK582" si="68">IF(AG519="","",(AJ519-AG519)^2)</f>
        <v>0.57969379195147586</v>
      </c>
    </row>
    <row r="520" spans="1:37" x14ac:dyDescent="0.2">
      <c r="A520" s="2" t="d">
        <v>1994-04-04</v>
      </c>
      <c r="B520" t="s">
        <v>1147</v>
      </c>
      <c r="C520" t="s">
        <v>783</v>
      </c>
      <c r="D520">
        <v>3</v>
      </c>
      <c r="E520" t="s">
        <v>609</v>
      </c>
      <c r="F520" t="b">
        <v>0</v>
      </c>
      <c r="G520">
        <v>37</v>
      </c>
      <c r="H520" t="s">
        <v>624</v>
      </c>
      <c r="I520" t="s">
        <v>462</v>
      </c>
      <c r="J520">
        <v>1</v>
      </c>
      <c r="K520" t="s">
        <v>611</v>
      </c>
      <c r="L520" t="s">
        <v>612</v>
      </c>
      <c r="M520">
        <v>1</v>
      </c>
      <c r="N520">
        <v>1</v>
      </c>
      <c r="O520">
        <v>2384</v>
      </c>
      <c r="P520" t="s">
        <v>70</v>
      </c>
      <c r="R520" t="s">
        <v>667</v>
      </c>
      <c r="S520" t="s">
        <v>668</v>
      </c>
      <c r="T520">
        <v>93</v>
      </c>
      <c r="U520">
        <v>-1</v>
      </c>
      <c r="V520">
        <v>1843</v>
      </c>
      <c r="W520" t="s">
        <v>731</v>
      </c>
      <c r="AB520">
        <f>IF(I520=$AA$2, _xlfn.XLOOKUP(P520,tennis_clusters!B:B,tennis_clusters!AB:AB),"NA")</f>
        <v>10</v>
      </c>
      <c r="AC520" t="str">
        <f>IF(OR(ISNUMBER(AB520),ISNA(AB520)),"NA",_xlfn.XLOOKUP(I520,tennis_clusters!B:B,tennis_clusters!AB:AB))</f>
        <v>NA</v>
      </c>
      <c r="AD520" t="str">
        <f t="shared" si="63"/>
        <v>W</v>
      </c>
      <c r="AE520" t="str">
        <f t="shared" si="64"/>
        <v>W</v>
      </c>
      <c r="AF520">
        <f t="shared" si="65"/>
        <v>10</v>
      </c>
      <c r="AG520">
        <f t="shared" si="62"/>
        <v>1</v>
      </c>
      <c r="AH520">
        <f t="shared" si="66"/>
        <v>0.9</v>
      </c>
      <c r="AI520">
        <f t="shared" si="67"/>
        <v>9.999999999999995E-3</v>
      </c>
      <c r="AJ520">
        <v>0.76137624861265263</v>
      </c>
      <c r="AK520">
        <f t="shared" si="68"/>
        <v>5.6941294726170565E-2</v>
      </c>
    </row>
    <row r="521" spans="1:37" x14ac:dyDescent="0.2">
      <c r="A521" s="2" t="d">
        <v>1995-07-24</v>
      </c>
      <c r="B521" t="s">
        <v>650</v>
      </c>
      <c r="C521" t="s">
        <v>642</v>
      </c>
      <c r="D521">
        <v>3</v>
      </c>
      <c r="E521" t="s">
        <v>609</v>
      </c>
      <c r="F521" t="b">
        <v>0</v>
      </c>
      <c r="G521">
        <v>52</v>
      </c>
      <c r="H521" t="s">
        <v>610</v>
      </c>
      <c r="I521" t="s">
        <v>60</v>
      </c>
      <c r="J521">
        <v>1</v>
      </c>
      <c r="K521" t="s">
        <v>611</v>
      </c>
      <c r="L521" t="s">
        <v>612</v>
      </c>
      <c r="M521">
        <v>1</v>
      </c>
      <c r="N521">
        <v>12</v>
      </c>
      <c r="O521">
        <v>2330</v>
      </c>
      <c r="P521" t="s">
        <v>462</v>
      </c>
      <c r="Q521">
        <v>2</v>
      </c>
      <c r="R521" t="s">
        <v>611</v>
      </c>
      <c r="S521" t="s">
        <v>612</v>
      </c>
      <c r="T521">
        <v>2</v>
      </c>
      <c r="U521">
        <v>-12</v>
      </c>
      <c r="V521">
        <v>2335</v>
      </c>
      <c r="W521" t="s">
        <v>981</v>
      </c>
      <c r="AB521" t="str">
        <f>IF(I521=$AA$2, _xlfn.XLOOKUP(P521,tennis_clusters!B:B,tennis_clusters!AB:AB),"NA")</f>
        <v>NA</v>
      </c>
      <c r="AC521">
        <f>IF(OR(ISNUMBER(AB521),ISNA(AB521)),"NA",_xlfn.XLOOKUP(I521,tennis_clusters!B:B,tennis_clusters!AB:AB))</f>
        <v>21</v>
      </c>
      <c r="AD521" t="str">
        <f t="shared" si="63"/>
        <v>L</v>
      </c>
      <c r="AE521" t="str">
        <f t="shared" si="64"/>
        <v>L</v>
      </c>
      <c r="AF521">
        <f t="shared" si="65"/>
        <v>21</v>
      </c>
      <c r="AG521">
        <f t="shared" si="62"/>
        <v>0</v>
      </c>
      <c r="AH521">
        <f t="shared" si="66"/>
        <v>0.5714285714285714</v>
      </c>
      <c r="AI521">
        <f t="shared" si="67"/>
        <v>0.32653061224489793</v>
      </c>
      <c r="AJ521">
        <v>0.76137624861265263</v>
      </c>
      <c r="AK521">
        <f t="shared" si="68"/>
        <v>0.57969379195147586</v>
      </c>
    </row>
    <row r="522" spans="1:37" x14ac:dyDescent="0.2">
      <c r="A522" s="2" t="d">
        <v>1993-05-17</v>
      </c>
      <c r="B522" t="s">
        <v>675</v>
      </c>
      <c r="C522" t="s">
        <v>676</v>
      </c>
      <c r="D522">
        <v>3</v>
      </c>
      <c r="E522" t="s">
        <v>671</v>
      </c>
      <c r="F522" t="b">
        <v>0</v>
      </c>
      <c r="H522" t="s">
        <v>677</v>
      </c>
      <c r="I522" t="s">
        <v>462</v>
      </c>
      <c r="K522" t="s">
        <v>611</v>
      </c>
      <c r="L522" t="s">
        <v>612</v>
      </c>
      <c r="M522">
        <v>1</v>
      </c>
      <c r="N522">
        <v>3</v>
      </c>
      <c r="O522">
        <v>2303</v>
      </c>
      <c r="P522" t="s">
        <v>52</v>
      </c>
      <c r="R522" t="s">
        <v>667</v>
      </c>
      <c r="S522" t="s">
        <v>668</v>
      </c>
      <c r="T522">
        <v>20</v>
      </c>
      <c r="U522">
        <v>-3</v>
      </c>
      <c r="V522">
        <v>2044</v>
      </c>
      <c r="W522" t="s">
        <v>1198</v>
      </c>
      <c r="AB522">
        <f>IF(I522=$AA$2, _xlfn.XLOOKUP(P522,tennis_clusters!B:B,tennis_clusters!AB:AB),"NA")</f>
        <v>22</v>
      </c>
      <c r="AC522" t="str">
        <f>IF(OR(ISNUMBER(AB522),ISNA(AB522)),"NA",_xlfn.XLOOKUP(I522,tennis_clusters!B:B,tennis_clusters!AB:AB))</f>
        <v>NA</v>
      </c>
      <c r="AD522" t="str">
        <f t="shared" si="63"/>
        <v>W</v>
      </c>
      <c r="AE522" t="str">
        <f t="shared" si="64"/>
        <v>W</v>
      </c>
      <c r="AF522">
        <f t="shared" si="65"/>
        <v>22</v>
      </c>
      <c r="AG522">
        <f t="shared" si="62"/>
        <v>1</v>
      </c>
      <c r="AH522">
        <f t="shared" si="66"/>
        <v>0.84375</v>
      </c>
      <c r="AI522">
        <f t="shared" si="67"/>
        <v>2.44140625E-2</v>
      </c>
      <c r="AJ522">
        <v>0.76137624861265263</v>
      </c>
      <c r="AK522">
        <f t="shared" si="68"/>
        <v>5.6941294726170565E-2</v>
      </c>
    </row>
    <row r="523" spans="1:37" x14ac:dyDescent="0.2">
      <c r="A523" s="2" t="d">
        <v>1991-02-11</v>
      </c>
      <c r="B523" t="s">
        <v>938</v>
      </c>
      <c r="C523" t="s">
        <v>783</v>
      </c>
      <c r="D523">
        <v>3</v>
      </c>
      <c r="E523" t="s">
        <v>819</v>
      </c>
      <c r="F523" t="b">
        <v>1</v>
      </c>
      <c r="G523">
        <v>41</v>
      </c>
      <c r="H523" t="s">
        <v>614</v>
      </c>
      <c r="I523" t="s">
        <v>462</v>
      </c>
      <c r="J523">
        <v>2</v>
      </c>
      <c r="K523" t="s">
        <v>611</v>
      </c>
      <c r="L523" t="s">
        <v>612</v>
      </c>
      <c r="M523">
        <v>5</v>
      </c>
      <c r="N523">
        <v>9</v>
      </c>
      <c r="O523">
        <v>2183</v>
      </c>
      <c r="P523" t="s">
        <v>305</v>
      </c>
      <c r="Q523">
        <v>4</v>
      </c>
      <c r="R523" t="s">
        <v>611</v>
      </c>
      <c r="S523" t="s">
        <v>612</v>
      </c>
      <c r="T523">
        <v>17</v>
      </c>
      <c r="U523">
        <v>-10</v>
      </c>
      <c r="V523">
        <v>2174</v>
      </c>
      <c r="W523" t="s">
        <v>707</v>
      </c>
      <c r="AB523">
        <f>IF(I523=$AA$2, _xlfn.XLOOKUP(P523,tennis_clusters!B:B,tennis_clusters!AB:AB),"NA")</f>
        <v>8</v>
      </c>
      <c r="AC523" t="str">
        <f>IF(OR(ISNUMBER(AB523),ISNA(AB523)),"NA",_xlfn.XLOOKUP(I523,tennis_clusters!B:B,tennis_clusters!AB:AB))</f>
        <v>NA</v>
      </c>
      <c r="AD523" t="str">
        <f t="shared" si="63"/>
        <v>W</v>
      </c>
      <c r="AE523" t="str">
        <f t="shared" si="64"/>
        <v>W</v>
      </c>
      <c r="AF523">
        <f t="shared" si="65"/>
        <v>8</v>
      </c>
      <c r="AG523">
        <f t="shared" si="62"/>
        <v>1</v>
      </c>
      <c r="AH523">
        <f t="shared" si="66"/>
        <v>0.7415730337078652</v>
      </c>
      <c r="AI523">
        <f t="shared" si="67"/>
        <v>6.6784496906956176E-2</v>
      </c>
      <c r="AJ523">
        <v>0.76137624861265263</v>
      </c>
      <c r="AK523">
        <f t="shared" si="68"/>
        <v>5.6941294726170565E-2</v>
      </c>
    </row>
    <row r="524" spans="1:37" x14ac:dyDescent="0.2">
      <c r="A524" s="2" t="d">
        <v>1996-09-23</v>
      </c>
      <c r="B524" t="s">
        <v>906</v>
      </c>
      <c r="C524" t="s">
        <v>637</v>
      </c>
      <c r="D524">
        <v>3</v>
      </c>
      <c r="E524" t="s">
        <v>609</v>
      </c>
      <c r="F524" t="b">
        <v>1</v>
      </c>
      <c r="G524">
        <v>54</v>
      </c>
      <c r="H524" t="s">
        <v>624</v>
      </c>
      <c r="I524" t="s">
        <v>462</v>
      </c>
      <c r="J524">
        <v>1</v>
      </c>
      <c r="K524" t="s">
        <v>611</v>
      </c>
      <c r="L524" t="s">
        <v>612</v>
      </c>
      <c r="M524">
        <v>1</v>
      </c>
      <c r="N524">
        <v>1</v>
      </c>
      <c r="O524">
        <v>2351</v>
      </c>
      <c r="P524" t="s">
        <v>48</v>
      </c>
      <c r="R524" t="s">
        <v>621</v>
      </c>
      <c r="S524" t="s">
        <v>622</v>
      </c>
      <c r="T524">
        <v>62</v>
      </c>
      <c r="U524">
        <v>-1</v>
      </c>
      <c r="V524">
        <v>1846</v>
      </c>
      <c r="W524" t="s">
        <v>1005</v>
      </c>
      <c r="Y524" t="s">
        <v>646</v>
      </c>
      <c r="AB524">
        <f>IF(I524=$AA$2, _xlfn.XLOOKUP(P524,tennis_clusters!B:B,tennis_clusters!AB:AB),"NA")</f>
        <v>20</v>
      </c>
      <c r="AC524" t="str">
        <f>IF(OR(ISNUMBER(AB524),ISNA(AB524)),"NA",_xlfn.XLOOKUP(I524,tennis_clusters!B:B,tennis_clusters!AB:AB))</f>
        <v>NA</v>
      </c>
      <c r="AD524" t="str">
        <f t="shared" si="63"/>
        <v>W</v>
      </c>
      <c r="AE524" t="str">
        <f t="shared" si="64"/>
        <v>W</v>
      </c>
      <c r="AF524">
        <f t="shared" si="65"/>
        <v>20</v>
      </c>
      <c r="AG524">
        <f t="shared" si="62"/>
        <v>1</v>
      </c>
      <c r="AH524">
        <f t="shared" si="66"/>
        <v>0.66666666666666663</v>
      </c>
      <c r="AI524">
        <f t="shared" si="67"/>
        <v>0.11111111111111113</v>
      </c>
      <c r="AJ524">
        <v>0.76137624861265263</v>
      </c>
      <c r="AK524">
        <f t="shared" si="68"/>
        <v>5.6941294726170565E-2</v>
      </c>
    </row>
    <row r="525" spans="1:37" x14ac:dyDescent="0.2">
      <c r="A525" s="2" t="d">
        <v>1993-08-09</v>
      </c>
      <c r="B525" t="s">
        <v>641</v>
      </c>
      <c r="C525" t="s">
        <v>642</v>
      </c>
      <c r="D525">
        <v>3</v>
      </c>
      <c r="E525" t="s">
        <v>609</v>
      </c>
      <c r="F525" t="b">
        <v>0</v>
      </c>
      <c r="G525">
        <v>55</v>
      </c>
      <c r="H525" t="s">
        <v>624</v>
      </c>
      <c r="I525" t="s">
        <v>462</v>
      </c>
      <c r="J525">
        <v>1</v>
      </c>
      <c r="K525" t="s">
        <v>611</v>
      </c>
      <c r="L525" t="s">
        <v>612</v>
      </c>
      <c r="M525">
        <v>1</v>
      </c>
      <c r="N525">
        <v>1</v>
      </c>
      <c r="O525">
        <v>2299</v>
      </c>
      <c r="P525" t="s">
        <v>101</v>
      </c>
      <c r="R525" t="s">
        <v>611</v>
      </c>
      <c r="S525" t="s">
        <v>612</v>
      </c>
      <c r="T525">
        <v>91</v>
      </c>
      <c r="U525">
        <v>-2</v>
      </c>
      <c r="V525">
        <v>1866</v>
      </c>
      <c r="W525" t="s">
        <v>754</v>
      </c>
      <c r="AB525">
        <f>IF(I525=$AA$2, _xlfn.XLOOKUP(P525,tennis_clusters!B:B,tennis_clusters!AB:AB),"NA")</f>
        <v>24</v>
      </c>
      <c r="AC525" t="str">
        <f>IF(OR(ISNUMBER(AB525),ISNA(AB525)),"NA",_xlfn.XLOOKUP(I525,tennis_clusters!B:B,tennis_clusters!AB:AB))</f>
        <v>NA</v>
      </c>
      <c r="AD525" t="str">
        <f t="shared" si="63"/>
        <v>W</v>
      </c>
      <c r="AE525" t="str">
        <f t="shared" si="64"/>
        <v>W</v>
      </c>
      <c r="AF525">
        <f t="shared" si="65"/>
        <v>24</v>
      </c>
      <c r="AG525">
        <f t="shared" si="62"/>
        <v>1</v>
      </c>
      <c r="AH525">
        <f t="shared" si="66"/>
        <v>0.90625</v>
      </c>
      <c r="AI525">
        <f t="shared" si="67"/>
        <v>8.7890625E-3</v>
      </c>
      <c r="AJ525">
        <v>0.76137624861265263</v>
      </c>
      <c r="AK525">
        <f t="shared" si="68"/>
        <v>5.6941294726170565E-2</v>
      </c>
    </row>
    <row r="526" spans="1:37" x14ac:dyDescent="0.2">
      <c r="A526" s="2" t="d">
        <v>1990-01-15</v>
      </c>
      <c r="B526" t="s">
        <v>719</v>
      </c>
      <c r="C526" t="s">
        <v>608</v>
      </c>
      <c r="D526">
        <v>5</v>
      </c>
      <c r="E526" t="s">
        <v>609</v>
      </c>
      <c r="F526" t="b">
        <v>0</v>
      </c>
      <c r="H526" t="s">
        <v>632</v>
      </c>
      <c r="I526" t="s">
        <v>462</v>
      </c>
      <c r="K526" t="s">
        <v>611</v>
      </c>
      <c r="L526" t="s">
        <v>612</v>
      </c>
      <c r="M526">
        <v>56</v>
      </c>
      <c r="N526">
        <v>21</v>
      </c>
      <c r="O526">
        <v>1907</v>
      </c>
      <c r="P526" t="s">
        <v>1364</v>
      </c>
      <c r="Q526">
        <v>6</v>
      </c>
      <c r="R526" t="s">
        <v>611</v>
      </c>
      <c r="S526" t="s">
        <v>612</v>
      </c>
      <c r="T526">
        <v>12</v>
      </c>
      <c r="U526">
        <v>-18</v>
      </c>
      <c r="V526">
        <v>2086</v>
      </c>
      <c r="W526" t="s">
        <v>1375</v>
      </c>
      <c r="AB526" t="e">
        <f>IF(I526=$AA$2, _xlfn.XLOOKUP(P526,tennis_clusters!B:B,tennis_clusters!AB:AB),"NA")</f>
        <v>#N/A</v>
      </c>
      <c r="AC526" t="str">
        <f>IF(OR(ISNUMBER(AB526),ISNA(AB526)),"NA",_xlfn.XLOOKUP(I526,tennis_clusters!B:B,tennis_clusters!AB:AB))</f>
        <v>NA</v>
      </c>
      <c r="AD526" t="str">
        <f t="shared" si="63"/>
        <v>W</v>
      </c>
      <c r="AE526" t="str">
        <f t="shared" si="64"/>
        <v/>
      </c>
      <c r="AF526" t="str">
        <f t="shared" si="65"/>
        <v/>
      </c>
      <c r="AG526" t="str">
        <f t="shared" si="62"/>
        <v/>
      </c>
      <c r="AH526" t="str">
        <f t="shared" si="66"/>
        <v/>
      </c>
      <c r="AI526" t="str">
        <f t="shared" si="67"/>
        <v/>
      </c>
      <c r="AJ526">
        <v>0.76137624861265263</v>
      </c>
      <c r="AK526" t="str">
        <f t="shared" si="68"/>
        <v/>
      </c>
    </row>
    <row r="527" spans="1:37" x14ac:dyDescent="0.2">
      <c r="A527" s="2" t="d">
        <v>2002-02-08</v>
      </c>
      <c r="B527" t="s">
        <v>696</v>
      </c>
      <c r="C527" t="s">
        <v>697</v>
      </c>
      <c r="D527">
        <v>5</v>
      </c>
      <c r="E527" t="s">
        <v>609</v>
      </c>
      <c r="F527" t="b">
        <v>0</v>
      </c>
      <c r="H527" t="s">
        <v>620</v>
      </c>
      <c r="I527" t="s">
        <v>462</v>
      </c>
      <c r="K527" t="s">
        <v>611</v>
      </c>
      <c r="L527" t="s">
        <v>612</v>
      </c>
      <c r="M527">
        <v>12</v>
      </c>
      <c r="N527">
        <v>1</v>
      </c>
      <c r="O527">
        <v>2173</v>
      </c>
      <c r="P527" t="s">
        <v>330</v>
      </c>
      <c r="R527" t="s">
        <v>716</v>
      </c>
      <c r="S527" t="s">
        <v>717</v>
      </c>
      <c r="T527">
        <v>268</v>
      </c>
      <c r="U527">
        <v>-3</v>
      </c>
      <c r="V527">
        <v>1695</v>
      </c>
      <c r="W527" t="s">
        <v>718</v>
      </c>
      <c r="AB527">
        <f>IF(I527=$AA$2, _xlfn.XLOOKUP(P527,tennis_clusters!B:B,tennis_clusters!AB:AB),"NA")</f>
        <v>5</v>
      </c>
      <c r="AC527" t="str">
        <f>IF(OR(ISNUMBER(AB527),ISNA(AB527)),"NA",_xlfn.XLOOKUP(I527,tennis_clusters!B:B,tennis_clusters!AB:AB))</f>
        <v>NA</v>
      </c>
      <c r="AD527" t="str">
        <f t="shared" si="63"/>
        <v>W</v>
      </c>
      <c r="AE527" t="str">
        <f t="shared" si="64"/>
        <v>W</v>
      </c>
      <c r="AF527">
        <f t="shared" si="65"/>
        <v>5</v>
      </c>
      <c r="AG527">
        <f t="shared" si="62"/>
        <v>1</v>
      </c>
      <c r="AH527">
        <f t="shared" si="66"/>
        <v>0.8666666666666667</v>
      </c>
      <c r="AI527">
        <f t="shared" si="67"/>
        <v>1.7777777777777771E-2</v>
      </c>
      <c r="AJ527">
        <v>0.76137624861265263</v>
      </c>
      <c r="AK527">
        <f t="shared" si="68"/>
        <v>5.6941294726170565E-2</v>
      </c>
    </row>
    <row r="528" spans="1:37" x14ac:dyDescent="0.2">
      <c r="A528" s="2" t="d">
        <v>1997-08-04</v>
      </c>
      <c r="B528" t="s">
        <v>641</v>
      </c>
      <c r="C528" t="s">
        <v>642</v>
      </c>
      <c r="D528">
        <v>3</v>
      </c>
      <c r="E528" t="s">
        <v>609</v>
      </c>
      <c r="F528" t="b">
        <v>0</v>
      </c>
      <c r="G528">
        <v>57</v>
      </c>
      <c r="H528" t="s">
        <v>624</v>
      </c>
      <c r="I528" t="s">
        <v>462</v>
      </c>
      <c r="J528">
        <v>1</v>
      </c>
      <c r="K528" t="s">
        <v>611</v>
      </c>
      <c r="L528" t="s">
        <v>612</v>
      </c>
      <c r="M528">
        <v>1</v>
      </c>
      <c r="N528">
        <v>1</v>
      </c>
      <c r="O528">
        <v>2324</v>
      </c>
      <c r="P528" t="s">
        <v>326</v>
      </c>
      <c r="R528" t="s">
        <v>611</v>
      </c>
      <c r="S528" t="s">
        <v>612</v>
      </c>
      <c r="T528">
        <v>88</v>
      </c>
      <c r="U528">
        <v>-1</v>
      </c>
      <c r="V528">
        <v>1833</v>
      </c>
      <c r="W528" t="s">
        <v>707</v>
      </c>
      <c r="Y528" t="s">
        <v>728</v>
      </c>
      <c r="AB528">
        <f>IF(I528=$AA$2, _xlfn.XLOOKUP(P528,tennis_clusters!B:B,tennis_clusters!AB:AB),"NA")</f>
        <v>6</v>
      </c>
      <c r="AC528" t="str">
        <f>IF(OR(ISNUMBER(AB528),ISNA(AB528)),"NA",_xlfn.XLOOKUP(I528,tennis_clusters!B:B,tennis_clusters!AB:AB))</f>
        <v>NA</v>
      </c>
      <c r="AD528" t="str">
        <f t="shared" si="63"/>
        <v>W</v>
      </c>
      <c r="AE528" t="str">
        <f t="shared" si="64"/>
        <v>W</v>
      </c>
      <c r="AF528">
        <f t="shared" si="65"/>
        <v>6</v>
      </c>
      <c r="AG528">
        <f t="shared" si="62"/>
        <v>1</v>
      </c>
      <c r="AH528">
        <f t="shared" si="66"/>
        <v>0.91666666666666663</v>
      </c>
      <c r="AI528">
        <f t="shared" si="67"/>
        <v>6.944444444444451E-3</v>
      </c>
      <c r="AJ528">
        <v>0.76137624861265263</v>
      </c>
      <c r="AK528">
        <f t="shared" si="68"/>
        <v>5.6941294726170565E-2</v>
      </c>
    </row>
    <row r="529" spans="1:37" x14ac:dyDescent="0.2">
      <c r="A529" s="2" t="d">
        <v>1999-02-08</v>
      </c>
      <c r="B529" t="s">
        <v>887</v>
      </c>
      <c r="C529" t="s">
        <v>637</v>
      </c>
      <c r="D529">
        <v>3</v>
      </c>
      <c r="E529" t="s">
        <v>609</v>
      </c>
      <c r="F529" t="b">
        <v>1</v>
      </c>
      <c r="G529">
        <v>50</v>
      </c>
      <c r="H529" t="s">
        <v>618</v>
      </c>
      <c r="I529" t="s">
        <v>462</v>
      </c>
      <c r="J529">
        <v>1</v>
      </c>
      <c r="K529" t="s">
        <v>611</v>
      </c>
      <c r="L529" t="s">
        <v>612</v>
      </c>
      <c r="M529">
        <v>1</v>
      </c>
      <c r="N529">
        <v>2</v>
      </c>
      <c r="O529">
        <v>2261</v>
      </c>
      <c r="P529" t="s">
        <v>89</v>
      </c>
      <c r="R529" t="s">
        <v>621</v>
      </c>
      <c r="S529" t="s">
        <v>622</v>
      </c>
      <c r="T529">
        <v>132</v>
      </c>
      <c r="U529">
        <v>-2</v>
      </c>
      <c r="V529">
        <v>1842</v>
      </c>
      <c r="W529" t="s">
        <v>742</v>
      </c>
      <c r="Y529" t="s">
        <v>646</v>
      </c>
      <c r="AB529">
        <f>IF(I529=$AA$2, _xlfn.XLOOKUP(P529,tennis_clusters!B:B,tennis_clusters!AB:AB),"NA")</f>
        <v>22</v>
      </c>
      <c r="AC529" t="str">
        <f>IF(OR(ISNUMBER(AB529),ISNA(AB529)),"NA",_xlfn.XLOOKUP(I529,tennis_clusters!B:B,tennis_clusters!AB:AB))</f>
        <v>NA</v>
      </c>
      <c r="AD529" t="str">
        <f t="shared" si="63"/>
        <v>W</v>
      </c>
      <c r="AE529" t="str">
        <f t="shared" si="64"/>
        <v>W</v>
      </c>
      <c r="AF529">
        <f t="shared" si="65"/>
        <v>22</v>
      </c>
      <c r="AG529">
        <f t="shared" si="62"/>
        <v>1</v>
      </c>
      <c r="AH529">
        <f t="shared" si="66"/>
        <v>0.84375</v>
      </c>
      <c r="AI529">
        <f t="shared" si="67"/>
        <v>2.44140625E-2</v>
      </c>
      <c r="AJ529">
        <v>0.76137624861265263</v>
      </c>
      <c r="AK529">
        <f t="shared" si="68"/>
        <v>5.6941294726170565E-2</v>
      </c>
    </row>
    <row r="530" spans="1:37" x14ac:dyDescent="0.2">
      <c r="A530" s="2" t="d">
        <v>1993-05-24</v>
      </c>
      <c r="B530" t="s">
        <v>670</v>
      </c>
      <c r="C530" t="s">
        <v>608</v>
      </c>
      <c r="D530">
        <v>5</v>
      </c>
      <c r="E530" t="s">
        <v>671</v>
      </c>
      <c r="F530" t="b">
        <v>0</v>
      </c>
      <c r="G530">
        <v>30</v>
      </c>
      <c r="H530" t="s">
        <v>620</v>
      </c>
      <c r="I530" t="s">
        <v>462</v>
      </c>
      <c r="J530">
        <v>1</v>
      </c>
      <c r="K530" t="s">
        <v>611</v>
      </c>
      <c r="L530" t="s">
        <v>612</v>
      </c>
      <c r="M530">
        <v>1</v>
      </c>
      <c r="N530">
        <v>5</v>
      </c>
      <c r="O530">
        <v>2309</v>
      </c>
      <c r="P530" t="s">
        <v>363</v>
      </c>
      <c r="Q530">
        <v>16</v>
      </c>
      <c r="R530" t="s">
        <v>611</v>
      </c>
      <c r="S530" t="s">
        <v>612</v>
      </c>
      <c r="T530">
        <v>18</v>
      </c>
      <c r="U530">
        <v>-5</v>
      </c>
      <c r="V530">
        <v>2054</v>
      </c>
      <c r="W530" t="s">
        <v>837</v>
      </c>
      <c r="AB530">
        <f>IF(I530=$AA$2, _xlfn.XLOOKUP(P530,tennis_clusters!B:B,tennis_clusters!AB:AB),"NA")</f>
        <v>8</v>
      </c>
      <c r="AC530" t="str">
        <f>IF(OR(ISNUMBER(AB530),ISNA(AB530)),"NA",_xlfn.XLOOKUP(I530,tennis_clusters!B:B,tennis_clusters!AB:AB))</f>
        <v>NA</v>
      </c>
      <c r="AD530" t="str">
        <f t="shared" si="63"/>
        <v>W</v>
      </c>
      <c r="AE530" t="str">
        <f t="shared" si="64"/>
        <v>W</v>
      </c>
      <c r="AF530">
        <f t="shared" si="65"/>
        <v>8</v>
      </c>
      <c r="AG530">
        <f t="shared" si="62"/>
        <v>1</v>
      </c>
      <c r="AH530">
        <f t="shared" si="66"/>
        <v>0.7415730337078652</v>
      </c>
      <c r="AI530">
        <f t="shared" si="67"/>
        <v>6.6784496906956176E-2</v>
      </c>
      <c r="AJ530">
        <v>0.76137624861265263</v>
      </c>
      <c r="AK530">
        <f t="shared" si="68"/>
        <v>5.6941294726170565E-2</v>
      </c>
    </row>
    <row r="531" spans="1:37" x14ac:dyDescent="0.2">
      <c r="A531" s="2" t="d">
        <v>1997-06-09</v>
      </c>
      <c r="B531" t="s">
        <v>762</v>
      </c>
      <c r="C531" t="s">
        <v>637</v>
      </c>
      <c r="D531">
        <v>3</v>
      </c>
      <c r="E531" t="s">
        <v>608</v>
      </c>
      <c r="F531" t="b">
        <v>0</v>
      </c>
      <c r="G531">
        <v>55</v>
      </c>
      <c r="H531" t="s">
        <v>620</v>
      </c>
      <c r="I531" t="s">
        <v>462</v>
      </c>
      <c r="J531">
        <v>1</v>
      </c>
      <c r="K531" t="s">
        <v>611</v>
      </c>
      <c r="L531" t="s">
        <v>612</v>
      </c>
      <c r="M531">
        <v>1</v>
      </c>
      <c r="N531">
        <v>1</v>
      </c>
      <c r="O531">
        <v>2302</v>
      </c>
      <c r="P531" t="s">
        <v>98</v>
      </c>
      <c r="R531" t="s">
        <v>975</v>
      </c>
      <c r="S531" t="s">
        <v>976</v>
      </c>
      <c r="T531">
        <v>94</v>
      </c>
      <c r="U531">
        <v>-1</v>
      </c>
      <c r="V531">
        <v>1937</v>
      </c>
      <c r="W531" t="s">
        <v>832</v>
      </c>
      <c r="Z531" t="s">
        <v>832</v>
      </c>
      <c r="AB531">
        <f>IF(I531=$AA$2, _xlfn.XLOOKUP(P531,tennis_clusters!B:B,tennis_clusters!AB:AB),"NA")</f>
        <v>2</v>
      </c>
      <c r="AC531" t="str">
        <f>IF(OR(ISNUMBER(AB531),ISNA(AB531)),"NA",_xlfn.XLOOKUP(I531,tennis_clusters!B:B,tennis_clusters!AB:AB))</f>
        <v>NA</v>
      </c>
      <c r="AD531" t="str">
        <f t="shared" si="63"/>
        <v>W</v>
      </c>
      <c r="AE531" t="str">
        <f t="shared" si="64"/>
        <v>W</v>
      </c>
      <c r="AF531">
        <f t="shared" si="65"/>
        <v>2</v>
      </c>
      <c r="AG531">
        <f t="shared" si="62"/>
        <v>1</v>
      </c>
      <c r="AH531">
        <f t="shared" si="66"/>
        <v>0.78749999999999998</v>
      </c>
      <c r="AI531">
        <f t="shared" si="67"/>
        <v>4.5156250000000009E-2</v>
      </c>
      <c r="AJ531">
        <v>0.76137624861265263</v>
      </c>
      <c r="AK531">
        <f t="shared" si="68"/>
        <v>5.6941294726170565E-2</v>
      </c>
    </row>
    <row r="532" spans="1:37" x14ac:dyDescent="0.2">
      <c r="A532" s="2" t="d">
        <v>2001-08-06</v>
      </c>
      <c r="B532" t="s">
        <v>641</v>
      </c>
      <c r="C532" t="s">
        <v>642</v>
      </c>
      <c r="D532">
        <v>3</v>
      </c>
      <c r="E532" t="s">
        <v>609</v>
      </c>
      <c r="F532" t="b">
        <v>0</v>
      </c>
      <c r="G532">
        <v>64</v>
      </c>
      <c r="H532" t="s">
        <v>624</v>
      </c>
      <c r="I532" t="s">
        <v>40</v>
      </c>
      <c r="K532" t="s">
        <v>633</v>
      </c>
      <c r="L532" t="s">
        <v>634</v>
      </c>
      <c r="M532">
        <v>38</v>
      </c>
      <c r="N532">
        <v>17</v>
      </c>
      <c r="O532">
        <v>1946</v>
      </c>
      <c r="P532" t="s">
        <v>462</v>
      </c>
      <c r="Q532">
        <v>9</v>
      </c>
      <c r="R532" t="s">
        <v>611</v>
      </c>
      <c r="S532" t="s">
        <v>612</v>
      </c>
      <c r="T532">
        <v>12</v>
      </c>
      <c r="U532">
        <v>-16</v>
      </c>
      <c r="V532">
        <v>2170</v>
      </c>
      <c r="W532" t="s">
        <v>709</v>
      </c>
      <c r="AB532" t="str">
        <f>IF(I532=$AA$2, _xlfn.XLOOKUP(P532,tennis_clusters!B:B,tennis_clusters!AB:AB),"NA")</f>
        <v>NA</v>
      </c>
      <c r="AC532">
        <f>IF(OR(ISNUMBER(AB532),ISNA(AB532)),"NA",_xlfn.XLOOKUP(I532,tennis_clusters!B:B,tennis_clusters!AB:AB))</f>
        <v>17</v>
      </c>
      <c r="AD532" t="str">
        <f t="shared" si="63"/>
        <v>L</v>
      </c>
      <c r="AE532" t="str">
        <f t="shared" si="64"/>
        <v>L</v>
      </c>
      <c r="AF532">
        <f t="shared" si="65"/>
        <v>17</v>
      </c>
      <c r="AG532">
        <f t="shared" si="62"/>
        <v>0</v>
      </c>
      <c r="AH532">
        <f t="shared" si="66"/>
        <v>0.72972972972972971</v>
      </c>
      <c r="AI532">
        <f t="shared" si="67"/>
        <v>0.53250547845142437</v>
      </c>
      <c r="AJ532">
        <v>0.76137624861265263</v>
      </c>
      <c r="AK532">
        <f t="shared" si="68"/>
        <v>0.57969379195147586</v>
      </c>
    </row>
    <row r="533" spans="1:37" x14ac:dyDescent="0.2">
      <c r="A533" s="2" t="d">
        <v>1995-03-06</v>
      </c>
      <c r="B533" t="s">
        <v>706</v>
      </c>
      <c r="C533" t="s">
        <v>642</v>
      </c>
      <c r="D533">
        <v>3</v>
      </c>
      <c r="E533" t="s">
        <v>609</v>
      </c>
      <c r="F533" t="b">
        <v>0</v>
      </c>
      <c r="G533">
        <v>55</v>
      </c>
      <c r="H533" t="s">
        <v>624</v>
      </c>
      <c r="I533" t="s">
        <v>462</v>
      </c>
      <c r="J533">
        <v>1</v>
      </c>
      <c r="K533" t="s">
        <v>611</v>
      </c>
      <c r="L533" t="s">
        <v>612</v>
      </c>
      <c r="M533">
        <v>1</v>
      </c>
      <c r="N533">
        <v>2</v>
      </c>
      <c r="O533">
        <v>2330</v>
      </c>
      <c r="P533" t="s">
        <v>308</v>
      </c>
      <c r="R533" t="s">
        <v>678</v>
      </c>
      <c r="S533" t="s">
        <v>679</v>
      </c>
      <c r="T533">
        <v>44</v>
      </c>
      <c r="U533">
        <v>-2</v>
      </c>
      <c r="V533">
        <v>1943</v>
      </c>
      <c r="W533" t="s">
        <v>731</v>
      </c>
      <c r="AB533">
        <f>IF(I533=$AA$2, _xlfn.XLOOKUP(P533,tennis_clusters!B:B,tennis_clusters!AB:AB),"NA")</f>
        <v>13</v>
      </c>
      <c r="AC533" t="str">
        <f>IF(OR(ISNUMBER(AB533),ISNA(AB533)),"NA",_xlfn.XLOOKUP(I533,tennis_clusters!B:B,tennis_clusters!AB:AB))</f>
        <v>NA</v>
      </c>
      <c r="AD533" t="str">
        <f t="shared" si="63"/>
        <v>W</v>
      </c>
      <c r="AE533" t="str">
        <f t="shared" si="64"/>
        <v>W</v>
      </c>
      <c r="AF533">
        <f t="shared" si="65"/>
        <v>13</v>
      </c>
      <c r="AG533">
        <f t="shared" si="62"/>
        <v>1</v>
      </c>
      <c r="AH533">
        <f t="shared" si="66"/>
        <v>0.80909090909090908</v>
      </c>
      <c r="AI533">
        <f t="shared" si="67"/>
        <v>3.6446280991735538E-2</v>
      </c>
      <c r="AJ533">
        <v>0.76137624861265263</v>
      </c>
      <c r="AK533">
        <f t="shared" si="68"/>
        <v>5.6941294726170565E-2</v>
      </c>
    </row>
    <row r="534" spans="1:37" x14ac:dyDescent="0.2">
      <c r="A534" s="2" t="d">
        <v>1992-08-17</v>
      </c>
      <c r="B534" t="s">
        <v>845</v>
      </c>
      <c r="C534" t="s">
        <v>783</v>
      </c>
      <c r="D534">
        <v>3</v>
      </c>
      <c r="E534" t="s">
        <v>609</v>
      </c>
      <c r="F534" t="b">
        <v>0</v>
      </c>
      <c r="G534">
        <v>29</v>
      </c>
      <c r="H534" t="s">
        <v>620</v>
      </c>
      <c r="I534" t="s">
        <v>462</v>
      </c>
      <c r="J534">
        <v>2</v>
      </c>
      <c r="K534" t="s">
        <v>611</v>
      </c>
      <c r="L534" t="s">
        <v>612</v>
      </c>
      <c r="M534">
        <v>3</v>
      </c>
      <c r="N534">
        <v>2</v>
      </c>
      <c r="O534">
        <v>2226</v>
      </c>
      <c r="P534" t="s">
        <v>552</v>
      </c>
      <c r="R534" t="s">
        <v>611</v>
      </c>
      <c r="S534" t="s">
        <v>612</v>
      </c>
      <c r="T534">
        <v>94</v>
      </c>
      <c r="U534">
        <v>-2</v>
      </c>
      <c r="V534">
        <v>1877</v>
      </c>
      <c r="W534" t="s">
        <v>849</v>
      </c>
      <c r="AB534">
        <f>IF(I534=$AA$2, _xlfn.XLOOKUP(P534,tennis_clusters!B:B,tennis_clusters!AB:AB),"NA")</f>
        <v>19</v>
      </c>
      <c r="AC534" t="str">
        <f>IF(OR(ISNUMBER(AB534),ISNA(AB534)),"NA",_xlfn.XLOOKUP(I534,tennis_clusters!B:B,tennis_clusters!AB:AB))</f>
        <v>NA</v>
      </c>
      <c r="AD534" t="str">
        <f t="shared" si="63"/>
        <v>W</v>
      </c>
      <c r="AE534" t="str">
        <f t="shared" si="64"/>
        <v>W</v>
      </c>
      <c r="AF534">
        <f t="shared" si="65"/>
        <v>19</v>
      </c>
      <c r="AG534">
        <f t="shared" si="62"/>
        <v>1</v>
      </c>
      <c r="AH534">
        <f t="shared" si="66"/>
        <v>0.83333333333333337</v>
      </c>
      <c r="AI534">
        <f t="shared" si="67"/>
        <v>2.7777777777777766E-2</v>
      </c>
      <c r="AJ534">
        <v>0.76137624861265263</v>
      </c>
      <c r="AK534">
        <f t="shared" si="68"/>
        <v>5.6941294726170565E-2</v>
      </c>
    </row>
    <row r="535" spans="1:37" x14ac:dyDescent="0.2">
      <c r="A535" s="2" t="d">
        <v>2001-02-19</v>
      </c>
      <c r="B535" t="s">
        <v>782</v>
      </c>
      <c r="C535" t="s">
        <v>783</v>
      </c>
      <c r="D535">
        <v>3</v>
      </c>
      <c r="E535" t="s">
        <v>609</v>
      </c>
      <c r="F535" t="b">
        <v>1</v>
      </c>
      <c r="G535">
        <v>67</v>
      </c>
      <c r="H535" t="s">
        <v>624</v>
      </c>
      <c r="I535" t="s">
        <v>115</v>
      </c>
      <c r="K535" t="s">
        <v>611</v>
      </c>
      <c r="L535" t="s">
        <v>612</v>
      </c>
      <c r="M535">
        <v>96</v>
      </c>
      <c r="N535">
        <v>18</v>
      </c>
      <c r="O535">
        <v>1931</v>
      </c>
      <c r="P535" t="s">
        <v>462</v>
      </c>
      <c r="Q535">
        <v>1</v>
      </c>
      <c r="R535" t="s">
        <v>611</v>
      </c>
      <c r="S535" t="s">
        <v>612</v>
      </c>
      <c r="T535">
        <v>3</v>
      </c>
      <c r="U535">
        <v>-15</v>
      </c>
      <c r="V535">
        <v>2238</v>
      </c>
      <c r="W535" t="s">
        <v>784</v>
      </c>
      <c r="AB535" t="str">
        <f>IF(I535=$AA$2, _xlfn.XLOOKUP(P535,tennis_clusters!B:B,tennis_clusters!AB:AB),"NA")</f>
        <v>NA</v>
      </c>
      <c r="AC535">
        <f>IF(OR(ISNUMBER(AB535),ISNA(AB535)),"NA",_xlfn.XLOOKUP(I535,tennis_clusters!B:B,tennis_clusters!AB:AB))</f>
        <v>2</v>
      </c>
      <c r="AD535" t="str">
        <f t="shared" si="63"/>
        <v>L</v>
      </c>
      <c r="AE535" t="str">
        <f t="shared" si="64"/>
        <v>L</v>
      </c>
      <c r="AF535">
        <f t="shared" si="65"/>
        <v>2</v>
      </c>
      <c r="AG535">
        <f t="shared" si="62"/>
        <v>0</v>
      </c>
      <c r="AH535">
        <f t="shared" si="66"/>
        <v>0.78749999999999998</v>
      </c>
      <c r="AI535">
        <f t="shared" si="67"/>
        <v>0.62015624999999996</v>
      </c>
      <c r="AJ535">
        <v>0.76137624861265263</v>
      </c>
      <c r="AK535">
        <f t="shared" si="68"/>
        <v>0.57969379195147586</v>
      </c>
    </row>
    <row r="536" spans="1:37" x14ac:dyDescent="0.2">
      <c r="A536" s="2" t="d">
        <v>1994-02-14</v>
      </c>
      <c r="B536" t="s">
        <v>938</v>
      </c>
      <c r="C536" t="s">
        <v>783</v>
      </c>
      <c r="D536">
        <v>3</v>
      </c>
      <c r="E536" t="s">
        <v>819</v>
      </c>
      <c r="F536" t="b">
        <v>1</v>
      </c>
      <c r="G536">
        <v>50</v>
      </c>
      <c r="H536" t="s">
        <v>624</v>
      </c>
      <c r="I536" t="s">
        <v>253</v>
      </c>
      <c r="K536" t="s">
        <v>615</v>
      </c>
      <c r="L536" t="s">
        <v>616</v>
      </c>
      <c r="M536">
        <v>89</v>
      </c>
      <c r="N536">
        <v>23</v>
      </c>
      <c r="O536">
        <v>1848</v>
      </c>
      <c r="P536" t="s">
        <v>462</v>
      </c>
      <c r="Q536">
        <v>1</v>
      </c>
      <c r="R536" t="s">
        <v>611</v>
      </c>
      <c r="S536" t="s">
        <v>612</v>
      </c>
      <c r="T536">
        <v>1</v>
      </c>
      <c r="U536">
        <v>-17</v>
      </c>
      <c r="V536">
        <v>2346</v>
      </c>
      <c r="W536" t="s">
        <v>927</v>
      </c>
      <c r="AB536" t="str">
        <f>IF(I536=$AA$2, _xlfn.XLOOKUP(P536,tennis_clusters!B:B,tennis_clusters!AB:AB),"NA")</f>
        <v>NA</v>
      </c>
      <c r="AC536">
        <f>IF(OR(ISNUMBER(AB536),ISNA(AB536)),"NA",_xlfn.XLOOKUP(I536,tennis_clusters!B:B,tennis_clusters!AB:AB))</f>
        <v>9</v>
      </c>
      <c r="AD536" t="str">
        <f t="shared" si="63"/>
        <v>L</v>
      </c>
      <c r="AE536" t="str">
        <f t="shared" si="64"/>
        <v>L</v>
      </c>
      <c r="AF536">
        <f t="shared" si="65"/>
        <v>9</v>
      </c>
      <c r="AG536">
        <f t="shared" si="62"/>
        <v>0</v>
      </c>
      <c r="AH536">
        <f t="shared" si="66"/>
        <v>0.8</v>
      </c>
      <c r="AI536">
        <f t="shared" si="67"/>
        <v>0.64000000000000012</v>
      </c>
      <c r="AJ536">
        <v>0.76137624861265263</v>
      </c>
      <c r="AK536">
        <f t="shared" si="68"/>
        <v>0.57969379195147586</v>
      </c>
    </row>
    <row r="537" spans="1:37" x14ac:dyDescent="0.2">
      <c r="A537" s="2" t="d">
        <v>1989-02-20</v>
      </c>
      <c r="B537" t="s">
        <v>938</v>
      </c>
      <c r="C537" t="s">
        <v>783</v>
      </c>
      <c r="D537">
        <v>3</v>
      </c>
      <c r="E537" t="s">
        <v>819</v>
      </c>
      <c r="F537" t="b">
        <v>1</v>
      </c>
      <c r="H537" t="s">
        <v>624</v>
      </c>
      <c r="I537" t="s">
        <v>1313</v>
      </c>
      <c r="J537">
        <v>16</v>
      </c>
      <c r="K537" t="s">
        <v>611</v>
      </c>
      <c r="L537" t="s">
        <v>612</v>
      </c>
      <c r="M537">
        <v>51</v>
      </c>
      <c r="N537">
        <v>8</v>
      </c>
      <c r="O537">
        <v>1930</v>
      </c>
      <c r="P537" t="s">
        <v>462</v>
      </c>
      <c r="R537" t="s">
        <v>611</v>
      </c>
      <c r="S537" t="s">
        <v>612</v>
      </c>
      <c r="T537">
        <v>99</v>
      </c>
      <c r="U537">
        <v>-9</v>
      </c>
      <c r="V537">
        <v>1829</v>
      </c>
      <c r="W537" t="s">
        <v>1409</v>
      </c>
      <c r="AB537" t="str">
        <f>IF(I537=$AA$2, _xlfn.XLOOKUP(P537,tennis_clusters!B:B,tennis_clusters!AB:AB),"NA")</f>
        <v>NA</v>
      </c>
      <c r="AC537" t="e">
        <f>IF(OR(ISNUMBER(AB537),ISNA(AB537)),"NA",_xlfn.XLOOKUP(I537,tennis_clusters!B:B,tennis_clusters!AB:AB))</f>
        <v>#N/A</v>
      </c>
      <c r="AD537" t="str">
        <f t="shared" si="63"/>
        <v>L</v>
      </c>
      <c r="AE537" t="str">
        <f t="shared" si="64"/>
        <v/>
      </c>
      <c r="AF537" t="str">
        <f t="shared" si="65"/>
        <v/>
      </c>
      <c r="AG537" t="str">
        <f t="shared" si="62"/>
        <v/>
      </c>
      <c r="AH537" t="str">
        <f t="shared" si="66"/>
        <v/>
      </c>
      <c r="AI537" t="str">
        <f t="shared" si="67"/>
        <v/>
      </c>
      <c r="AJ537">
        <v>0.76137624861265263</v>
      </c>
      <c r="AK537" t="str">
        <f t="shared" si="68"/>
        <v/>
      </c>
    </row>
    <row r="538" spans="1:37" x14ac:dyDescent="0.2">
      <c r="A538" s="2" t="d">
        <v>2000-11-27</v>
      </c>
      <c r="B538" t="s">
        <v>789</v>
      </c>
      <c r="C538" t="s">
        <v>610</v>
      </c>
      <c r="D538">
        <v>3</v>
      </c>
      <c r="E538" t="s">
        <v>609</v>
      </c>
      <c r="F538" t="b">
        <v>1</v>
      </c>
      <c r="G538">
        <v>72</v>
      </c>
      <c r="H538" t="s">
        <v>677</v>
      </c>
      <c r="I538" t="s">
        <v>462</v>
      </c>
      <c r="K538" t="s">
        <v>611</v>
      </c>
      <c r="L538" t="s">
        <v>612</v>
      </c>
      <c r="M538">
        <v>3</v>
      </c>
      <c r="N538">
        <v>8</v>
      </c>
      <c r="O538">
        <v>2259</v>
      </c>
      <c r="P538" t="s">
        <v>45</v>
      </c>
      <c r="R538" t="s">
        <v>633</v>
      </c>
      <c r="S538" t="s">
        <v>634</v>
      </c>
      <c r="T538">
        <v>7</v>
      </c>
      <c r="U538">
        <v>-8</v>
      </c>
      <c r="V538">
        <v>2146</v>
      </c>
      <c r="W538" t="s">
        <v>792</v>
      </c>
      <c r="AB538">
        <f>IF(I538=$AA$2, _xlfn.XLOOKUP(P538,tennis_clusters!B:B,tennis_clusters!AB:AB),"NA")</f>
        <v>13</v>
      </c>
      <c r="AC538" t="str">
        <f>IF(OR(ISNUMBER(AB538),ISNA(AB538)),"NA",_xlfn.XLOOKUP(I538,tennis_clusters!B:B,tennis_clusters!AB:AB))</f>
        <v>NA</v>
      </c>
      <c r="AD538" t="str">
        <f t="shared" si="63"/>
        <v>W</v>
      </c>
      <c r="AE538" t="str">
        <f t="shared" si="64"/>
        <v>W</v>
      </c>
      <c r="AF538">
        <f t="shared" si="65"/>
        <v>13</v>
      </c>
      <c r="AG538">
        <f t="shared" si="62"/>
        <v>1</v>
      </c>
      <c r="AH538">
        <f t="shared" si="66"/>
        <v>0.80909090909090908</v>
      </c>
      <c r="AI538">
        <f t="shared" si="67"/>
        <v>3.6446280991735538E-2</v>
      </c>
      <c r="AJ538">
        <v>0.76137624861265263</v>
      </c>
      <c r="AK538">
        <f t="shared" si="68"/>
        <v>5.6941294726170565E-2</v>
      </c>
    </row>
    <row r="539" spans="1:37" x14ac:dyDescent="0.2">
      <c r="A539" s="2" t="d">
        <v>1991-06-24</v>
      </c>
      <c r="B539" t="s">
        <v>658</v>
      </c>
      <c r="C539" t="s">
        <v>608</v>
      </c>
      <c r="D539">
        <v>5</v>
      </c>
      <c r="E539" t="s">
        <v>608</v>
      </c>
      <c r="F539" t="b">
        <v>0</v>
      </c>
      <c r="G539">
        <v>49</v>
      </c>
      <c r="H539" t="s">
        <v>632</v>
      </c>
      <c r="I539" t="s">
        <v>462</v>
      </c>
      <c r="J539">
        <v>8</v>
      </c>
      <c r="K539" t="s">
        <v>611</v>
      </c>
      <c r="L539" t="s">
        <v>612</v>
      </c>
      <c r="M539">
        <v>9</v>
      </c>
      <c r="N539">
        <v>2</v>
      </c>
      <c r="O539">
        <v>2104</v>
      </c>
      <c r="P539" t="s">
        <v>1299</v>
      </c>
      <c r="R539" t="s">
        <v>737</v>
      </c>
      <c r="S539" t="s">
        <v>738</v>
      </c>
      <c r="T539">
        <v>140</v>
      </c>
      <c r="U539">
        <v>-7</v>
      </c>
      <c r="V539">
        <v>1687</v>
      </c>
      <c r="W539" t="s">
        <v>973</v>
      </c>
      <c r="Y539" t="s">
        <v>646</v>
      </c>
      <c r="AB539" t="e">
        <f>IF(I539=$AA$2, _xlfn.XLOOKUP(P539,tennis_clusters!B:B,tennis_clusters!AB:AB),"NA")</f>
        <v>#N/A</v>
      </c>
      <c r="AC539" t="str">
        <f>IF(OR(ISNUMBER(AB539),ISNA(AB539)),"NA",_xlfn.XLOOKUP(I539,tennis_clusters!B:B,tennis_clusters!AB:AB))</f>
        <v>NA</v>
      </c>
      <c r="AD539" t="str">
        <f t="shared" si="63"/>
        <v>W</v>
      </c>
      <c r="AE539" t="str">
        <f t="shared" si="64"/>
        <v/>
      </c>
      <c r="AF539" t="str">
        <f t="shared" si="65"/>
        <v/>
      </c>
      <c r="AG539" t="str">
        <f t="shared" si="62"/>
        <v/>
      </c>
      <c r="AH539" t="str">
        <f t="shared" si="66"/>
        <v/>
      </c>
      <c r="AI539" t="str">
        <f t="shared" si="67"/>
        <v/>
      </c>
      <c r="AJ539">
        <v>0.76137624861265263</v>
      </c>
      <c r="AK539" t="str">
        <f t="shared" si="68"/>
        <v/>
      </c>
    </row>
    <row r="540" spans="1:37" x14ac:dyDescent="0.2">
      <c r="A540" s="2" t="d">
        <v>1989-03-13</v>
      </c>
      <c r="B540" t="s">
        <v>1406</v>
      </c>
      <c r="C540" t="s">
        <v>642</v>
      </c>
      <c r="D540">
        <v>3</v>
      </c>
      <c r="E540" t="s">
        <v>609</v>
      </c>
      <c r="F540" t="b">
        <v>0</v>
      </c>
      <c r="H540" t="s">
        <v>620</v>
      </c>
      <c r="I540" t="s">
        <v>1407</v>
      </c>
      <c r="J540">
        <v>7</v>
      </c>
      <c r="K540" t="s">
        <v>716</v>
      </c>
      <c r="L540" t="s">
        <v>717</v>
      </c>
      <c r="M540">
        <v>13</v>
      </c>
      <c r="N540">
        <v>3</v>
      </c>
      <c r="O540">
        <v>2155</v>
      </c>
      <c r="P540" t="s">
        <v>462</v>
      </c>
      <c r="R540" t="s">
        <v>611</v>
      </c>
      <c r="S540" t="s">
        <v>612</v>
      </c>
      <c r="T540">
        <v>113</v>
      </c>
      <c r="U540">
        <v>-4</v>
      </c>
      <c r="V540">
        <v>1863</v>
      </c>
      <c r="W540" t="s">
        <v>1231</v>
      </c>
      <c r="Y540" t="s">
        <v>728</v>
      </c>
      <c r="AB540" t="str">
        <f>IF(I540=$AA$2, _xlfn.XLOOKUP(P540,tennis_clusters!B:B,tennis_clusters!AB:AB),"NA")</f>
        <v>NA</v>
      </c>
      <c r="AC540" t="e">
        <f>IF(OR(ISNUMBER(AB540),ISNA(AB540)),"NA",_xlfn.XLOOKUP(I540,tennis_clusters!B:B,tennis_clusters!AB:AB))</f>
        <v>#N/A</v>
      </c>
      <c r="AD540" t="str">
        <f t="shared" si="63"/>
        <v>L</v>
      </c>
      <c r="AE540" t="str">
        <f t="shared" si="64"/>
        <v/>
      </c>
      <c r="AF540" t="str">
        <f t="shared" si="65"/>
        <v/>
      </c>
      <c r="AG540" t="str">
        <f t="shared" si="62"/>
        <v/>
      </c>
      <c r="AH540" t="str">
        <f t="shared" si="66"/>
        <v/>
      </c>
      <c r="AI540" t="str">
        <f t="shared" si="67"/>
        <v/>
      </c>
      <c r="AJ540">
        <v>0.76137624861265263</v>
      </c>
      <c r="AK540" t="str">
        <f t="shared" si="68"/>
        <v/>
      </c>
    </row>
    <row r="541" spans="1:37" x14ac:dyDescent="0.2">
      <c r="A541" s="2" t="d">
        <v>1992-07-20</v>
      </c>
      <c r="B541" t="s">
        <v>1240</v>
      </c>
      <c r="C541" t="s">
        <v>637</v>
      </c>
      <c r="D541">
        <v>5</v>
      </c>
      <c r="E541" t="s">
        <v>671</v>
      </c>
      <c r="F541" t="b">
        <v>0</v>
      </c>
      <c r="G541">
        <v>37</v>
      </c>
      <c r="H541" t="s">
        <v>610</v>
      </c>
      <c r="I541" t="s">
        <v>462</v>
      </c>
      <c r="J541">
        <v>2</v>
      </c>
      <c r="K541" t="s">
        <v>611</v>
      </c>
      <c r="L541" t="s">
        <v>612</v>
      </c>
      <c r="M541">
        <v>3</v>
      </c>
      <c r="N541">
        <v>6</v>
      </c>
      <c r="O541">
        <v>2190</v>
      </c>
      <c r="P541" t="s">
        <v>39</v>
      </c>
      <c r="Q541">
        <v>7</v>
      </c>
      <c r="R541" t="s">
        <v>647</v>
      </c>
      <c r="S541" t="s">
        <v>648</v>
      </c>
      <c r="T541">
        <v>38</v>
      </c>
      <c r="U541">
        <v>-7</v>
      </c>
      <c r="V541">
        <v>2020</v>
      </c>
      <c r="W541" t="s">
        <v>1241</v>
      </c>
      <c r="AB541">
        <f>IF(I541=$AA$2, _xlfn.XLOOKUP(P541,tennis_clusters!B:B,tennis_clusters!AB:AB),"NA")</f>
        <v>22</v>
      </c>
      <c r="AC541" t="str">
        <f>IF(OR(ISNUMBER(AB541),ISNA(AB541)),"NA",_xlfn.XLOOKUP(I541,tennis_clusters!B:B,tennis_clusters!AB:AB))</f>
        <v>NA</v>
      </c>
      <c r="AD541" t="str">
        <f t="shared" si="63"/>
        <v>W</v>
      </c>
      <c r="AE541" t="str">
        <f t="shared" si="64"/>
        <v>W</v>
      </c>
      <c r="AF541">
        <f t="shared" si="65"/>
        <v>22</v>
      </c>
      <c r="AG541">
        <f t="shared" si="62"/>
        <v>1</v>
      </c>
      <c r="AH541">
        <f t="shared" si="66"/>
        <v>0.84375</v>
      </c>
      <c r="AI541">
        <f t="shared" si="67"/>
        <v>2.44140625E-2</v>
      </c>
      <c r="AJ541">
        <v>0.76137624861265263</v>
      </c>
      <c r="AK541">
        <f t="shared" si="68"/>
        <v>5.6941294726170565E-2</v>
      </c>
    </row>
    <row r="542" spans="1:37" x14ac:dyDescent="0.2">
      <c r="A542" s="2" t="d">
        <v>1991-10-14</v>
      </c>
      <c r="B542" t="s">
        <v>898</v>
      </c>
      <c r="C542" t="s">
        <v>637</v>
      </c>
      <c r="D542">
        <v>3</v>
      </c>
      <c r="E542" t="s">
        <v>819</v>
      </c>
      <c r="F542" t="b">
        <v>1</v>
      </c>
      <c r="G542">
        <v>43</v>
      </c>
      <c r="H542" t="s">
        <v>624</v>
      </c>
      <c r="I542" t="s">
        <v>462</v>
      </c>
      <c r="J542">
        <v>2</v>
      </c>
      <c r="K542" t="s">
        <v>611</v>
      </c>
      <c r="L542" t="s">
        <v>612</v>
      </c>
      <c r="M542">
        <v>7</v>
      </c>
      <c r="N542">
        <v>1</v>
      </c>
      <c r="O542">
        <v>2174</v>
      </c>
      <c r="P542" t="s">
        <v>1285</v>
      </c>
      <c r="R542" t="s">
        <v>615</v>
      </c>
      <c r="S542" t="s">
        <v>616</v>
      </c>
      <c r="T542">
        <v>315</v>
      </c>
      <c r="U542">
        <v>-3</v>
      </c>
      <c r="V542">
        <v>1763</v>
      </c>
      <c r="W542" t="s">
        <v>744</v>
      </c>
      <c r="Y542" t="s">
        <v>646</v>
      </c>
      <c r="AB542" t="e">
        <f>IF(I542=$AA$2, _xlfn.XLOOKUP(P542,tennis_clusters!B:B,tennis_clusters!AB:AB),"NA")</f>
        <v>#N/A</v>
      </c>
      <c r="AC542" t="str">
        <f>IF(OR(ISNUMBER(AB542),ISNA(AB542)),"NA",_xlfn.XLOOKUP(I542,tennis_clusters!B:B,tennis_clusters!AB:AB))</f>
        <v>NA</v>
      </c>
      <c r="AD542" t="str">
        <f t="shared" si="63"/>
        <v>W</v>
      </c>
      <c r="AE542" t="str">
        <f t="shared" si="64"/>
        <v/>
      </c>
      <c r="AF542" t="str">
        <f t="shared" si="65"/>
        <v/>
      </c>
      <c r="AG542" t="str">
        <f t="shared" si="62"/>
        <v/>
      </c>
      <c r="AH542" t="str">
        <f t="shared" si="66"/>
        <v/>
      </c>
      <c r="AI542" t="str">
        <f t="shared" si="67"/>
        <v/>
      </c>
      <c r="AJ542">
        <v>0.76137624861265263</v>
      </c>
      <c r="AK542" t="str">
        <f t="shared" si="68"/>
        <v/>
      </c>
    </row>
    <row r="543" spans="1:37" x14ac:dyDescent="0.2">
      <c r="A543" s="2" t="d">
        <v>1999-05-24</v>
      </c>
      <c r="B543" t="s">
        <v>670</v>
      </c>
      <c r="C543" t="s">
        <v>608</v>
      </c>
      <c r="D543">
        <v>5</v>
      </c>
      <c r="E543" t="s">
        <v>671</v>
      </c>
      <c r="F543" t="b">
        <v>0</v>
      </c>
      <c r="G543">
        <v>30</v>
      </c>
      <c r="H543" t="s">
        <v>628</v>
      </c>
      <c r="I543" t="s">
        <v>69</v>
      </c>
      <c r="K543" t="s">
        <v>829</v>
      </c>
      <c r="L543" t="s">
        <v>830</v>
      </c>
      <c r="M543">
        <v>100</v>
      </c>
      <c r="N543">
        <v>25</v>
      </c>
      <c r="O543">
        <v>1912</v>
      </c>
      <c r="P543" t="s">
        <v>462</v>
      </c>
      <c r="Q543">
        <v>2</v>
      </c>
      <c r="R543" t="s">
        <v>611</v>
      </c>
      <c r="S543" t="s">
        <v>612</v>
      </c>
      <c r="T543">
        <v>2</v>
      </c>
      <c r="U543">
        <v>-21</v>
      </c>
      <c r="V543">
        <v>2216</v>
      </c>
      <c r="W543" t="s">
        <v>874</v>
      </c>
      <c r="AB543" t="str">
        <f>IF(I543=$AA$2, _xlfn.XLOOKUP(P543,tennis_clusters!B:B,tennis_clusters!AB:AB),"NA")</f>
        <v>NA</v>
      </c>
      <c r="AC543">
        <f>IF(OR(ISNUMBER(AB543),ISNA(AB543)),"NA",_xlfn.XLOOKUP(I543,tennis_clusters!B:B,tennis_clusters!AB:AB))</f>
        <v>13</v>
      </c>
      <c r="AD543" t="str">
        <f t="shared" si="63"/>
        <v>L</v>
      </c>
      <c r="AE543" t="str">
        <f t="shared" si="64"/>
        <v>L</v>
      </c>
      <c r="AF543">
        <f t="shared" si="65"/>
        <v>13</v>
      </c>
      <c r="AG543">
        <f t="shared" si="62"/>
        <v>0</v>
      </c>
      <c r="AH543">
        <f t="shared" si="66"/>
        <v>0.80909090909090908</v>
      </c>
      <c r="AI543">
        <f t="shared" si="67"/>
        <v>0.65462809917355369</v>
      </c>
      <c r="AJ543">
        <v>0.76137624861265263</v>
      </c>
      <c r="AK543">
        <f t="shared" si="68"/>
        <v>0.57969379195147586</v>
      </c>
    </row>
    <row r="544" spans="1:37" x14ac:dyDescent="0.2">
      <c r="A544" s="2" t="d">
        <v>2000-05-15</v>
      </c>
      <c r="B544" t="s">
        <v>683</v>
      </c>
      <c r="C544" t="s">
        <v>642</v>
      </c>
      <c r="D544">
        <v>3</v>
      </c>
      <c r="E544" t="s">
        <v>671</v>
      </c>
      <c r="F544" t="b">
        <v>0</v>
      </c>
      <c r="G544">
        <v>41</v>
      </c>
      <c r="H544" t="s">
        <v>624</v>
      </c>
      <c r="I544" t="s">
        <v>83</v>
      </c>
      <c r="K544" t="s">
        <v>638</v>
      </c>
      <c r="L544" t="s">
        <v>639</v>
      </c>
      <c r="M544">
        <v>54</v>
      </c>
      <c r="N544">
        <v>23</v>
      </c>
      <c r="O544">
        <v>1878</v>
      </c>
      <c r="P544" t="s">
        <v>462</v>
      </c>
      <c r="Q544">
        <v>1</v>
      </c>
      <c r="R544" t="s">
        <v>611</v>
      </c>
      <c r="S544" t="s">
        <v>612</v>
      </c>
      <c r="T544">
        <v>2</v>
      </c>
      <c r="U544">
        <v>-18</v>
      </c>
      <c r="V544">
        <v>2308</v>
      </c>
      <c r="W544" t="s">
        <v>709</v>
      </c>
      <c r="AB544" t="str">
        <f>IF(I544=$AA$2, _xlfn.XLOOKUP(P544,tennis_clusters!B:B,tennis_clusters!AB:AB),"NA")</f>
        <v>NA</v>
      </c>
      <c r="AC544">
        <f>IF(OR(ISNUMBER(AB544),ISNA(AB544)),"NA",_xlfn.XLOOKUP(I544,tennis_clusters!B:B,tennis_clusters!AB:AB))</f>
        <v>19</v>
      </c>
      <c r="AD544" t="str">
        <f t="shared" si="63"/>
        <v>L</v>
      </c>
      <c r="AE544" t="str">
        <f t="shared" si="64"/>
        <v>L</v>
      </c>
      <c r="AF544">
        <f t="shared" si="65"/>
        <v>19</v>
      </c>
      <c r="AG544">
        <f t="shared" si="62"/>
        <v>0</v>
      </c>
      <c r="AH544">
        <f t="shared" si="66"/>
        <v>0.83333333333333337</v>
      </c>
      <c r="AI544">
        <f t="shared" si="67"/>
        <v>0.69444444444444453</v>
      </c>
      <c r="AJ544">
        <v>0.76137624861265263</v>
      </c>
      <c r="AK544">
        <f t="shared" si="68"/>
        <v>0.57969379195147586</v>
      </c>
    </row>
    <row r="545" spans="1:37" x14ac:dyDescent="0.2">
      <c r="A545" s="2" t="d">
        <v>1998-04-20</v>
      </c>
      <c r="B545" t="s">
        <v>935</v>
      </c>
      <c r="C545" t="s">
        <v>642</v>
      </c>
      <c r="D545">
        <v>3</v>
      </c>
      <c r="E545" t="s">
        <v>671</v>
      </c>
      <c r="F545" t="b">
        <v>0</v>
      </c>
      <c r="G545">
        <v>5</v>
      </c>
      <c r="H545" t="s">
        <v>624</v>
      </c>
      <c r="I545" t="s">
        <v>462</v>
      </c>
      <c r="J545">
        <v>1</v>
      </c>
      <c r="K545" t="s">
        <v>611</v>
      </c>
      <c r="L545" t="s">
        <v>612</v>
      </c>
      <c r="M545">
        <v>2</v>
      </c>
      <c r="N545">
        <v>7</v>
      </c>
      <c r="O545">
        <v>2302</v>
      </c>
      <c r="P545" t="s">
        <v>60</v>
      </c>
      <c r="R545" t="s">
        <v>611</v>
      </c>
      <c r="S545" t="s">
        <v>612</v>
      </c>
      <c r="T545">
        <v>21</v>
      </c>
      <c r="U545">
        <v>-7</v>
      </c>
      <c r="V545">
        <v>2188</v>
      </c>
      <c r="W545" t="s">
        <v>849</v>
      </c>
      <c r="AB545">
        <f>IF(I545=$AA$2, _xlfn.XLOOKUP(P545,tennis_clusters!B:B,tennis_clusters!AB:AB),"NA")</f>
        <v>21</v>
      </c>
      <c r="AC545" t="str">
        <f>IF(OR(ISNUMBER(AB545),ISNA(AB545)),"NA",_xlfn.XLOOKUP(I545,tennis_clusters!B:B,tennis_clusters!AB:AB))</f>
        <v>NA</v>
      </c>
      <c r="AD545" t="str">
        <f t="shared" si="63"/>
        <v>W</v>
      </c>
      <c r="AE545" t="str">
        <f t="shared" si="64"/>
        <v>W</v>
      </c>
      <c r="AF545">
        <f t="shared" si="65"/>
        <v>21</v>
      </c>
      <c r="AG545">
        <f t="shared" si="62"/>
        <v>1</v>
      </c>
      <c r="AH545">
        <f t="shared" si="66"/>
        <v>0.5714285714285714</v>
      </c>
      <c r="AI545">
        <f t="shared" si="67"/>
        <v>0.18367346938775514</v>
      </c>
      <c r="AJ545">
        <v>0.76137624861265263</v>
      </c>
      <c r="AK545">
        <f t="shared" si="68"/>
        <v>5.6941294726170565E-2</v>
      </c>
    </row>
    <row r="546" spans="1:37" x14ac:dyDescent="0.2">
      <c r="A546" s="2" t="d">
        <v>1998-02-09</v>
      </c>
      <c r="B546" t="s">
        <v>887</v>
      </c>
      <c r="C546" t="s">
        <v>637</v>
      </c>
      <c r="D546">
        <v>3</v>
      </c>
      <c r="E546" t="s">
        <v>609</v>
      </c>
      <c r="F546" t="b">
        <v>1</v>
      </c>
      <c r="G546">
        <v>55</v>
      </c>
      <c r="H546" t="s">
        <v>624</v>
      </c>
      <c r="I546" t="s">
        <v>462</v>
      </c>
      <c r="J546">
        <v>1</v>
      </c>
      <c r="K546" t="s">
        <v>611</v>
      </c>
      <c r="L546" t="s">
        <v>612</v>
      </c>
      <c r="M546">
        <v>1</v>
      </c>
      <c r="N546">
        <v>1</v>
      </c>
      <c r="O546">
        <v>2329</v>
      </c>
      <c r="P546" t="s">
        <v>310</v>
      </c>
      <c r="R546" t="s">
        <v>611</v>
      </c>
      <c r="S546" t="s">
        <v>612</v>
      </c>
      <c r="T546">
        <v>96</v>
      </c>
      <c r="U546">
        <v>-2</v>
      </c>
      <c r="V546">
        <v>1882</v>
      </c>
      <c r="W546" t="s">
        <v>666</v>
      </c>
      <c r="AB546">
        <f>IF(I546=$AA$2, _xlfn.XLOOKUP(P546,tennis_clusters!B:B,tennis_clusters!AB:AB),"NA")</f>
        <v>24</v>
      </c>
      <c r="AC546" t="str">
        <f>IF(OR(ISNUMBER(AB546),ISNA(AB546)),"NA",_xlfn.XLOOKUP(I546,tennis_clusters!B:B,tennis_clusters!AB:AB))</f>
        <v>NA</v>
      </c>
      <c r="AD546" t="str">
        <f t="shared" si="63"/>
        <v>W</v>
      </c>
      <c r="AE546" t="str">
        <f t="shared" si="64"/>
        <v>W</v>
      </c>
      <c r="AF546">
        <f t="shared" si="65"/>
        <v>24</v>
      </c>
      <c r="AG546">
        <f t="shared" si="62"/>
        <v>1</v>
      </c>
      <c r="AH546">
        <f t="shared" si="66"/>
        <v>0.90625</v>
      </c>
      <c r="AI546">
        <f t="shared" si="67"/>
        <v>8.7890625E-3</v>
      </c>
      <c r="AJ546">
        <v>0.76137624861265263</v>
      </c>
      <c r="AK546">
        <f t="shared" si="68"/>
        <v>5.6941294726170565E-2</v>
      </c>
    </row>
    <row r="547" spans="1:37" x14ac:dyDescent="0.2">
      <c r="A547" s="2" t="d">
        <v>1991-08-05</v>
      </c>
      <c r="B547" t="s">
        <v>641</v>
      </c>
      <c r="C547" t="s">
        <v>642</v>
      </c>
      <c r="D547">
        <v>3</v>
      </c>
      <c r="E547" t="s">
        <v>609</v>
      </c>
      <c r="F547" t="b">
        <v>0</v>
      </c>
      <c r="G547">
        <v>47</v>
      </c>
      <c r="H547" t="s">
        <v>610</v>
      </c>
      <c r="I547" t="s">
        <v>227</v>
      </c>
      <c r="J547">
        <v>6</v>
      </c>
      <c r="K547" t="s">
        <v>638</v>
      </c>
      <c r="L547" t="s">
        <v>639</v>
      </c>
      <c r="M547">
        <v>7</v>
      </c>
      <c r="N547">
        <v>13</v>
      </c>
      <c r="O547">
        <v>2136</v>
      </c>
      <c r="P547" t="s">
        <v>462</v>
      </c>
      <c r="Q547">
        <v>7</v>
      </c>
      <c r="R547" t="s">
        <v>611</v>
      </c>
      <c r="S547" t="s">
        <v>612</v>
      </c>
      <c r="T547">
        <v>8</v>
      </c>
      <c r="U547">
        <v>-12</v>
      </c>
      <c r="V547">
        <v>2140</v>
      </c>
      <c r="W547" t="s">
        <v>1296</v>
      </c>
      <c r="AB547" t="str">
        <f>IF(I547=$AA$2, _xlfn.XLOOKUP(P547,tennis_clusters!B:B,tennis_clusters!AB:AB),"NA")</f>
        <v>NA</v>
      </c>
      <c r="AC547">
        <f>IF(OR(ISNUMBER(AB547),ISNA(AB547)),"NA",_xlfn.XLOOKUP(I547,tennis_clusters!B:B,tennis_clusters!AB:AB))</f>
        <v>11</v>
      </c>
      <c r="AD547" t="str">
        <f t="shared" si="63"/>
        <v>L</v>
      </c>
      <c r="AE547" t="str">
        <f t="shared" si="64"/>
        <v>L</v>
      </c>
      <c r="AF547">
        <f t="shared" si="65"/>
        <v>11</v>
      </c>
      <c r="AG547">
        <f t="shared" si="62"/>
        <v>0</v>
      </c>
      <c r="AH547">
        <f t="shared" si="66"/>
        <v>0.66279069767441856</v>
      </c>
      <c r="AI547">
        <f t="shared" si="67"/>
        <v>0.43929150892374252</v>
      </c>
      <c r="AJ547">
        <v>0.76137624861265263</v>
      </c>
      <c r="AK547">
        <f t="shared" si="68"/>
        <v>0.57969379195147586</v>
      </c>
    </row>
    <row r="548" spans="1:37" x14ac:dyDescent="0.2">
      <c r="A548" s="2" t="d">
        <v>1996-04-15</v>
      </c>
      <c r="B548" t="s">
        <v>1029</v>
      </c>
      <c r="C548" t="s">
        <v>783</v>
      </c>
      <c r="D548">
        <v>3</v>
      </c>
      <c r="E548" t="s">
        <v>609</v>
      </c>
      <c r="F548" t="b">
        <v>0</v>
      </c>
      <c r="G548">
        <v>42</v>
      </c>
      <c r="H548" t="s">
        <v>614</v>
      </c>
      <c r="I548" t="s">
        <v>462</v>
      </c>
      <c r="J548">
        <v>1</v>
      </c>
      <c r="K548" t="s">
        <v>611</v>
      </c>
      <c r="L548" t="s">
        <v>612</v>
      </c>
      <c r="M548">
        <v>1</v>
      </c>
      <c r="N548">
        <v>2</v>
      </c>
      <c r="O548">
        <v>2346</v>
      </c>
      <c r="P548" t="s">
        <v>388</v>
      </c>
      <c r="Q548">
        <v>5</v>
      </c>
      <c r="R548" t="s">
        <v>643</v>
      </c>
      <c r="S548" t="s">
        <v>644</v>
      </c>
      <c r="T548">
        <v>24</v>
      </c>
      <c r="U548">
        <v>-3</v>
      </c>
      <c r="V548">
        <v>2048</v>
      </c>
      <c r="W548" t="s">
        <v>980</v>
      </c>
      <c r="AB548">
        <f>IF(I548=$AA$2, _xlfn.XLOOKUP(P548,tennis_clusters!B:B,tennis_clusters!AB:AB),"NA")</f>
        <v>2</v>
      </c>
      <c r="AC548" t="str">
        <f>IF(OR(ISNUMBER(AB548),ISNA(AB548)),"NA",_xlfn.XLOOKUP(I548,tennis_clusters!B:B,tennis_clusters!AB:AB))</f>
        <v>NA</v>
      </c>
      <c r="AD548" t="str">
        <f t="shared" si="63"/>
        <v>W</v>
      </c>
      <c r="AE548" t="str">
        <f t="shared" si="64"/>
        <v>W</v>
      </c>
      <c r="AF548">
        <f t="shared" si="65"/>
        <v>2</v>
      </c>
      <c r="AG548">
        <f t="shared" si="62"/>
        <v>1</v>
      </c>
      <c r="AH548">
        <f t="shared" si="66"/>
        <v>0.78749999999999998</v>
      </c>
      <c r="AI548">
        <f t="shared" si="67"/>
        <v>4.5156250000000009E-2</v>
      </c>
      <c r="AJ548">
        <v>0.76137624861265263</v>
      </c>
      <c r="AK548">
        <f t="shared" si="68"/>
        <v>5.6941294726170565E-2</v>
      </c>
    </row>
    <row r="549" spans="1:37" x14ac:dyDescent="0.2">
      <c r="A549" s="2" t="d">
        <v>1992-10-19</v>
      </c>
      <c r="B549" t="s">
        <v>898</v>
      </c>
      <c r="C549" t="s">
        <v>637</v>
      </c>
      <c r="D549">
        <v>3</v>
      </c>
      <c r="E549" t="s">
        <v>819</v>
      </c>
      <c r="F549" t="b">
        <v>1</v>
      </c>
      <c r="G549">
        <v>64</v>
      </c>
      <c r="H549" t="s">
        <v>620</v>
      </c>
      <c r="I549" t="s">
        <v>462</v>
      </c>
      <c r="J549">
        <v>1</v>
      </c>
      <c r="K549" t="s">
        <v>611</v>
      </c>
      <c r="L549" t="s">
        <v>612</v>
      </c>
      <c r="M549">
        <v>3</v>
      </c>
      <c r="N549">
        <v>3</v>
      </c>
      <c r="O549">
        <v>2270</v>
      </c>
      <c r="P549" t="s">
        <v>367</v>
      </c>
      <c r="R549" t="s">
        <v>659</v>
      </c>
      <c r="S549" t="s">
        <v>660</v>
      </c>
      <c r="T549">
        <v>42</v>
      </c>
      <c r="U549">
        <v>-4</v>
      </c>
      <c r="V549">
        <v>2024</v>
      </c>
      <c r="W549" t="s">
        <v>768</v>
      </c>
      <c r="AB549">
        <f>IF(I549=$AA$2, _xlfn.XLOOKUP(P549,tennis_clusters!B:B,tennis_clusters!AB:AB),"NA")</f>
        <v>24</v>
      </c>
      <c r="AC549" t="str">
        <f>IF(OR(ISNUMBER(AB549),ISNA(AB549)),"NA",_xlfn.XLOOKUP(I549,tennis_clusters!B:B,tennis_clusters!AB:AB))</f>
        <v>NA</v>
      </c>
      <c r="AD549" t="str">
        <f t="shared" si="63"/>
        <v>W</v>
      </c>
      <c r="AE549" t="str">
        <f t="shared" si="64"/>
        <v>W</v>
      </c>
      <c r="AF549">
        <f t="shared" si="65"/>
        <v>24</v>
      </c>
      <c r="AG549">
        <f t="shared" si="62"/>
        <v>1</v>
      </c>
      <c r="AH549">
        <f t="shared" si="66"/>
        <v>0.90625</v>
      </c>
      <c r="AI549">
        <f t="shared" si="67"/>
        <v>8.7890625E-3</v>
      </c>
      <c r="AJ549">
        <v>0.76137624861265263</v>
      </c>
      <c r="AK549">
        <f t="shared" si="68"/>
        <v>5.6941294726170565E-2</v>
      </c>
    </row>
    <row r="550" spans="1:37" x14ac:dyDescent="0.2">
      <c r="A550" s="2" t="d">
        <v>1995-01-16</v>
      </c>
      <c r="B550" t="s">
        <v>719</v>
      </c>
      <c r="C550" t="s">
        <v>608</v>
      </c>
      <c r="D550">
        <v>5</v>
      </c>
      <c r="E550" t="s">
        <v>609</v>
      </c>
      <c r="F550" t="b">
        <v>0</v>
      </c>
      <c r="G550">
        <v>43</v>
      </c>
      <c r="H550" t="s">
        <v>614</v>
      </c>
      <c r="I550" t="s">
        <v>462</v>
      </c>
      <c r="J550">
        <v>1</v>
      </c>
      <c r="K550" t="s">
        <v>611</v>
      </c>
      <c r="L550" t="s">
        <v>612</v>
      </c>
      <c r="M550">
        <v>1</v>
      </c>
      <c r="N550">
        <v>8</v>
      </c>
      <c r="O550">
        <v>2366</v>
      </c>
      <c r="P550" t="s">
        <v>408</v>
      </c>
      <c r="Q550">
        <v>5</v>
      </c>
      <c r="R550" t="s">
        <v>611</v>
      </c>
      <c r="S550" t="s">
        <v>612</v>
      </c>
      <c r="T550">
        <v>6</v>
      </c>
      <c r="U550">
        <v>-9</v>
      </c>
      <c r="V550">
        <v>2206</v>
      </c>
      <c r="W550" t="s">
        <v>1109</v>
      </c>
      <c r="AB550">
        <f>IF(I550=$AA$2, _xlfn.XLOOKUP(P550,tennis_clusters!B:B,tennis_clusters!AB:AB),"NA")</f>
        <v>18</v>
      </c>
      <c r="AC550" t="str">
        <f>IF(OR(ISNUMBER(AB550),ISNA(AB550)),"NA",_xlfn.XLOOKUP(I550,tennis_clusters!B:B,tennis_clusters!AB:AB))</f>
        <v>NA</v>
      </c>
      <c r="AD550" t="str">
        <f t="shared" si="63"/>
        <v>W</v>
      </c>
      <c r="AE550" t="str">
        <f t="shared" si="64"/>
        <v>W</v>
      </c>
      <c r="AF550">
        <f t="shared" si="65"/>
        <v>18</v>
      </c>
      <c r="AG550">
        <f t="shared" si="62"/>
        <v>1</v>
      </c>
      <c r="AH550">
        <f t="shared" si="66"/>
        <v>0.7021276595744681</v>
      </c>
      <c r="AI550">
        <f t="shared" si="67"/>
        <v>8.8727931190583961E-2</v>
      </c>
      <c r="AJ550">
        <v>0.76137624861265263</v>
      </c>
      <c r="AK550">
        <f t="shared" si="68"/>
        <v>5.6941294726170565E-2</v>
      </c>
    </row>
    <row r="551" spans="1:37" x14ac:dyDescent="0.2">
      <c r="A551" s="2" t="d">
        <v>1999-02-08</v>
      </c>
      <c r="B551" t="s">
        <v>887</v>
      </c>
      <c r="C551" t="s">
        <v>637</v>
      </c>
      <c r="D551">
        <v>3</v>
      </c>
      <c r="E551" t="s">
        <v>609</v>
      </c>
      <c r="F551" t="b">
        <v>1</v>
      </c>
      <c r="G551">
        <v>50</v>
      </c>
      <c r="H551" t="s">
        <v>624</v>
      </c>
      <c r="I551" t="s">
        <v>462</v>
      </c>
      <c r="J551">
        <v>1</v>
      </c>
      <c r="K551" t="s">
        <v>611</v>
      </c>
      <c r="L551" t="s">
        <v>612</v>
      </c>
      <c r="M551">
        <v>1</v>
      </c>
      <c r="N551">
        <v>2</v>
      </c>
      <c r="O551">
        <v>2259</v>
      </c>
      <c r="P551" t="s">
        <v>200</v>
      </c>
      <c r="R551" t="s">
        <v>633</v>
      </c>
      <c r="S551" t="s">
        <v>634</v>
      </c>
      <c r="T551">
        <v>83</v>
      </c>
      <c r="U551">
        <v>-2</v>
      </c>
      <c r="V551">
        <v>1832</v>
      </c>
      <c r="W551" t="s">
        <v>709</v>
      </c>
      <c r="AB551">
        <f>IF(I551=$AA$2, _xlfn.XLOOKUP(P551,tennis_clusters!B:B,tennis_clusters!AB:AB),"NA")</f>
        <v>28</v>
      </c>
      <c r="AC551" t="str">
        <f>IF(OR(ISNUMBER(AB551),ISNA(AB551)),"NA",_xlfn.XLOOKUP(I551,tennis_clusters!B:B,tennis_clusters!AB:AB))</f>
        <v>NA</v>
      </c>
      <c r="AD551" t="str">
        <f t="shared" si="63"/>
        <v>W</v>
      </c>
      <c r="AE551" t="str">
        <f t="shared" si="64"/>
        <v>W</v>
      </c>
      <c r="AF551">
        <f t="shared" si="65"/>
        <v>28</v>
      </c>
      <c r="AG551">
        <f t="shared" si="62"/>
        <v>1</v>
      </c>
      <c r="AH551">
        <f t="shared" si="66"/>
        <v>0.8</v>
      </c>
      <c r="AI551">
        <f t="shared" si="67"/>
        <v>3.999999999999998E-2</v>
      </c>
      <c r="AJ551">
        <v>0.76137624861265263</v>
      </c>
      <c r="AK551">
        <f t="shared" si="68"/>
        <v>5.6941294726170565E-2</v>
      </c>
    </row>
    <row r="552" spans="1:37" x14ac:dyDescent="0.2">
      <c r="A552" s="2" t="d">
        <v>1992-05-25</v>
      </c>
      <c r="B552" t="s">
        <v>670</v>
      </c>
      <c r="C552" t="s">
        <v>608</v>
      </c>
      <c r="D552">
        <v>5</v>
      </c>
      <c r="E552" t="s">
        <v>671</v>
      </c>
      <c r="F552" t="b">
        <v>0</v>
      </c>
      <c r="G552">
        <v>23</v>
      </c>
      <c r="H552" t="s">
        <v>618</v>
      </c>
      <c r="I552" t="s">
        <v>60</v>
      </c>
      <c r="J552">
        <v>11</v>
      </c>
      <c r="K552" t="s">
        <v>611</v>
      </c>
      <c r="L552" t="s">
        <v>612</v>
      </c>
      <c r="M552">
        <v>12</v>
      </c>
      <c r="N552">
        <v>15</v>
      </c>
      <c r="O552">
        <v>2160</v>
      </c>
      <c r="P552" t="s">
        <v>462</v>
      </c>
      <c r="Q552">
        <v>3</v>
      </c>
      <c r="R552" t="s">
        <v>611</v>
      </c>
      <c r="S552" t="s">
        <v>612</v>
      </c>
      <c r="T552">
        <v>3</v>
      </c>
      <c r="U552">
        <v>-15</v>
      </c>
      <c r="V552">
        <v>2179</v>
      </c>
      <c r="W552" t="s">
        <v>1251</v>
      </c>
      <c r="AB552" t="str">
        <f>IF(I552=$AA$2, _xlfn.XLOOKUP(P552,tennis_clusters!B:B,tennis_clusters!AB:AB),"NA")</f>
        <v>NA</v>
      </c>
      <c r="AC552">
        <f>IF(OR(ISNUMBER(AB552),ISNA(AB552)),"NA",_xlfn.XLOOKUP(I552,tennis_clusters!B:B,tennis_clusters!AB:AB))</f>
        <v>21</v>
      </c>
      <c r="AD552" t="str">
        <f t="shared" si="63"/>
        <v>L</v>
      </c>
      <c r="AE552" t="str">
        <f t="shared" si="64"/>
        <v>L</v>
      </c>
      <c r="AF552">
        <f t="shared" si="65"/>
        <v>21</v>
      </c>
      <c r="AG552">
        <f t="shared" si="62"/>
        <v>0</v>
      </c>
      <c r="AH552">
        <f t="shared" si="66"/>
        <v>0.5714285714285714</v>
      </c>
      <c r="AI552">
        <f t="shared" si="67"/>
        <v>0.32653061224489793</v>
      </c>
      <c r="AJ552">
        <v>0.76137624861265263</v>
      </c>
      <c r="AK552">
        <f t="shared" si="68"/>
        <v>0.57969379195147586</v>
      </c>
    </row>
    <row r="553" spans="1:37" x14ac:dyDescent="0.2">
      <c r="A553" s="2" t="d">
        <v>1989-02-13</v>
      </c>
      <c r="B553" t="s">
        <v>782</v>
      </c>
      <c r="C553" t="s">
        <v>783</v>
      </c>
      <c r="D553">
        <v>3</v>
      </c>
      <c r="E553" t="s">
        <v>609</v>
      </c>
      <c r="F553" t="b">
        <v>1</v>
      </c>
      <c r="H553" t="s">
        <v>624</v>
      </c>
      <c r="I553" t="s">
        <v>1410</v>
      </c>
      <c r="J553">
        <v>5</v>
      </c>
      <c r="K553" t="s">
        <v>678</v>
      </c>
      <c r="L553" t="s">
        <v>679</v>
      </c>
      <c r="M553">
        <v>18</v>
      </c>
      <c r="N553">
        <v>5</v>
      </c>
      <c r="O553">
        <v>2020</v>
      </c>
      <c r="P553" t="s">
        <v>462</v>
      </c>
      <c r="R553" t="s">
        <v>611</v>
      </c>
      <c r="S553" t="s">
        <v>612</v>
      </c>
      <c r="T553">
        <v>91</v>
      </c>
      <c r="U553">
        <v>-7</v>
      </c>
      <c r="V553">
        <v>1819</v>
      </c>
      <c r="W553" t="s">
        <v>843</v>
      </c>
      <c r="AB553" t="str">
        <f>IF(I553=$AA$2, _xlfn.XLOOKUP(P553,tennis_clusters!B:B,tennis_clusters!AB:AB),"NA")</f>
        <v>NA</v>
      </c>
      <c r="AC553" t="e">
        <f>IF(OR(ISNUMBER(AB553),ISNA(AB553)),"NA",_xlfn.XLOOKUP(I553,tennis_clusters!B:B,tennis_clusters!AB:AB))</f>
        <v>#N/A</v>
      </c>
      <c r="AD553" t="str">
        <f t="shared" si="63"/>
        <v>L</v>
      </c>
      <c r="AE553" t="str">
        <f t="shared" si="64"/>
        <v/>
      </c>
      <c r="AF553" t="str">
        <f t="shared" si="65"/>
        <v/>
      </c>
      <c r="AG553" t="str">
        <f t="shared" si="62"/>
        <v/>
      </c>
      <c r="AH553" t="str">
        <f t="shared" si="66"/>
        <v/>
      </c>
      <c r="AI553" t="str">
        <f t="shared" si="67"/>
        <v/>
      </c>
      <c r="AJ553">
        <v>0.76137624861265263</v>
      </c>
      <c r="AK553" t="str">
        <f t="shared" si="68"/>
        <v/>
      </c>
    </row>
    <row r="554" spans="1:37" x14ac:dyDescent="0.2">
      <c r="A554" s="2" t="d">
        <v>1997-08-11</v>
      </c>
      <c r="B554" t="s">
        <v>845</v>
      </c>
      <c r="C554" t="s">
        <v>783</v>
      </c>
      <c r="D554">
        <v>3</v>
      </c>
      <c r="E554" t="s">
        <v>609</v>
      </c>
      <c r="F554" t="b">
        <v>0</v>
      </c>
      <c r="G554">
        <v>54</v>
      </c>
      <c r="H554" t="s">
        <v>624</v>
      </c>
      <c r="I554" t="s">
        <v>462</v>
      </c>
      <c r="J554">
        <v>1</v>
      </c>
      <c r="K554" t="s">
        <v>611</v>
      </c>
      <c r="L554" t="s">
        <v>612</v>
      </c>
      <c r="M554">
        <v>1</v>
      </c>
      <c r="N554">
        <v>1</v>
      </c>
      <c r="O554">
        <v>2344</v>
      </c>
      <c r="P554" t="s">
        <v>967</v>
      </c>
      <c r="R554" t="s">
        <v>643</v>
      </c>
      <c r="S554" t="s">
        <v>644</v>
      </c>
      <c r="T554">
        <v>585</v>
      </c>
      <c r="U554">
        <v>-1</v>
      </c>
      <c r="V554">
        <v>1679</v>
      </c>
      <c r="W554" t="s">
        <v>968</v>
      </c>
      <c r="Y554" t="s">
        <v>646</v>
      </c>
      <c r="AB554" t="e">
        <f>IF(I554=$AA$2, _xlfn.XLOOKUP(P554,tennis_clusters!B:B,tennis_clusters!AB:AB),"NA")</f>
        <v>#N/A</v>
      </c>
      <c r="AC554" t="str">
        <f>IF(OR(ISNUMBER(AB554),ISNA(AB554)),"NA",_xlfn.XLOOKUP(I554,tennis_clusters!B:B,tennis_clusters!AB:AB))</f>
        <v>NA</v>
      </c>
      <c r="AD554" t="str">
        <f t="shared" si="63"/>
        <v>W</v>
      </c>
      <c r="AE554" t="str">
        <f t="shared" si="64"/>
        <v/>
      </c>
      <c r="AF554" t="str">
        <f t="shared" si="65"/>
        <v/>
      </c>
      <c r="AG554" t="str">
        <f t="shared" si="62"/>
        <v/>
      </c>
      <c r="AH554" t="str">
        <f t="shared" si="66"/>
        <v/>
      </c>
      <c r="AI554" t="str">
        <f t="shared" si="67"/>
        <v/>
      </c>
      <c r="AJ554">
        <v>0.76137624861265263</v>
      </c>
      <c r="AK554" t="str">
        <f t="shared" si="68"/>
        <v/>
      </c>
    </row>
    <row r="555" spans="1:37" x14ac:dyDescent="0.2">
      <c r="A555" s="2" t="d">
        <v>1993-05-24</v>
      </c>
      <c r="B555" t="s">
        <v>670</v>
      </c>
      <c r="C555" t="s">
        <v>608</v>
      </c>
      <c r="D555">
        <v>5</v>
      </c>
      <c r="E555" t="s">
        <v>671</v>
      </c>
      <c r="F555" t="b">
        <v>0</v>
      </c>
      <c r="G555">
        <v>30</v>
      </c>
      <c r="H555" t="s">
        <v>624</v>
      </c>
      <c r="I555" t="s">
        <v>462</v>
      </c>
      <c r="J555">
        <v>1</v>
      </c>
      <c r="K555" t="s">
        <v>611</v>
      </c>
      <c r="L555" t="s">
        <v>612</v>
      </c>
      <c r="M555">
        <v>1</v>
      </c>
      <c r="N555">
        <v>3</v>
      </c>
      <c r="O555">
        <v>2306</v>
      </c>
      <c r="P555" t="s">
        <v>309</v>
      </c>
      <c r="R555" t="s">
        <v>678</v>
      </c>
      <c r="S555" t="s">
        <v>679</v>
      </c>
      <c r="T555">
        <v>38</v>
      </c>
      <c r="U555">
        <v>-4</v>
      </c>
      <c r="V555">
        <v>1974</v>
      </c>
      <c r="W555" t="s">
        <v>811</v>
      </c>
      <c r="AB555">
        <f>IF(I555=$AA$2, _xlfn.XLOOKUP(P555,tennis_clusters!B:B,tennis_clusters!AB:AB),"NA")</f>
        <v>17</v>
      </c>
      <c r="AC555" t="str">
        <f>IF(OR(ISNUMBER(AB555),ISNA(AB555)),"NA",_xlfn.XLOOKUP(I555,tennis_clusters!B:B,tennis_clusters!AB:AB))</f>
        <v>NA</v>
      </c>
      <c r="AD555" t="str">
        <f t="shared" si="63"/>
        <v>W</v>
      </c>
      <c r="AE555" t="str">
        <f t="shared" si="64"/>
        <v>W</v>
      </c>
      <c r="AF555">
        <f t="shared" si="65"/>
        <v>17</v>
      </c>
      <c r="AG555">
        <f t="shared" si="62"/>
        <v>1</v>
      </c>
      <c r="AH555">
        <f t="shared" si="66"/>
        <v>0.72972972972972971</v>
      </c>
      <c r="AI555">
        <f t="shared" si="67"/>
        <v>7.3046018991964945E-2</v>
      </c>
      <c r="AJ555">
        <v>0.76137624861265263</v>
      </c>
      <c r="AK555">
        <f t="shared" si="68"/>
        <v>5.6941294726170565E-2</v>
      </c>
    </row>
    <row r="556" spans="1:37" x14ac:dyDescent="0.2">
      <c r="A556" s="2" t="d">
        <v>1996-08-26</v>
      </c>
      <c r="B556" t="s">
        <v>607</v>
      </c>
      <c r="C556" t="s">
        <v>608</v>
      </c>
      <c r="D556">
        <v>5</v>
      </c>
      <c r="E556" t="s">
        <v>609</v>
      </c>
      <c r="F556" t="b">
        <v>0</v>
      </c>
      <c r="G556">
        <v>50</v>
      </c>
      <c r="H556" t="s">
        <v>614</v>
      </c>
      <c r="I556" t="s">
        <v>462</v>
      </c>
      <c r="J556">
        <v>1</v>
      </c>
      <c r="K556" t="s">
        <v>611</v>
      </c>
      <c r="L556" t="s">
        <v>612</v>
      </c>
      <c r="M556">
        <v>1</v>
      </c>
      <c r="N556">
        <v>8</v>
      </c>
      <c r="O556">
        <v>2330</v>
      </c>
      <c r="P556" t="s">
        <v>212</v>
      </c>
      <c r="Q556">
        <v>4</v>
      </c>
      <c r="R556" t="s">
        <v>871</v>
      </c>
      <c r="S556" t="s">
        <v>872</v>
      </c>
      <c r="T556">
        <v>6</v>
      </c>
      <c r="U556">
        <v>-9</v>
      </c>
      <c r="V556">
        <v>2180</v>
      </c>
      <c r="W556" t="s">
        <v>1007</v>
      </c>
      <c r="AB556">
        <f>IF(I556=$AA$2, _xlfn.XLOOKUP(P556,tennis_clusters!B:B,tennis_clusters!AB:AB),"NA")</f>
        <v>16</v>
      </c>
      <c r="AC556" t="str">
        <f>IF(OR(ISNUMBER(AB556),ISNA(AB556)),"NA",_xlfn.XLOOKUP(I556,tennis_clusters!B:B,tennis_clusters!AB:AB))</f>
        <v>NA</v>
      </c>
      <c r="AD556" t="str">
        <f t="shared" si="63"/>
        <v>W</v>
      </c>
      <c r="AE556" t="str">
        <f t="shared" si="64"/>
        <v>W</v>
      </c>
      <c r="AF556">
        <f t="shared" si="65"/>
        <v>16</v>
      </c>
      <c r="AG556">
        <f t="shared" si="62"/>
        <v>1</v>
      </c>
      <c r="AH556">
        <f t="shared" si="66"/>
        <v>0.62264150943396224</v>
      </c>
      <c r="AI556">
        <f t="shared" si="67"/>
        <v>0.1423994304022784</v>
      </c>
      <c r="AJ556">
        <v>0.76137624861265263</v>
      </c>
      <c r="AK556">
        <f t="shared" si="68"/>
        <v>5.6941294726170565E-2</v>
      </c>
    </row>
    <row r="557" spans="1:37" x14ac:dyDescent="0.2">
      <c r="A557" s="2" t="d">
        <v>1993-02-15</v>
      </c>
      <c r="B557" t="s">
        <v>938</v>
      </c>
      <c r="C557" t="s">
        <v>783</v>
      </c>
      <c r="D557">
        <v>3</v>
      </c>
      <c r="E557" t="s">
        <v>819</v>
      </c>
      <c r="F557" t="b">
        <v>1</v>
      </c>
      <c r="G557">
        <v>49</v>
      </c>
      <c r="H557" t="s">
        <v>614</v>
      </c>
      <c r="I557" t="s">
        <v>247</v>
      </c>
      <c r="J557">
        <v>4</v>
      </c>
      <c r="K557" t="s">
        <v>611</v>
      </c>
      <c r="L557" t="s">
        <v>612</v>
      </c>
      <c r="M557">
        <v>9</v>
      </c>
      <c r="N557">
        <v>13</v>
      </c>
      <c r="O557">
        <v>2156</v>
      </c>
      <c r="P557" t="s">
        <v>462</v>
      </c>
      <c r="Q557">
        <v>2</v>
      </c>
      <c r="R557" t="s">
        <v>611</v>
      </c>
      <c r="S557" t="s">
        <v>612</v>
      </c>
      <c r="T557">
        <v>2</v>
      </c>
      <c r="U557">
        <v>-14</v>
      </c>
      <c r="V557">
        <v>2288</v>
      </c>
      <c r="W557" t="s">
        <v>751</v>
      </c>
      <c r="AB557" t="str">
        <f>IF(I557=$AA$2, _xlfn.XLOOKUP(P557,tennis_clusters!B:B,tennis_clusters!AB:AB),"NA")</f>
        <v>NA</v>
      </c>
      <c r="AC557">
        <f>IF(OR(ISNUMBER(AB557),ISNA(AB557)),"NA",_xlfn.XLOOKUP(I557,tennis_clusters!B:B,tennis_clusters!AB:AB))</f>
        <v>8</v>
      </c>
      <c r="AD557" t="str">
        <f t="shared" si="63"/>
        <v>L</v>
      </c>
      <c r="AE557" t="str">
        <f t="shared" si="64"/>
        <v>L</v>
      </c>
      <c r="AF557">
        <f t="shared" si="65"/>
        <v>8</v>
      </c>
      <c r="AG557">
        <f t="shared" si="62"/>
        <v>0</v>
      </c>
      <c r="AH557">
        <f t="shared" si="66"/>
        <v>0.7415730337078652</v>
      </c>
      <c r="AI557">
        <f t="shared" si="67"/>
        <v>0.54993056432268661</v>
      </c>
      <c r="AJ557">
        <v>0.76137624861265263</v>
      </c>
      <c r="AK557">
        <f t="shared" si="68"/>
        <v>0.57969379195147586</v>
      </c>
    </row>
    <row r="558" spans="1:37" x14ac:dyDescent="0.2">
      <c r="A558" s="2" t="d">
        <v>1992-07-20</v>
      </c>
      <c r="B558" t="s">
        <v>1240</v>
      </c>
      <c r="C558" t="s">
        <v>637</v>
      </c>
      <c r="D558">
        <v>3</v>
      </c>
      <c r="E558" t="s">
        <v>671</v>
      </c>
      <c r="F558" t="b">
        <v>0</v>
      </c>
      <c r="G558">
        <v>37</v>
      </c>
      <c r="H558" t="s">
        <v>620</v>
      </c>
      <c r="I558" t="s">
        <v>462</v>
      </c>
      <c r="J558">
        <v>2</v>
      </c>
      <c r="K558" t="s">
        <v>611</v>
      </c>
      <c r="L558" t="s">
        <v>612</v>
      </c>
      <c r="M558">
        <v>3</v>
      </c>
      <c r="N558">
        <v>3</v>
      </c>
      <c r="O558">
        <v>2180</v>
      </c>
      <c r="P558" t="s">
        <v>556</v>
      </c>
      <c r="Q558">
        <v>15</v>
      </c>
      <c r="R558" t="s">
        <v>633</v>
      </c>
      <c r="S558" t="s">
        <v>634</v>
      </c>
      <c r="T558">
        <v>61</v>
      </c>
      <c r="U558">
        <v>-3</v>
      </c>
      <c r="V558">
        <v>1893</v>
      </c>
      <c r="W558" t="s">
        <v>949</v>
      </c>
      <c r="AB558">
        <f>IF(I558=$AA$2, _xlfn.XLOOKUP(P558,tennis_clusters!B:B,tennis_clusters!AB:AB),"NA")</f>
        <v>27</v>
      </c>
      <c r="AC558" t="str">
        <f>IF(OR(ISNUMBER(AB558),ISNA(AB558)),"NA",_xlfn.XLOOKUP(I558,tennis_clusters!B:B,tennis_clusters!AB:AB))</f>
        <v>NA</v>
      </c>
      <c r="AD558" t="str">
        <f t="shared" si="63"/>
        <v>W</v>
      </c>
      <c r="AE558" t="str">
        <f t="shared" si="64"/>
        <v>W</v>
      </c>
      <c r="AF558">
        <f t="shared" si="65"/>
        <v>27</v>
      </c>
      <c r="AG558">
        <f t="shared" si="62"/>
        <v>1</v>
      </c>
      <c r="AH558">
        <f t="shared" si="66"/>
        <v>0.88235294117647056</v>
      </c>
      <c r="AI558">
        <f t="shared" si="67"/>
        <v>1.3840830449826995E-2</v>
      </c>
      <c r="AJ558">
        <v>0.76137624861265263</v>
      </c>
      <c r="AK558">
        <f t="shared" si="68"/>
        <v>5.6941294726170565E-2</v>
      </c>
    </row>
    <row r="559" spans="1:37" x14ac:dyDescent="0.2">
      <c r="A559" s="2" t="d">
        <v>1990-08-27</v>
      </c>
      <c r="B559" t="s">
        <v>607</v>
      </c>
      <c r="C559" t="s">
        <v>608</v>
      </c>
      <c r="D559">
        <v>5</v>
      </c>
      <c r="E559" t="s">
        <v>609</v>
      </c>
      <c r="F559" t="b">
        <v>0</v>
      </c>
      <c r="H559" t="s">
        <v>618</v>
      </c>
      <c r="I559" t="s">
        <v>462</v>
      </c>
      <c r="J559">
        <v>12</v>
      </c>
      <c r="K559" t="s">
        <v>611</v>
      </c>
      <c r="L559" t="s">
        <v>612</v>
      </c>
      <c r="M559">
        <v>12</v>
      </c>
      <c r="N559">
        <v>24</v>
      </c>
      <c r="O559">
        <v>2090</v>
      </c>
      <c r="P559" t="s">
        <v>247</v>
      </c>
      <c r="Q559">
        <v>3</v>
      </c>
      <c r="R559" t="s">
        <v>693</v>
      </c>
      <c r="S559" t="s">
        <v>694</v>
      </c>
      <c r="T559">
        <v>3</v>
      </c>
      <c r="U559">
        <v>-23</v>
      </c>
      <c r="V559">
        <v>2404</v>
      </c>
      <c r="W559" t="s">
        <v>1330</v>
      </c>
      <c r="AB559">
        <f>IF(I559=$AA$2, _xlfn.XLOOKUP(P559,tennis_clusters!B:B,tennis_clusters!AB:AB),"NA")</f>
        <v>8</v>
      </c>
      <c r="AC559" t="str">
        <f>IF(OR(ISNUMBER(AB559),ISNA(AB559)),"NA",_xlfn.XLOOKUP(I559,tennis_clusters!B:B,tennis_clusters!AB:AB))</f>
        <v>NA</v>
      </c>
      <c r="AD559" t="str">
        <f t="shared" si="63"/>
        <v>W</v>
      </c>
      <c r="AE559" t="str">
        <f t="shared" si="64"/>
        <v>W</v>
      </c>
      <c r="AF559">
        <f t="shared" si="65"/>
        <v>8</v>
      </c>
      <c r="AG559">
        <f t="shared" si="62"/>
        <v>1</v>
      </c>
      <c r="AH559">
        <f t="shared" si="66"/>
        <v>0.7415730337078652</v>
      </c>
      <c r="AI559">
        <f t="shared" si="67"/>
        <v>6.6784496906956176E-2</v>
      </c>
      <c r="AJ559">
        <v>0.76137624861265263</v>
      </c>
      <c r="AK559">
        <f t="shared" si="68"/>
        <v>5.6941294726170565E-2</v>
      </c>
    </row>
    <row r="560" spans="1:37" x14ac:dyDescent="0.2">
      <c r="A560" s="2" t="d">
        <v>1998-10-26</v>
      </c>
      <c r="B560" t="s">
        <v>726</v>
      </c>
      <c r="C560" t="s">
        <v>642</v>
      </c>
      <c r="D560">
        <v>3</v>
      </c>
      <c r="E560" t="s">
        <v>609</v>
      </c>
      <c r="F560" t="b">
        <v>1</v>
      </c>
      <c r="G560">
        <v>61</v>
      </c>
      <c r="H560" t="s">
        <v>620</v>
      </c>
      <c r="I560" t="s">
        <v>462</v>
      </c>
      <c r="J560">
        <v>1</v>
      </c>
      <c r="K560" t="s">
        <v>611</v>
      </c>
      <c r="L560" t="s">
        <v>612</v>
      </c>
      <c r="M560">
        <v>1</v>
      </c>
      <c r="N560">
        <v>4</v>
      </c>
      <c r="O560">
        <v>2281</v>
      </c>
      <c r="P560" t="s">
        <v>93</v>
      </c>
      <c r="R560" t="s">
        <v>693</v>
      </c>
      <c r="S560" t="s">
        <v>694</v>
      </c>
      <c r="T560">
        <v>32</v>
      </c>
      <c r="U560">
        <v>-4</v>
      </c>
      <c r="V560">
        <v>2021</v>
      </c>
      <c r="W560" t="s">
        <v>825</v>
      </c>
      <c r="AB560">
        <f>IF(I560=$AA$2, _xlfn.XLOOKUP(P560,tennis_clusters!B:B,tennis_clusters!AB:AB),"NA")</f>
        <v>17</v>
      </c>
      <c r="AC560" t="str">
        <f>IF(OR(ISNUMBER(AB560),ISNA(AB560)),"NA",_xlfn.XLOOKUP(I560,tennis_clusters!B:B,tennis_clusters!AB:AB))</f>
        <v>NA</v>
      </c>
      <c r="AD560" t="str">
        <f t="shared" si="63"/>
        <v>W</v>
      </c>
      <c r="AE560" t="str">
        <f t="shared" si="64"/>
        <v>W</v>
      </c>
      <c r="AF560">
        <f t="shared" si="65"/>
        <v>17</v>
      </c>
      <c r="AG560">
        <f t="shared" si="62"/>
        <v>1</v>
      </c>
      <c r="AH560">
        <f t="shared" si="66"/>
        <v>0.72972972972972971</v>
      </c>
      <c r="AI560">
        <f t="shared" si="67"/>
        <v>7.3046018991964945E-2</v>
      </c>
      <c r="AJ560">
        <v>0.76137624861265263</v>
      </c>
      <c r="AK560">
        <f t="shared" si="68"/>
        <v>5.6941294726170565E-2</v>
      </c>
    </row>
    <row r="561" spans="1:37" x14ac:dyDescent="0.2">
      <c r="A561" s="2" t="d">
        <v>1993-08-30</v>
      </c>
      <c r="B561" t="s">
        <v>607</v>
      </c>
      <c r="C561" t="s">
        <v>608</v>
      </c>
      <c r="D561">
        <v>5</v>
      </c>
      <c r="E561" t="s">
        <v>609</v>
      </c>
      <c r="F561" t="b">
        <v>0</v>
      </c>
      <c r="G561">
        <v>41</v>
      </c>
      <c r="H561" t="s">
        <v>624</v>
      </c>
      <c r="I561" t="s">
        <v>462</v>
      </c>
      <c r="J561">
        <v>2</v>
      </c>
      <c r="K561" t="s">
        <v>611</v>
      </c>
      <c r="L561" t="s">
        <v>612</v>
      </c>
      <c r="M561">
        <v>2</v>
      </c>
      <c r="N561">
        <v>4</v>
      </c>
      <c r="O561">
        <v>2281</v>
      </c>
      <c r="P561" t="s">
        <v>81</v>
      </c>
      <c r="R561" t="s">
        <v>638</v>
      </c>
      <c r="S561" t="s">
        <v>639</v>
      </c>
      <c r="T561">
        <v>25</v>
      </c>
      <c r="U561">
        <v>-5</v>
      </c>
      <c r="V561">
        <v>2015</v>
      </c>
      <c r="W561" t="s">
        <v>1178</v>
      </c>
      <c r="AB561">
        <f>IF(I561=$AA$2, _xlfn.XLOOKUP(P561,tennis_clusters!B:B,tennis_clusters!AB:AB),"NA")</f>
        <v>13</v>
      </c>
      <c r="AC561" t="str">
        <f>IF(OR(ISNUMBER(AB561),ISNA(AB561)),"NA",_xlfn.XLOOKUP(I561,tennis_clusters!B:B,tennis_clusters!AB:AB))</f>
        <v>NA</v>
      </c>
      <c r="AD561" t="str">
        <f t="shared" si="63"/>
        <v>W</v>
      </c>
      <c r="AE561" t="str">
        <f t="shared" si="64"/>
        <v>W</v>
      </c>
      <c r="AF561">
        <f t="shared" si="65"/>
        <v>13</v>
      </c>
      <c r="AG561">
        <f t="shared" si="62"/>
        <v>1</v>
      </c>
      <c r="AH561">
        <f t="shared" si="66"/>
        <v>0.80909090909090908</v>
      </c>
      <c r="AI561">
        <f t="shared" si="67"/>
        <v>3.6446280991735538E-2</v>
      </c>
      <c r="AJ561">
        <v>0.76137624861265263</v>
      </c>
      <c r="AK561">
        <f t="shared" si="68"/>
        <v>5.6941294726170565E-2</v>
      </c>
    </row>
    <row r="562" spans="1:37" x14ac:dyDescent="0.2">
      <c r="A562" s="2" t="d">
        <v>1993-04-12</v>
      </c>
      <c r="B562" t="s">
        <v>1031</v>
      </c>
      <c r="C562" t="s">
        <v>637</v>
      </c>
      <c r="D562">
        <v>3</v>
      </c>
      <c r="E562" t="s">
        <v>609</v>
      </c>
      <c r="F562" t="b">
        <v>0</v>
      </c>
      <c r="G562">
        <v>37</v>
      </c>
      <c r="H562" t="s">
        <v>614</v>
      </c>
      <c r="I562" t="s">
        <v>462</v>
      </c>
      <c r="J562">
        <v>2</v>
      </c>
      <c r="K562" t="s">
        <v>611</v>
      </c>
      <c r="L562" t="s">
        <v>612</v>
      </c>
      <c r="M562">
        <v>1</v>
      </c>
      <c r="N562">
        <v>4</v>
      </c>
      <c r="O562">
        <v>2307</v>
      </c>
      <c r="P562" t="s">
        <v>58</v>
      </c>
      <c r="Q562">
        <v>4</v>
      </c>
      <c r="R562" t="s">
        <v>772</v>
      </c>
      <c r="S562" t="s">
        <v>773</v>
      </c>
      <c r="T562">
        <v>30</v>
      </c>
      <c r="U562">
        <v>-3</v>
      </c>
      <c r="V562">
        <v>2041</v>
      </c>
      <c r="W562" t="s">
        <v>1202</v>
      </c>
      <c r="AB562">
        <f>IF(I562=$AA$2, _xlfn.XLOOKUP(P562,tennis_clusters!B:B,tennis_clusters!AB:AB),"NA")</f>
        <v>2</v>
      </c>
      <c r="AC562" t="str">
        <f>IF(OR(ISNUMBER(AB562),ISNA(AB562)),"NA",_xlfn.XLOOKUP(I562,tennis_clusters!B:B,tennis_clusters!AB:AB))</f>
        <v>NA</v>
      </c>
      <c r="AD562" t="str">
        <f t="shared" si="63"/>
        <v>W</v>
      </c>
      <c r="AE562" t="str">
        <f t="shared" si="64"/>
        <v>W</v>
      </c>
      <c r="AF562">
        <f t="shared" si="65"/>
        <v>2</v>
      </c>
      <c r="AG562">
        <f t="shared" si="62"/>
        <v>1</v>
      </c>
      <c r="AH562">
        <f t="shared" si="66"/>
        <v>0.78749999999999998</v>
      </c>
      <c r="AI562">
        <f t="shared" si="67"/>
        <v>4.5156250000000009E-2</v>
      </c>
      <c r="AJ562">
        <v>0.76137624861265263</v>
      </c>
      <c r="AK562">
        <f t="shared" si="68"/>
        <v>5.6941294726170565E-2</v>
      </c>
    </row>
    <row r="563" spans="1:37" x14ac:dyDescent="0.2">
      <c r="A563" s="2" t="d">
        <v>1992-08-31</v>
      </c>
      <c r="B563" t="s">
        <v>607</v>
      </c>
      <c r="C563" t="s">
        <v>608</v>
      </c>
      <c r="D563">
        <v>5</v>
      </c>
      <c r="E563" t="s">
        <v>609</v>
      </c>
      <c r="F563" t="b">
        <v>0</v>
      </c>
      <c r="G563">
        <v>30</v>
      </c>
      <c r="H563" t="s">
        <v>624</v>
      </c>
      <c r="I563" t="s">
        <v>462</v>
      </c>
      <c r="J563">
        <v>3</v>
      </c>
      <c r="K563" t="s">
        <v>611</v>
      </c>
      <c r="L563" t="s">
        <v>612</v>
      </c>
      <c r="M563">
        <v>3</v>
      </c>
      <c r="N563">
        <v>4</v>
      </c>
      <c r="O563">
        <v>2253</v>
      </c>
      <c r="P563" t="s">
        <v>551</v>
      </c>
      <c r="R563" t="s">
        <v>611</v>
      </c>
      <c r="S563" t="s">
        <v>612</v>
      </c>
      <c r="T563">
        <v>93</v>
      </c>
      <c r="U563">
        <v>-4</v>
      </c>
      <c r="V563">
        <v>1939</v>
      </c>
      <c r="W563" t="s">
        <v>1224</v>
      </c>
      <c r="Y563" t="s">
        <v>728</v>
      </c>
      <c r="AB563">
        <f>IF(I563=$AA$2, _xlfn.XLOOKUP(P563,tennis_clusters!B:B,tennis_clusters!AB:AB),"NA")</f>
        <v>11</v>
      </c>
      <c r="AC563" t="str">
        <f>IF(OR(ISNUMBER(AB563),ISNA(AB563)),"NA",_xlfn.XLOOKUP(I563,tennis_clusters!B:B,tennis_clusters!AB:AB))</f>
        <v>NA</v>
      </c>
      <c r="AD563" t="str">
        <f t="shared" si="63"/>
        <v>W</v>
      </c>
      <c r="AE563" t="str">
        <f t="shared" si="64"/>
        <v>W</v>
      </c>
      <c r="AF563">
        <f t="shared" si="65"/>
        <v>11</v>
      </c>
      <c r="AG563">
        <f t="shared" si="62"/>
        <v>1</v>
      </c>
      <c r="AH563">
        <f t="shared" si="66"/>
        <v>0.66279069767441856</v>
      </c>
      <c r="AI563">
        <f t="shared" si="67"/>
        <v>0.11371011357490539</v>
      </c>
      <c r="AJ563">
        <v>0.76137624861265263</v>
      </c>
      <c r="AK563">
        <f t="shared" si="68"/>
        <v>5.6941294726170565E-2</v>
      </c>
    </row>
    <row r="564" spans="1:37" x14ac:dyDescent="0.2">
      <c r="A564" s="2" t="d">
        <v>1999-05-16</v>
      </c>
      <c r="B564" t="s">
        <v>675</v>
      </c>
      <c r="C564" t="s">
        <v>676</v>
      </c>
      <c r="D564">
        <v>3</v>
      </c>
      <c r="E564" t="s">
        <v>671</v>
      </c>
      <c r="F564" t="b">
        <v>0</v>
      </c>
      <c r="G564">
        <v>25</v>
      </c>
      <c r="H564" t="s">
        <v>677</v>
      </c>
      <c r="I564" t="s">
        <v>462</v>
      </c>
      <c r="K564" t="s">
        <v>611</v>
      </c>
      <c r="L564" t="s">
        <v>612</v>
      </c>
      <c r="M564">
        <v>2</v>
      </c>
      <c r="N564">
        <v>4</v>
      </c>
      <c r="O564">
        <v>2215</v>
      </c>
      <c r="P564" t="s">
        <v>110</v>
      </c>
      <c r="R564" t="s">
        <v>638</v>
      </c>
      <c r="S564" t="s">
        <v>639</v>
      </c>
      <c r="T564">
        <v>29</v>
      </c>
      <c r="U564">
        <v>-4</v>
      </c>
      <c r="V564">
        <v>1975</v>
      </c>
      <c r="W564" t="s">
        <v>777</v>
      </c>
      <c r="AB564">
        <f>IF(I564=$AA$2, _xlfn.XLOOKUP(P564,tennis_clusters!B:B,tennis_clusters!AB:AB),"NA")</f>
        <v>2</v>
      </c>
      <c r="AC564" t="str">
        <f>IF(OR(ISNUMBER(AB564),ISNA(AB564)),"NA",_xlfn.XLOOKUP(I564,tennis_clusters!B:B,tennis_clusters!AB:AB))</f>
        <v>NA</v>
      </c>
      <c r="AD564" t="str">
        <f t="shared" si="63"/>
        <v>W</v>
      </c>
      <c r="AE564" t="str">
        <f t="shared" si="64"/>
        <v>W</v>
      </c>
      <c r="AF564">
        <f t="shared" si="65"/>
        <v>2</v>
      </c>
      <c r="AG564">
        <f t="shared" si="62"/>
        <v>1</v>
      </c>
      <c r="AH564">
        <f t="shared" si="66"/>
        <v>0.78749999999999998</v>
      </c>
      <c r="AI564">
        <f t="shared" si="67"/>
        <v>4.5156250000000009E-2</v>
      </c>
      <c r="AJ564">
        <v>0.76137624861265263</v>
      </c>
      <c r="AK564">
        <f t="shared" si="68"/>
        <v>5.6941294726170565E-2</v>
      </c>
    </row>
    <row r="565" spans="1:37" x14ac:dyDescent="0.2">
      <c r="A565" s="2" t="d">
        <v>1994-01-10</v>
      </c>
      <c r="B565" t="s">
        <v>1162</v>
      </c>
      <c r="C565" t="s">
        <v>637</v>
      </c>
      <c r="D565">
        <v>3</v>
      </c>
      <c r="E565" t="s">
        <v>609</v>
      </c>
      <c r="F565" t="b">
        <v>0</v>
      </c>
      <c r="G565">
        <v>43</v>
      </c>
      <c r="H565" t="s">
        <v>624</v>
      </c>
      <c r="I565" t="s">
        <v>462</v>
      </c>
      <c r="J565">
        <v>1</v>
      </c>
      <c r="K565" t="s">
        <v>611</v>
      </c>
      <c r="L565" t="s">
        <v>612</v>
      </c>
      <c r="M565">
        <v>1</v>
      </c>
      <c r="N565">
        <v>2</v>
      </c>
      <c r="O565">
        <v>2296</v>
      </c>
      <c r="P565" t="s">
        <v>309</v>
      </c>
      <c r="R565" t="s">
        <v>678</v>
      </c>
      <c r="S565" t="s">
        <v>679</v>
      </c>
      <c r="T565">
        <v>33</v>
      </c>
      <c r="U565">
        <v>-2</v>
      </c>
      <c r="V565">
        <v>1944</v>
      </c>
      <c r="W565" t="s">
        <v>692</v>
      </c>
      <c r="AB565">
        <f>IF(I565=$AA$2, _xlfn.XLOOKUP(P565,tennis_clusters!B:B,tennis_clusters!AB:AB),"NA")</f>
        <v>17</v>
      </c>
      <c r="AC565" t="str">
        <f>IF(OR(ISNUMBER(AB565),ISNA(AB565)),"NA",_xlfn.XLOOKUP(I565,tennis_clusters!B:B,tennis_clusters!AB:AB))</f>
        <v>NA</v>
      </c>
      <c r="AD565" t="str">
        <f t="shared" si="63"/>
        <v>W</v>
      </c>
      <c r="AE565" t="str">
        <f t="shared" si="64"/>
        <v>W</v>
      </c>
      <c r="AF565">
        <f t="shared" si="65"/>
        <v>17</v>
      </c>
      <c r="AG565">
        <f t="shared" si="62"/>
        <v>1</v>
      </c>
      <c r="AH565">
        <f t="shared" si="66"/>
        <v>0.72972972972972971</v>
      </c>
      <c r="AI565">
        <f t="shared" si="67"/>
        <v>7.3046018991964945E-2</v>
      </c>
      <c r="AJ565">
        <v>0.76137624861265263</v>
      </c>
      <c r="AK565">
        <f t="shared" si="68"/>
        <v>5.6941294726170565E-2</v>
      </c>
    </row>
    <row r="566" spans="1:37" x14ac:dyDescent="0.2">
      <c r="A566" s="2" t="d">
        <v>1997-09-19</v>
      </c>
      <c r="B566" t="s">
        <v>696</v>
      </c>
      <c r="C566" t="s">
        <v>697</v>
      </c>
      <c r="D566">
        <v>5</v>
      </c>
      <c r="E566" t="s">
        <v>609</v>
      </c>
      <c r="F566" t="b">
        <v>0</v>
      </c>
      <c r="H566" t="s">
        <v>614</v>
      </c>
      <c r="I566" t="s">
        <v>462</v>
      </c>
      <c r="K566" t="s">
        <v>611</v>
      </c>
      <c r="L566" t="s">
        <v>612</v>
      </c>
      <c r="M566">
        <v>1</v>
      </c>
      <c r="N566">
        <v>4</v>
      </c>
      <c r="O566">
        <v>2328</v>
      </c>
      <c r="P566" t="s">
        <v>387</v>
      </c>
      <c r="R566" t="s">
        <v>643</v>
      </c>
      <c r="S566" t="s">
        <v>644</v>
      </c>
      <c r="T566">
        <v>21</v>
      </c>
      <c r="U566">
        <v>-4</v>
      </c>
      <c r="V566">
        <v>2073</v>
      </c>
      <c r="W566" t="s">
        <v>962</v>
      </c>
      <c r="AB566">
        <f>IF(I566=$AA$2, _xlfn.XLOOKUP(P566,tennis_clusters!B:B,tennis_clusters!AB:AB),"NA")</f>
        <v>16</v>
      </c>
      <c r="AC566" t="str">
        <f>IF(OR(ISNUMBER(AB566),ISNA(AB566)),"NA",_xlfn.XLOOKUP(I566,tennis_clusters!B:B,tennis_clusters!AB:AB))</f>
        <v>NA</v>
      </c>
      <c r="AD566" t="str">
        <f t="shared" si="63"/>
        <v>W</v>
      </c>
      <c r="AE566" t="str">
        <f t="shared" si="64"/>
        <v>W</v>
      </c>
      <c r="AF566">
        <f t="shared" si="65"/>
        <v>16</v>
      </c>
      <c r="AG566">
        <f t="shared" si="62"/>
        <v>1</v>
      </c>
      <c r="AH566">
        <f t="shared" si="66"/>
        <v>0.62264150943396224</v>
      </c>
      <c r="AI566">
        <f t="shared" si="67"/>
        <v>0.1423994304022784</v>
      </c>
      <c r="AJ566">
        <v>0.76137624861265263</v>
      </c>
      <c r="AK566">
        <f t="shared" si="68"/>
        <v>5.6941294726170565E-2</v>
      </c>
    </row>
    <row r="567" spans="1:37" x14ac:dyDescent="0.2">
      <c r="A567" s="2" t="d">
        <v>1996-09-23</v>
      </c>
      <c r="B567" t="s">
        <v>906</v>
      </c>
      <c r="C567" t="s">
        <v>637</v>
      </c>
      <c r="D567">
        <v>3</v>
      </c>
      <c r="E567" t="s">
        <v>609</v>
      </c>
      <c r="F567" t="b">
        <v>1</v>
      </c>
      <c r="G567">
        <v>54</v>
      </c>
      <c r="H567" t="s">
        <v>618</v>
      </c>
      <c r="I567" t="s">
        <v>462</v>
      </c>
      <c r="J567">
        <v>1</v>
      </c>
      <c r="K567" t="s">
        <v>611</v>
      </c>
      <c r="L567" t="s">
        <v>612</v>
      </c>
      <c r="M567">
        <v>1</v>
      </c>
      <c r="N567">
        <v>1</v>
      </c>
      <c r="O567">
        <v>2353</v>
      </c>
      <c r="P567" t="s">
        <v>419</v>
      </c>
      <c r="R567" t="s">
        <v>678</v>
      </c>
      <c r="S567" t="s">
        <v>679</v>
      </c>
      <c r="T567">
        <v>42</v>
      </c>
      <c r="U567">
        <v>-2</v>
      </c>
      <c r="V567">
        <v>1975</v>
      </c>
      <c r="W567" t="s">
        <v>666</v>
      </c>
      <c r="AB567">
        <f>IF(I567=$AA$2, _xlfn.XLOOKUP(P567,tennis_clusters!B:B,tennis_clusters!AB:AB),"NA")</f>
        <v>22</v>
      </c>
      <c r="AC567" t="str">
        <f>IF(OR(ISNUMBER(AB567),ISNA(AB567)),"NA",_xlfn.XLOOKUP(I567,tennis_clusters!B:B,tennis_clusters!AB:AB))</f>
        <v>NA</v>
      </c>
      <c r="AD567" t="str">
        <f t="shared" si="63"/>
        <v>W</v>
      </c>
      <c r="AE567" t="str">
        <f t="shared" si="64"/>
        <v>W</v>
      </c>
      <c r="AF567">
        <f t="shared" si="65"/>
        <v>22</v>
      </c>
      <c r="AG567">
        <f t="shared" si="62"/>
        <v>1</v>
      </c>
      <c r="AH567">
        <f t="shared" si="66"/>
        <v>0.84375</v>
      </c>
      <c r="AI567">
        <f t="shared" si="67"/>
        <v>2.44140625E-2</v>
      </c>
      <c r="AJ567">
        <v>0.76137624861265263</v>
      </c>
      <c r="AK567">
        <f t="shared" si="68"/>
        <v>5.6941294726170565E-2</v>
      </c>
    </row>
    <row r="568" spans="1:37" x14ac:dyDescent="0.2">
      <c r="A568" s="2" t="d">
        <v>1994-03-28</v>
      </c>
      <c r="B568" t="s">
        <v>1149</v>
      </c>
      <c r="C568" t="s">
        <v>637</v>
      </c>
      <c r="D568">
        <v>3</v>
      </c>
      <c r="E568" t="s">
        <v>609</v>
      </c>
      <c r="F568" t="b">
        <v>0</v>
      </c>
      <c r="G568">
        <v>34</v>
      </c>
      <c r="H568" t="s">
        <v>620</v>
      </c>
      <c r="I568" t="s">
        <v>462</v>
      </c>
      <c r="J568">
        <v>1</v>
      </c>
      <c r="K568" t="s">
        <v>611</v>
      </c>
      <c r="L568" t="s">
        <v>612</v>
      </c>
      <c r="M568">
        <v>1</v>
      </c>
      <c r="N568">
        <v>1</v>
      </c>
      <c r="O568">
        <v>2377</v>
      </c>
      <c r="P568" t="s">
        <v>282</v>
      </c>
      <c r="R568" t="s">
        <v>611</v>
      </c>
      <c r="S568" t="s">
        <v>612</v>
      </c>
      <c r="T568">
        <v>104</v>
      </c>
      <c r="U568">
        <v>-1</v>
      </c>
      <c r="V568">
        <v>1864</v>
      </c>
      <c r="W568" t="s">
        <v>1150</v>
      </c>
      <c r="AB568">
        <f>IF(I568=$AA$2, _xlfn.XLOOKUP(P568,tennis_clusters!B:B,tennis_clusters!AB:AB),"NA")</f>
        <v>22</v>
      </c>
      <c r="AC568" t="str">
        <f>IF(OR(ISNUMBER(AB568),ISNA(AB568)),"NA",_xlfn.XLOOKUP(I568,tennis_clusters!B:B,tennis_clusters!AB:AB))</f>
        <v>NA</v>
      </c>
      <c r="AD568" t="str">
        <f t="shared" si="63"/>
        <v>W</v>
      </c>
      <c r="AE568" t="str">
        <f t="shared" si="64"/>
        <v>W</v>
      </c>
      <c r="AF568">
        <f t="shared" si="65"/>
        <v>22</v>
      </c>
      <c r="AG568">
        <f t="shared" si="62"/>
        <v>1</v>
      </c>
      <c r="AH568">
        <f t="shared" si="66"/>
        <v>0.84375</v>
      </c>
      <c r="AI568">
        <f t="shared" si="67"/>
        <v>2.44140625E-2</v>
      </c>
      <c r="AJ568">
        <v>0.76137624861265263</v>
      </c>
      <c r="AK568">
        <f t="shared" si="68"/>
        <v>5.6941294726170565E-2</v>
      </c>
    </row>
    <row r="569" spans="1:37" x14ac:dyDescent="0.2">
      <c r="A569" s="2" t="d">
        <v>2002-08-26</v>
      </c>
      <c r="B569" t="s">
        <v>607</v>
      </c>
      <c r="C569" t="s">
        <v>608</v>
      </c>
      <c r="D569">
        <v>5</v>
      </c>
      <c r="E569" t="s">
        <v>609</v>
      </c>
      <c r="F569" t="b">
        <v>0</v>
      </c>
      <c r="G569">
        <v>53</v>
      </c>
      <c r="H569" t="s">
        <v>628</v>
      </c>
      <c r="I569" t="s">
        <v>462</v>
      </c>
      <c r="J569">
        <v>17</v>
      </c>
      <c r="K569" t="s">
        <v>611</v>
      </c>
      <c r="L569" t="s">
        <v>612</v>
      </c>
      <c r="M569">
        <v>17</v>
      </c>
      <c r="N569">
        <v>5</v>
      </c>
      <c r="O569">
        <v>2058</v>
      </c>
      <c r="P569" t="s">
        <v>339</v>
      </c>
      <c r="R569" t="s">
        <v>629</v>
      </c>
      <c r="S569" t="s">
        <v>630</v>
      </c>
      <c r="T569">
        <v>85</v>
      </c>
      <c r="U569">
        <v>-7</v>
      </c>
      <c r="V569">
        <v>1827</v>
      </c>
      <c r="W569" t="s">
        <v>631</v>
      </c>
      <c r="AB569">
        <f>IF(I569=$AA$2, _xlfn.XLOOKUP(P569,tennis_clusters!B:B,tennis_clusters!AB:AB),"NA")</f>
        <v>6</v>
      </c>
      <c r="AC569" t="str">
        <f>IF(OR(ISNUMBER(AB569),ISNA(AB569)),"NA",_xlfn.XLOOKUP(I569,tennis_clusters!B:B,tennis_clusters!AB:AB))</f>
        <v>NA</v>
      </c>
      <c r="AD569" t="str">
        <f t="shared" si="63"/>
        <v>W</v>
      </c>
      <c r="AE569" t="str">
        <f t="shared" si="64"/>
        <v>W</v>
      </c>
      <c r="AF569">
        <f t="shared" si="65"/>
        <v>6</v>
      </c>
      <c r="AG569">
        <f t="shared" si="62"/>
        <v>1</v>
      </c>
      <c r="AH569">
        <f t="shared" si="66"/>
        <v>0.91666666666666663</v>
      </c>
      <c r="AI569">
        <f t="shared" si="67"/>
        <v>6.944444444444451E-3</v>
      </c>
      <c r="AJ569">
        <v>0.76137624861265263</v>
      </c>
      <c r="AK569">
        <f t="shared" si="68"/>
        <v>5.6941294726170565E-2</v>
      </c>
    </row>
    <row r="570" spans="1:37" x14ac:dyDescent="0.2">
      <c r="A570" s="2" t="d">
        <v>1993-05-17</v>
      </c>
      <c r="B570" t="s">
        <v>675</v>
      </c>
      <c r="C570" t="s">
        <v>676</v>
      </c>
      <c r="D570">
        <v>3</v>
      </c>
      <c r="E570" t="s">
        <v>671</v>
      </c>
      <c r="F570" t="b">
        <v>0</v>
      </c>
      <c r="H570" t="s">
        <v>677</v>
      </c>
      <c r="I570" t="s">
        <v>511</v>
      </c>
      <c r="K570" t="s">
        <v>633</v>
      </c>
      <c r="L570" t="s">
        <v>634</v>
      </c>
      <c r="M570">
        <v>11</v>
      </c>
      <c r="N570">
        <v>13</v>
      </c>
      <c r="O570">
        <v>2111</v>
      </c>
      <c r="P570" t="s">
        <v>462</v>
      </c>
      <c r="R570" t="s">
        <v>611</v>
      </c>
      <c r="S570" t="s">
        <v>612</v>
      </c>
      <c r="T570">
        <v>1</v>
      </c>
      <c r="U570">
        <v>-13</v>
      </c>
      <c r="V570">
        <v>2306</v>
      </c>
      <c r="W570" t="s">
        <v>879</v>
      </c>
      <c r="AB570" t="str">
        <f>IF(I570=$AA$2, _xlfn.XLOOKUP(P570,tennis_clusters!B:B,tennis_clusters!AB:AB),"NA")</f>
        <v>NA</v>
      </c>
      <c r="AC570">
        <f>IF(OR(ISNUMBER(AB570),ISNA(AB570)),"NA",_xlfn.XLOOKUP(I570,tennis_clusters!B:B,tennis_clusters!AB:AB))</f>
        <v>18</v>
      </c>
      <c r="AD570" t="str">
        <f t="shared" si="63"/>
        <v>L</v>
      </c>
      <c r="AE570" t="str">
        <f t="shared" si="64"/>
        <v>L</v>
      </c>
      <c r="AF570">
        <f t="shared" si="65"/>
        <v>18</v>
      </c>
      <c r="AG570">
        <f t="shared" si="62"/>
        <v>0</v>
      </c>
      <c r="AH570">
        <f t="shared" si="66"/>
        <v>0.7021276595744681</v>
      </c>
      <c r="AI570">
        <f t="shared" si="67"/>
        <v>0.49298325033952017</v>
      </c>
      <c r="AJ570">
        <v>0.76137624861265263</v>
      </c>
      <c r="AK570">
        <f t="shared" si="68"/>
        <v>0.57969379195147586</v>
      </c>
    </row>
    <row r="571" spans="1:37" x14ac:dyDescent="0.2">
      <c r="A571" s="2" t="d">
        <v>1997-06-23</v>
      </c>
      <c r="B571" t="s">
        <v>658</v>
      </c>
      <c r="C571" t="s">
        <v>608</v>
      </c>
      <c r="D571">
        <v>5</v>
      </c>
      <c r="E571" t="s">
        <v>608</v>
      </c>
      <c r="F571" t="b">
        <v>0</v>
      </c>
      <c r="G571">
        <v>53</v>
      </c>
      <c r="H571" t="s">
        <v>620</v>
      </c>
      <c r="I571" t="s">
        <v>462</v>
      </c>
      <c r="J571">
        <v>1</v>
      </c>
      <c r="K571" t="s">
        <v>611</v>
      </c>
      <c r="L571" t="s">
        <v>612</v>
      </c>
      <c r="M571">
        <v>1</v>
      </c>
      <c r="N571">
        <v>5</v>
      </c>
      <c r="O571">
        <v>2298</v>
      </c>
      <c r="P571" t="s">
        <v>466</v>
      </c>
      <c r="Q571">
        <v>16</v>
      </c>
      <c r="R571" t="s">
        <v>693</v>
      </c>
      <c r="S571" t="s">
        <v>694</v>
      </c>
      <c r="T571">
        <v>24</v>
      </c>
      <c r="U571">
        <v>-5</v>
      </c>
      <c r="V571">
        <v>2069</v>
      </c>
      <c r="W571" t="s">
        <v>972</v>
      </c>
      <c r="AB571">
        <f>IF(I571=$AA$2, _xlfn.XLOOKUP(P571,tennis_clusters!B:B,tennis_clusters!AB:AB),"NA")</f>
        <v>13</v>
      </c>
      <c r="AC571" t="str">
        <f>IF(OR(ISNUMBER(AB571),ISNA(AB571)),"NA",_xlfn.XLOOKUP(I571,tennis_clusters!B:B,tennis_clusters!AB:AB))</f>
        <v>NA</v>
      </c>
      <c r="AD571" t="str">
        <f t="shared" si="63"/>
        <v>W</v>
      </c>
      <c r="AE571" t="str">
        <f t="shared" si="64"/>
        <v>W</v>
      </c>
      <c r="AF571">
        <f t="shared" si="65"/>
        <v>13</v>
      </c>
      <c r="AG571">
        <f t="shared" si="62"/>
        <v>1</v>
      </c>
      <c r="AH571">
        <f t="shared" si="66"/>
        <v>0.80909090909090908</v>
      </c>
      <c r="AI571">
        <f t="shared" si="67"/>
        <v>3.6446280991735538E-2</v>
      </c>
      <c r="AJ571">
        <v>0.76137624861265263</v>
      </c>
      <c r="AK571">
        <f t="shared" si="68"/>
        <v>5.6941294726170565E-2</v>
      </c>
    </row>
    <row r="572" spans="1:37" x14ac:dyDescent="0.2">
      <c r="A572" s="2" t="d">
        <v>1992-05-11</v>
      </c>
      <c r="B572" t="s">
        <v>686</v>
      </c>
      <c r="C572" t="s">
        <v>642</v>
      </c>
      <c r="D572">
        <v>3</v>
      </c>
      <c r="E572" t="s">
        <v>671</v>
      </c>
      <c r="F572" t="b">
        <v>0</v>
      </c>
      <c r="G572">
        <v>21</v>
      </c>
      <c r="H572" t="s">
        <v>620</v>
      </c>
      <c r="I572" t="s">
        <v>462</v>
      </c>
      <c r="J572">
        <v>2</v>
      </c>
      <c r="K572" t="s">
        <v>611</v>
      </c>
      <c r="L572" t="s">
        <v>612</v>
      </c>
      <c r="M572">
        <v>4</v>
      </c>
      <c r="N572">
        <v>4</v>
      </c>
      <c r="O572">
        <v>2187</v>
      </c>
      <c r="P572" t="s">
        <v>213</v>
      </c>
      <c r="R572" t="s">
        <v>871</v>
      </c>
      <c r="S572" t="s">
        <v>872</v>
      </c>
      <c r="T572">
        <v>40</v>
      </c>
      <c r="U572">
        <v>-5</v>
      </c>
      <c r="V572">
        <v>1963</v>
      </c>
      <c r="W572" t="s">
        <v>1258</v>
      </c>
      <c r="AB572">
        <f>IF(I572=$AA$2, _xlfn.XLOOKUP(P572,tennis_clusters!B:B,tennis_clusters!AB:AB),"NA")</f>
        <v>27</v>
      </c>
      <c r="AC572" t="str">
        <f>IF(OR(ISNUMBER(AB572),ISNA(AB572)),"NA",_xlfn.XLOOKUP(I572,tennis_clusters!B:B,tennis_clusters!AB:AB))</f>
        <v>NA</v>
      </c>
      <c r="AD572" t="str">
        <f t="shared" si="63"/>
        <v>W</v>
      </c>
      <c r="AE572" t="str">
        <f t="shared" si="64"/>
        <v>W</v>
      </c>
      <c r="AF572">
        <f t="shared" si="65"/>
        <v>27</v>
      </c>
      <c r="AG572">
        <f t="shared" si="62"/>
        <v>1</v>
      </c>
      <c r="AH572">
        <f t="shared" si="66"/>
        <v>0.88235294117647056</v>
      </c>
      <c r="AI572">
        <f t="shared" si="67"/>
        <v>1.3840830449826995E-2</v>
      </c>
      <c r="AJ572">
        <v>0.76137624861265263</v>
      </c>
      <c r="AK572">
        <f t="shared" si="68"/>
        <v>5.6941294726170565E-2</v>
      </c>
    </row>
    <row r="573" spans="1:37" x14ac:dyDescent="0.2">
      <c r="A573" s="2" t="d">
        <v>1994-12-06</v>
      </c>
      <c r="B573" t="s">
        <v>955</v>
      </c>
      <c r="C573" t="s">
        <v>956</v>
      </c>
      <c r="D573">
        <v>5</v>
      </c>
      <c r="E573" t="s">
        <v>819</v>
      </c>
      <c r="F573" t="b">
        <v>1</v>
      </c>
      <c r="H573" t="s">
        <v>610</v>
      </c>
      <c r="I573" t="s">
        <v>360</v>
      </c>
      <c r="K573" t="s">
        <v>678</v>
      </c>
      <c r="L573" t="s">
        <v>679</v>
      </c>
      <c r="M573">
        <v>19</v>
      </c>
      <c r="N573">
        <v>23</v>
      </c>
      <c r="O573">
        <v>2118</v>
      </c>
      <c r="P573" t="s">
        <v>462</v>
      </c>
      <c r="Q573">
        <v>1</v>
      </c>
      <c r="R573" t="s">
        <v>611</v>
      </c>
      <c r="S573" t="s">
        <v>612</v>
      </c>
      <c r="T573">
        <v>1</v>
      </c>
      <c r="U573">
        <v>-22</v>
      </c>
      <c r="V573">
        <v>2372</v>
      </c>
      <c r="W573" t="s">
        <v>1115</v>
      </c>
      <c r="AB573" t="str">
        <f>IF(I573=$AA$2, _xlfn.XLOOKUP(P573,tennis_clusters!B:B,tennis_clusters!AB:AB),"NA")</f>
        <v>NA</v>
      </c>
      <c r="AC573">
        <f>IF(OR(ISNUMBER(AB573),ISNA(AB573)),"NA",_xlfn.XLOOKUP(I573,tennis_clusters!B:B,tennis_clusters!AB:AB))</f>
        <v>15</v>
      </c>
      <c r="AD573" t="str">
        <f t="shared" si="63"/>
        <v>L</v>
      </c>
      <c r="AE573" t="str">
        <f t="shared" si="64"/>
        <v>L</v>
      </c>
      <c r="AF573">
        <f t="shared" si="65"/>
        <v>15</v>
      </c>
      <c r="AG573">
        <f t="shared" si="62"/>
        <v>0</v>
      </c>
      <c r="AH573">
        <f t="shared" si="66"/>
        <v>0.70769230769230773</v>
      </c>
      <c r="AI573">
        <f t="shared" si="67"/>
        <v>0.50082840236686399</v>
      </c>
      <c r="AJ573">
        <v>0.76137624861265263</v>
      </c>
      <c r="AK573">
        <f t="shared" si="68"/>
        <v>0.57969379195147586</v>
      </c>
    </row>
    <row r="574" spans="1:37" x14ac:dyDescent="0.2">
      <c r="A574" s="2" t="d">
        <v>1992-03-13</v>
      </c>
      <c r="B574" t="s">
        <v>699</v>
      </c>
      <c r="C574" t="s">
        <v>642</v>
      </c>
      <c r="D574">
        <v>3</v>
      </c>
      <c r="E574" t="s">
        <v>609</v>
      </c>
      <c r="F574" t="b">
        <v>0</v>
      </c>
      <c r="G574">
        <v>30</v>
      </c>
      <c r="H574" t="s">
        <v>620</v>
      </c>
      <c r="I574" t="s">
        <v>462</v>
      </c>
      <c r="J574">
        <v>4</v>
      </c>
      <c r="K574" t="s">
        <v>611</v>
      </c>
      <c r="L574" t="s">
        <v>612</v>
      </c>
      <c r="M574">
        <v>4</v>
      </c>
      <c r="N574">
        <v>4</v>
      </c>
      <c r="O574">
        <v>2220</v>
      </c>
      <c r="P574" t="s">
        <v>569</v>
      </c>
      <c r="R574" t="s">
        <v>643</v>
      </c>
      <c r="S574" t="s">
        <v>644</v>
      </c>
      <c r="T574">
        <v>67</v>
      </c>
      <c r="U574">
        <v>-5</v>
      </c>
      <c r="V574">
        <v>1988</v>
      </c>
      <c r="W574" t="s">
        <v>1266</v>
      </c>
      <c r="AB574">
        <f>IF(I574=$AA$2, _xlfn.XLOOKUP(P574,tennis_clusters!B:B,tennis_clusters!AB:AB),"NA")</f>
        <v>15</v>
      </c>
      <c r="AC574" t="str">
        <f>IF(OR(ISNUMBER(AB574),ISNA(AB574)),"NA",_xlfn.XLOOKUP(I574,tennis_clusters!B:B,tennis_clusters!AB:AB))</f>
        <v>NA</v>
      </c>
      <c r="AD574" t="str">
        <f t="shared" si="63"/>
        <v>W</v>
      </c>
      <c r="AE574" t="str">
        <f t="shared" si="64"/>
        <v>W</v>
      </c>
      <c r="AF574">
        <f t="shared" si="65"/>
        <v>15</v>
      </c>
      <c r="AG574">
        <f t="shared" si="62"/>
        <v>1</v>
      </c>
      <c r="AH574">
        <f t="shared" si="66"/>
        <v>0.70769230769230773</v>
      </c>
      <c r="AI574">
        <f t="shared" si="67"/>
        <v>8.5443786982248499E-2</v>
      </c>
      <c r="AJ574">
        <v>0.76137624861265263</v>
      </c>
      <c r="AK574">
        <f t="shared" si="68"/>
        <v>5.6941294726170565E-2</v>
      </c>
    </row>
    <row r="575" spans="1:37" x14ac:dyDescent="0.2">
      <c r="A575" s="2" t="d">
        <v>1998-11-02</v>
      </c>
      <c r="B575" t="s">
        <v>844</v>
      </c>
      <c r="C575" t="s">
        <v>642</v>
      </c>
      <c r="D575">
        <v>3</v>
      </c>
      <c r="E575" t="s">
        <v>819</v>
      </c>
      <c r="F575" t="b">
        <v>1</v>
      </c>
      <c r="G575">
        <v>69</v>
      </c>
      <c r="H575" t="s">
        <v>618</v>
      </c>
      <c r="I575" t="s">
        <v>462</v>
      </c>
      <c r="J575">
        <v>1</v>
      </c>
      <c r="K575" t="s">
        <v>611</v>
      </c>
      <c r="L575" t="s">
        <v>612</v>
      </c>
      <c r="M575">
        <v>1</v>
      </c>
      <c r="N575">
        <v>6</v>
      </c>
      <c r="O575">
        <v>2279</v>
      </c>
      <c r="P575" t="s">
        <v>387</v>
      </c>
      <c r="R575" t="s">
        <v>643</v>
      </c>
      <c r="S575" t="s">
        <v>644</v>
      </c>
      <c r="T575">
        <v>18</v>
      </c>
      <c r="U575">
        <v>-6</v>
      </c>
      <c r="V575">
        <v>2108</v>
      </c>
      <c r="W575" t="s">
        <v>825</v>
      </c>
      <c r="AB575">
        <f>IF(I575=$AA$2, _xlfn.XLOOKUP(P575,tennis_clusters!B:B,tennis_clusters!AB:AB),"NA")</f>
        <v>16</v>
      </c>
      <c r="AC575" t="str">
        <f>IF(OR(ISNUMBER(AB575),ISNA(AB575)),"NA",_xlfn.XLOOKUP(I575,tennis_clusters!B:B,tennis_clusters!AB:AB))</f>
        <v>NA</v>
      </c>
      <c r="AD575" t="str">
        <f t="shared" si="63"/>
        <v>W</v>
      </c>
      <c r="AE575" t="str">
        <f t="shared" si="64"/>
        <v>W</v>
      </c>
      <c r="AF575">
        <f t="shared" si="65"/>
        <v>16</v>
      </c>
      <c r="AG575">
        <f t="shared" si="62"/>
        <v>1</v>
      </c>
      <c r="AH575">
        <f t="shared" si="66"/>
        <v>0.62264150943396224</v>
      </c>
      <c r="AI575">
        <f t="shared" si="67"/>
        <v>0.1423994304022784</v>
      </c>
      <c r="AJ575">
        <v>0.76137624861265263</v>
      </c>
      <c r="AK575">
        <f t="shared" si="68"/>
        <v>5.6941294726170565E-2</v>
      </c>
    </row>
    <row r="576" spans="1:37" x14ac:dyDescent="0.2">
      <c r="A576" s="2" t="d">
        <v>1989-08-28</v>
      </c>
      <c r="B576" t="s">
        <v>607</v>
      </c>
      <c r="C576" t="s">
        <v>608</v>
      </c>
      <c r="D576">
        <v>5</v>
      </c>
      <c r="E576" t="s">
        <v>609</v>
      </c>
      <c r="F576" t="b">
        <v>0</v>
      </c>
      <c r="H576" t="s">
        <v>620</v>
      </c>
      <c r="I576" t="s">
        <v>1357</v>
      </c>
      <c r="J576">
        <v>11</v>
      </c>
      <c r="K576" t="s">
        <v>611</v>
      </c>
      <c r="L576" t="s">
        <v>612</v>
      </c>
      <c r="M576">
        <v>13</v>
      </c>
      <c r="N576">
        <v>8</v>
      </c>
      <c r="O576">
        <v>2087</v>
      </c>
      <c r="P576" t="s">
        <v>462</v>
      </c>
      <c r="R576" t="s">
        <v>611</v>
      </c>
      <c r="S576" t="s">
        <v>612</v>
      </c>
      <c r="T576">
        <v>91</v>
      </c>
      <c r="U576">
        <v>-9</v>
      </c>
      <c r="V576">
        <v>1933</v>
      </c>
      <c r="W576" t="s">
        <v>1382</v>
      </c>
      <c r="AB576" t="str">
        <f>IF(I576=$AA$2, _xlfn.XLOOKUP(P576,tennis_clusters!B:B,tennis_clusters!AB:AB),"NA")</f>
        <v>NA</v>
      </c>
      <c r="AC576" t="e">
        <f>IF(OR(ISNUMBER(AB576),ISNA(AB576)),"NA",_xlfn.XLOOKUP(I576,tennis_clusters!B:B,tennis_clusters!AB:AB))</f>
        <v>#N/A</v>
      </c>
      <c r="AD576" t="str">
        <f t="shared" si="63"/>
        <v>L</v>
      </c>
      <c r="AE576" t="str">
        <f t="shared" si="64"/>
        <v/>
      </c>
      <c r="AF576" t="str">
        <f t="shared" si="65"/>
        <v/>
      </c>
      <c r="AG576" t="str">
        <f t="shared" si="62"/>
        <v/>
      </c>
      <c r="AH576" t="str">
        <f t="shared" si="66"/>
        <v/>
      </c>
      <c r="AI576" t="str">
        <f t="shared" si="67"/>
        <v/>
      </c>
      <c r="AJ576">
        <v>0.76137624861265263</v>
      </c>
      <c r="AK576" t="str">
        <f t="shared" si="68"/>
        <v/>
      </c>
    </row>
    <row r="577" spans="1:37" x14ac:dyDescent="0.2">
      <c r="A577" s="2" t="d">
        <v>1996-04-08</v>
      </c>
      <c r="B577" t="s">
        <v>1031</v>
      </c>
      <c r="C577" t="s">
        <v>637</v>
      </c>
      <c r="D577">
        <v>3</v>
      </c>
      <c r="E577" t="s">
        <v>609</v>
      </c>
      <c r="F577" t="b">
        <v>0</v>
      </c>
      <c r="G577">
        <v>47</v>
      </c>
      <c r="H577" t="s">
        <v>624</v>
      </c>
      <c r="I577" t="s">
        <v>462</v>
      </c>
      <c r="J577">
        <v>1</v>
      </c>
      <c r="K577" t="s">
        <v>611</v>
      </c>
      <c r="L577" t="s">
        <v>612</v>
      </c>
      <c r="M577">
        <v>2</v>
      </c>
      <c r="N577">
        <v>1</v>
      </c>
      <c r="O577">
        <v>2327</v>
      </c>
      <c r="P577" t="s">
        <v>510</v>
      </c>
      <c r="R577" t="s">
        <v>858</v>
      </c>
      <c r="S577" t="s">
        <v>859</v>
      </c>
      <c r="T577">
        <v>127</v>
      </c>
      <c r="U577">
        <v>-2</v>
      </c>
      <c r="V577">
        <v>1870</v>
      </c>
      <c r="W577" t="s">
        <v>1036</v>
      </c>
      <c r="AB577">
        <f>IF(I577=$AA$2, _xlfn.XLOOKUP(P577,tennis_clusters!B:B,tennis_clusters!AB:AB),"NA")</f>
        <v>5</v>
      </c>
      <c r="AC577" t="str">
        <f>IF(OR(ISNUMBER(AB577),ISNA(AB577)),"NA",_xlfn.XLOOKUP(I577,tennis_clusters!B:B,tennis_clusters!AB:AB))</f>
        <v>NA</v>
      </c>
      <c r="AD577" t="str">
        <f t="shared" si="63"/>
        <v>W</v>
      </c>
      <c r="AE577" t="str">
        <f t="shared" si="64"/>
        <v>W</v>
      </c>
      <c r="AF577">
        <f t="shared" si="65"/>
        <v>5</v>
      </c>
      <c r="AG577">
        <f t="shared" si="62"/>
        <v>1</v>
      </c>
      <c r="AH577">
        <f t="shared" si="66"/>
        <v>0.8666666666666667</v>
      </c>
      <c r="AI577">
        <f t="shared" si="67"/>
        <v>1.7777777777777771E-2</v>
      </c>
      <c r="AJ577">
        <v>0.76137624861265263</v>
      </c>
      <c r="AK577">
        <f t="shared" si="68"/>
        <v>5.6941294726170565E-2</v>
      </c>
    </row>
    <row r="578" spans="1:37" x14ac:dyDescent="0.2">
      <c r="A578" s="2" t="d">
        <v>2001-08-06</v>
      </c>
      <c r="B578" t="s">
        <v>641</v>
      </c>
      <c r="C578" t="s">
        <v>642</v>
      </c>
      <c r="D578">
        <v>3</v>
      </c>
      <c r="E578" t="s">
        <v>609</v>
      </c>
      <c r="F578" t="b">
        <v>0</v>
      </c>
      <c r="G578">
        <v>64</v>
      </c>
      <c r="H578" t="s">
        <v>628</v>
      </c>
      <c r="I578" t="s">
        <v>462</v>
      </c>
      <c r="J578">
        <v>9</v>
      </c>
      <c r="K578" t="s">
        <v>611</v>
      </c>
      <c r="L578" t="s">
        <v>612</v>
      </c>
      <c r="M578">
        <v>12</v>
      </c>
      <c r="N578">
        <v>6</v>
      </c>
      <c r="O578">
        <v>2164</v>
      </c>
      <c r="P578" t="s">
        <v>432</v>
      </c>
      <c r="R578" t="s">
        <v>748</v>
      </c>
      <c r="S578" t="s">
        <v>749</v>
      </c>
      <c r="T578">
        <v>25</v>
      </c>
      <c r="U578">
        <v>-6</v>
      </c>
      <c r="V578">
        <v>2035</v>
      </c>
      <c r="W578" t="s">
        <v>744</v>
      </c>
      <c r="AB578">
        <f>IF(I578=$AA$2, _xlfn.XLOOKUP(P578,tennis_clusters!B:B,tennis_clusters!AB:AB),"NA")</f>
        <v>2</v>
      </c>
      <c r="AC578" t="str">
        <f>IF(OR(ISNUMBER(AB578),ISNA(AB578)),"NA",_xlfn.XLOOKUP(I578,tennis_clusters!B:B,tennis_clusters!AB:AB))</f>
        <v>NA</v>
      </c>
      <c r="AD578" t="str">
        <f t="shared" si="63"/>
        <v>W</v>
      </c>
      <c r="AE578" t="str">
        <f t="shared" si="64"/>
        <v>W</v>
      </c>
      <c r="AF578">
        <f t="shared" si="65"/>
        <v>2</v>
      </c>
      <c r="AG578">
        <f t="shared" ref="AG578:AG641" si="69">IF(NOT(AE578=""),IF(AE578="W",1,0),"")</f>
        <v>1</v>
      </c>
      <c r="AH578">
        <f t="shared" si="66"/>
        <v>0.78749999999999998</v>
      </c>
      <c r="AI578">
        <f t="shared" si="67"/>
        <v>4.5156250000000009E-2</v>
      </c>
      <c r="AJ578">
        <v>0.76137624861265263</v>
      </c>
      <c r="AK578">
        <f t="shared" si="68"/>
        <v>5.6941294726170565E-2</v>
      </c>
    </row>
    <row r="579" spans="1:37" x14ac:dyDescent="0.2">
      <c r="A579" s="2" t="d">
        <v>2001-03-19</v>
      </c>
      <c r="B579" t="s">
        <v>699</v>
      </c>
      <c r="C579" t="s">
        <v>642</v>
      </c>
      <c r="D579">
        <v>3</v>
      </c>
      <c r="E579" t="s">
        <v>609</v>
      </c>
      <c r="F579" t="b">
        <v>0</v>
      </c>
      <c r="G579">
        <v>35</v>
      </c>
      <c r="H579" t="s">
        <v>624</v>
      </c>
      <c r="I579" t="s">
        <v>79</v>
      </c>
      <c r="K579" t="s">
        <v>611</v>
      </c>
      <c r="L579" t="s">
        <v>612</v>
      </c>
      <c r="M579">
        <v>119</v>
      </c>
      <c r="N579">
        <v>26</v>
      </c>
      <c r="O579">
        <v>1829</v>
      </c>
      <c r="P579" t="s">
        <v>462</v>
      </c>
      <c r="Q579">
        <v>4</v>
      </c>
      <c r="R579" t="s">
        <v>611</v>
      </c>
      <c r="S579" t="s">
        <v>612</v>
      </c>
      <c r="T579">
        <v>4</v>
      </c>
      <c r="U579">
        <v>-18</v>
      </c>
      <c r="V579">
        <v>2231</v>
      </c>
      <c r="W579" t="s">
        <v>775</v>
      </c>
      <c r="X579" t="s">
        <v>728</v>
      </c>
      <c r="AB579" t="str">
        <f>IF(I579=$AA$2, _xlfn.XLOOKUP(P579,tennis_clusters!B:B,tennis_clusters!AB:AB),"NA")</f>
        <v>NA</v>
      </c>
      <c r="AC579">
        <f>IF(OR(ISNUMBER(AB579),ISNA(AB579)),"NA",_xlfn.XLOOKUP(I579,tennis_clusters!B:B,tennis_clusters!AB:AB))</f>
        <v>16</v>
      </c>
      <c r="AD579" t="str">
        <f t="shared" ref="AD579:AD642" si="70">IF(OR(ISNUMBER(AB579),ISNA(AB579)),"W","L")</f>
        <v>L</v>
      </c>
      <c r="AE579" t="str">
        <f t="shared" ref="AE579:AE642" si="71">IF(OR(ISNA(AB579),ISNA(AC579)),"",IF(ISNUMBER(AB579),"W","L"))</f>
        <v>L</v>
      </c>
      <c r="AF579">
        <f t="shared" ref="AF579:AF642" si="72">IF(ISNUMBER(AB579),AB579,IF(ISNUMBER(AC579),AC579,""))</f>
        <v>16</v>
      </c>
      <c r="AG579">
        <f t="shared" si="69"/>
        <v>0</v>
      </c>
      <c r="AH579">
        <f t="shared" si="66"/>
        <v>0.62264150943396224</v>
      </c>
      <c r="AI579">
        <f t="shared" si="67"/>
        <v>0.3876824492702029</v>
      </c>
      <c r="AJ579">
        <v>0.76137624861265263</v>
      </c>
      <c r="AK579">
        <f t="shared" si="68"/>
        <v>0.57969379195147586</v>
      </c>
    </row>
    <row r="580" spans="1:37" x14ac:dyDescent="0.2">
      <c r="A580" s="2" t="d">
        <v>1990-07-23</v>
      </c>
      <c r="B580" t="s">
        <v>650</v>
      </c>
      <c r="C580" t="s">
        <v>642</v>
      </c>
      <c r="D580">
        <v>3</v>
      </c>
      <c r="E580" t="s">
        <v>609</v>
      </c>
      <c r="F580" t="b">
        <v>0</v>
      </c>
      <c r="H580" t="s">
        <v>624</v>
      </c>
      <c r="I580" t="s">
        <v>462</v>
      </c>
      <c r="J580">
        <v>5</v>
      </c>
      <c r="K580" t="s">
        <v>611</v>
      </c>
      <c r="L580" t="s">
        <v>612</v>
      </c>
      <c r="M580">
        <v>19</v>
      </c>
      <c r="N580">
        <v>3</v>
      </c>
      <c r="O580">
        <v>2024</v>
      </c>
      <c r="P580" t="s">
        <v>1346</v>
      </c>
      <c r="R580" t="s">
        <v>858</v>
      </c>
      <c r="S580" t="s">
        <v>859</v>
      </c>
      <c r="T580">
        <v>130</v>
      </c>
      <c r="U580">
        <v>-7</v>
      </c>
      <c r="V580">
        <v>1762</v>
      </c>
      <c r="W580" t="s">
        <v>744</v>
      </c>
      <c r="Y580" t="s">
        <v>728</v>
      </c>
      <c r="AB580" t="e">
        <f>IF(I580=$AA$2, _xlfn.XLOOKUP(P580,tennis_clusters!B:B,tennis_clusters!AB:AB),"NA")</f>
        <v>#N/A</v>
      </c>
      <c r="AC580" t="str">
        <f>IF(OR(ISNUMBER(AB580),ISNA(AB580)),"NA",_xlfn.XLOOKUP(I580,tennis_clusters!B:B,tennis_clusters!AB:AB))</f>
        <v>NA</v>
      </c>
      <c r="AD580" t="str">
        <f t="shared" si="70"/>
        <v>W</v>
      </c>
      <c r="AE580" t="str">
        <f t="shared" si="71"/>
        <v/>
      </c>
      <c r="AF580" t="str">
        <f t="shared" si="72"/>
        <v/>
      </c>
      <c r="AG580" t="str">
        <f t="shared" si="69"/>
        <v/>
      </c>
      <c r="AH580" t="str">
        <f t="shared" si="66"/>
        <v/>
      </c>
      <c r="AI580" t="str">
        <f t="shared" si="67"/>
        <v/>
      </c>
      <c r="AJ580">
        <v>0.76137624861265263</v>
      </c>
      <c r="AK580" t="str">
        <f t="shared" si="68"/>
        <v/>
      </c>
    </row>
    <row r="581" spans="1:37" x14ac:dyDescent="0.2">
      <c r="A581" s="2" t="d">
        <v>1989-06-26</v>
      </c>
      <c r="B581" t="s">
        <v>658</v>
      </c>
      <c r="C581" t="s">
        <v>608</v>
      </c>
      <c r="D581">
        <v>5</v>
      </c>
      <c r="E581" t="s">
        <v>608</v>
      </c>
      <c r="F581" t="b">
        <v>0</v>
      </c>
      <c r="H581" t="s">
        <v>632</v>
      </c>
      <c r="I581" t="s">
        <v>553</v>
      </c>
      <c r="K581" t="s">
        <v>643</v>
      </c>
      <c r="L581" t="s">
        <v>644</v>
      </c>
      <c r="M581">
        <v>244</v>
      </c>
      <c r="N581">
        <v>49</v>
      </c>
      <c r="O581">
        <v>1699</v>
      </c>
      <c r="P581" t="s">
        <v>462</v>
      </c>
      <c r="R581" t="s">
        <v>611</v>
      </c>
      <c r="S581" t="s">
        <v>612</v>
      </c>
      <c r="T581">
        <v>86</v>
      </c>
      <c r="U581">
        <v>-22</v>
      </c>
      <c r="V581">
        <v>1872</v>
      </c>
      <c r="W581" t="s">
        <v>1396</v>
      </c>
      <c r="X581" t="s">
        <v>646</v>
      </c>
      <c r="AB581" t="str">
        <f>IF(I581=$AA$2, _xlfn.XLOOKUP(P581,tennis_clusters!B:B,tennis_clusters!AB:AB),"NA")</f>
        <v>NA</v>
      </c>
      <c r="AC581">
        <f>IF(OR(ISNUMBER(AB581),ISNA(AB581)),"NA",_xlfn.XLOOKUP(I581,tennis_clusters!B:B,tennis_clusters!AB:AB))</f>
        <v>17</v>
      </c>
      <c r="AD581" t="str">
        <f t="shared" si="70"/>
        <v>L</v>
      </c>
      <c r="AE581" t="str">
        <f t="shared" si="71"/>
        <v>L</v>
      </c>
      <c r="AF581">
        <f t="shared" si="72"/>
        <v>17</v>
      </c>
      <c r="AG581">
        <f t="shared" si="69"/>
        <v>0</v>
      </c>
      <c r="AH581">
        <f t="shared" si="66"/>
        <v>0.72972972972972971</v>
      </c>
      <c r="AI581">
        <f t="shared" si="67"/>
        <v>0.53250547845142437</v>
      </c>
      <c r="AJ581">
        <v>0.76137624861265263</v>
      </c>
      <c r="AK581">
        <f t="shared" si="68"/>
        <v>0.57969379195147586</v>
      </c>
    </row>
    <row r="582" spans="1:37" x14ac:dyDescent="0.2">
      <c r="A582" s="2" t="d">
        <v>2001-06-25</v>
      </c>
      <c r="B582" t="s">
        <v>658</v>
      </c>
      <c r="C582" t="s">
        <v>608</v>
      </c>
      <c r="D582">
        <v>5</v>
      </c>
      <c r="E582" t="s">
        <v>608</v>
      </c>
      <c r="F582" t="b">
        <v>0</v>
      </c>
      <c r="G582">
        <v>66</v>
      </c>
      <c r="H582" t="s">
        <v>632</v>
      </c>
      <c r="I582" t="s">
        <v>462</v>
      </c>
      <c r="J582">
        <v>1</v>
      </c>
      <c r="K582" t="s">
        <v>611</v>
      </c>
      <c r="L582" t="s">
        <v>612</v>
      </c>
      <c r="M582">
        <v>6</v>
      </c>
      <c r="N582">
        <v>5</v>
      </c>
      <c r="O582">
        <v>2162</v>
      </c>
      <c r="P582" t="s">
        <v>190</v>
      </c>
      <c r="R582" t="s">
        <v>633</v>
      </c>
      <c r="S582" t="s">
        <v>634</v>
      </c>
      <c r="T582">
        <v>56</v>
      </c>
      <c r="U582">
        <v>-6</v>
      </c>
      <c r="V582">
        <v>1909</v>
      </c>
      <c r="W582" t="s">
        <v>761</v>
      </c>
      <c r="AB582">
        <f>IF(I582=$AA$2, _xlfn.XLOOKUP(P582,tennis_clusters!B:B,tennis_clusters!AB:AB),"NA")</f>
        <v>18</v>
      </c>
      <c r="AC582" t="str">
        <f>IF(OR(ISNUMBER(AB582),ISNA(AB582)),"NA",_xlfn.XLOOKUP(I582,tennis_clusters!B:B,tennis_clusters!AB:AB))</f>
        <v>NA</v>
      </c>
      <c r="AD582" t="str">
        <f t="shared" si="70"/>
        <v>W</v>
      </c>
      <c r="AE582" t="str">
        <f t="shared" si="71"/>
        <v>W</v>
      </c>
      <c r="AF582">
        <f t="shared" si="72"/>
        <v>18</v>
      </c>
      <c r="AG582">
        <f t="shared" si="69"/>
        <v>1</v>
      </c>
      <c r="AH582">
        <f t="shared" si="66"/>
        <v>0.7021276595744681</v>
      </c>
      <c r="AI582">
        <f t="shared" si="67"/>
        <v>8.8727931190583961E-2</v>
      </c>
      <c r="AJ582">
        <v>0.76137624861265263</v>
      </c>
      <c r="AK582">
        <f t="shared" si="68"/>
        <v>5.6941294726170565E-2</v>
      </c>
    </row>
    <row r="583" spans="1:37" x14ac:dyDescent="0.2">
      <c r="A583" s="2" t="d">
        <v>1999-03-15</v>
      </c>
      <c r="B583" t="s">
        <v>699</v>
      </c>
      <c r="C583" t="s">
        <v>642</v>
      </c>
      <c r="D583">
        <v>3</v>
      </c>
      <c r="E583" t="s">
        <v>609</v>
      </c>
      <c r="F583" t="b">
        <v>0</v>
      </c>
      <c r="G583">
        <v>39</v>
      </c>
      <c r="H583" t="s">
        <v>620</v>
      </c>
      <c r="I583" t="s">
        <v>462</v>
      </c>
      <c r="J583">
        <v>2</v>
      </c>
      <c r="K583" t="s">
        <v>611</v>
      </c>
      <c r="L583" t="s">
        <v>612</v>
      </c>
      <c r="M583">
        <v>2</v>
      </c>
      <c r="N583">
        <v>4</v>
      </c>
      <c r="O583">
        <v>2238</v>
      </c>
      <c r="P583" t="s">
        <v>34</v>
      </c>
      <c r="Q583">
        <v>15</v>
      </c>
      <c r="R583" t="s">
        <v>633</v>
      </c>
      <c r="S583" t="s">
        <v>634</v>
      </c>
      <c r="T583">
        <v>16</v>
      </c>
      <c r="U583">
        <v>-4</v>
      </c>
      <c r="V583">
        <v>2014</v>
      </c>
      <c r="W583" t="s">
        <v>709</v>
      </c>
      <c r="AB583">
        <f>IF(I583=$AA$2, _xlfn.XLOOKUP(P583,tennis_clusters!B:B,tennis_clusters!AB:AB),"NA")</f>
        <v>13</v>
      </c>
      <c r="AC583" t="str">
        <f>IF(OR(ISNUMBER(AB583),ISNA(AB583)),"NA",_xlfn.XLOOKUP(I583,tennis_clusters!B:B,tennis_clusters!AB:AB))</f>
        <v>NA</v>
      </c>
      <c r="AD583" t="str">
        <f t="shared" si="70"/>
        <v>W</v>
      </c>
      <c r="AE583" t="str">
        <f t="shared" si="71"/>
        <v>W</v>
      </c>
      <c r="AF583">
        <f t="shared" si="72"/>
        <v>13</v>
      </c>
      <c r="AG583">
        <f t="shared" si="69"/>
        <v>1</v>
      </c>
      <c r="AH583">
        <f t="shared" ref="AH583:AH646" si="73">IF(AF583="","",_xlfn.XLOOKUP(AF583,AL:AL,AM:AM))</f>
        <v>0.80909090909090908</v>
      </c>
      <c r="AI583">
        <f t="shared" ref="AI583:AI646" si="74">IF(AF583="","",(AH583-AG583)^2)</f>
        <v>3.6446280991735538E-2</v>
      </c>
      <c r="AJ583">
        <v>0.76137624861265263</v>
      </c>
      <c r="AK583">
        <f t="shared" ref="AK583:AK646" si="75">IF(AG583="","",(AJ583-AG583)^2)</f>
        <v>5.6941294726170565E-2</v>
      </c>
    </row>
    <row r="584" spans="1:37" x14ac:dyDescent="0.2">
      <c r="A584" s="2" t="d">
        <v>1997-06-23</v>
      </c>
      <c r="B584" t="s">
        <v>658</v>
      </c>
      <c r="C584" t="s">
        <v>608</v>
      </c>
      <c r="D584">
        <v>5</v>
      </c>
      <c r="E584" t="s">
        <v>608</v>
      </c>
      <c r="F584" t="b">
        <v>0</v>
      </c>
      <c r="G584">
        <v>53</v>
      </c>
      <c r="H584" t="s">
        <v>618</v>
      </c>
      <c r="I584" t="s">
        <v>462</v>
      </c>
      <c r="J584">
        <v>1</v>
      </c>
      <c r="K584" t="s">
        <v>611</v>
      </c>
      <c r="L584" t="s">
        <v>612</v>
      </c>
      <c r="M584">
        <v>1</v>
      </c>
      <c r="N584">
        <v>10</v>
      </c>
      <c r="O584">
        <v>2303</v>
      </c>
      <c r="P584" t="s">
        <v>94</v>
      </c>
      <c r="Q584">
        <v>8</v>
      </c>
      <c r="R584" t="s">
        <v>621</v>
      </c>
      <c r="S584" t="s">
        <v>622</v>
      </c>
      <c r="T584">
        <v>18</v>
      </c>
      <c r="U584">
        <v>-10</v>
      </c>
      <c r="V584">
        <v>2206</v>
      </c>
      <c r="W584" t="s">
        <v>971</v>
      </c>
      <c r="AB584">
        <f>IF(I584=$AA$2, _xlfn.XLOOKUP(P584,tennis_clusters!B:B,tennis_clusters!AB:AB),"NA")</f>
        <v>11</v>
      </c>
      <c r="AC584" t="str">
        <f>IF(OR(ISNUMBER(AB584),ISNA(AB584)),"NA",_xlfn.XLOOKUP(I584,tennis_clusters!B:B,tennis_clusters!AB:AB))</f>
        <v>NA</v>
      </c>
      <c r="AD584" t="str">
        <f t="shared" si="70"/>
        <v>W</v>
      </c>
      <c r="AE584" t="str">
        <f t="shared" si="71"/>
        <v>W</v>
      </c>
      <c r="AF584">
        <f t="shared" si="72"/>
        <v>11</v>
      </c>
      <c r="AG584">
        <f t="shared" si="69"/>
        <v>1</v>
      </c>
      <c r="AH584">
        <f t="shared" si="73"/>
        <v>0.66279069767441856</v>
      </c>
      <c r="AI584">
        <f t="shared" si="74"/>
        <v>0.11371011357490539</v>
      </c>
      <c r="AJ584">
        <v>0.76137624861265263</v>
      </c>
      <c r="AK584">
        <f t="shared" si="75"/>
        <v>5.6941294726170565E-2</v>
      </c>
    </row>
    <row r="585" spans="1:37" x14ac:dyDescent="0.2">
      <c r="A585" s="2" t="d">
        <v>1995-02-13</v>
      </c>
      <c r="B585" t="s">
        <v>782</v>
      </c>
      <c r="C585" t="s">
        <v>783</v>
      </c>
      <c r="D585">
        <v>3</v>
      </c>
      <c r="E585" t="s">
        <v>609</v>
      </c>
      <c r="F585" t="b">
        <v>1</v>
      </c>
      <c r="G585">
        <v>54</v>
      </c>
      <c r="H585" t="s">
        <v>620</v>
      </c>
      <c r="I585" t="s">
        <v>462</v>
      </c>
      <c r="J585">
        <v>1</v>
      </c>
      <c r="K585" t="s">
        <v>611</v>
      </c>
      <c r="L585" t="s">
        <v>612</v>
      </c>
      <c r="M585">
        <v>1</v>
      </c>
      <c r="N585">
        <v>1</v>
      </c>
      <c r="O585">
        <v>2356</v>
      </c>
      <c r="P585" t="s">
        <v>369</v>
      </c>
      <c r="Q585">
        <v>15</v>
      </c>
      <c r="R585" t="s">
        <v>989</v>
      </c>
      <c r="S585" t="s">
        <v>990</v>
      </c>
      <c r="T585">
        <v>58</v>
      </c>
      <c r="U585">
        <v>-1</v>
      </c>
      <c r="V585">
        <v>1863</v>
      </c>
      <c r="W585" t="s">
        <v>843</v>
      </c>
      <c r="AB585">
        <f>IF(I585=$AA$2, _xlfn.XLOOKUP(P585,tennis_clusters!B:B,tennis_clusters!AB:AB),"NA")</f>
        <v>17</v>
      </c>
      <c r="AC585" t="str">
        <f>IF(OR(ISNUMBER(AB585),ISNA(AB585)),"NA",_xlfn.XLOOKUP(I585,tennis_clusters!B:B,tennis_clusters!AB:AB))</f>
        <v>NA</v>
      </c>
      <c r="AD585" t="str">
        <f t="shared" si="70"/>
        <v>W</v>
      </c>
      <c r="AE585" t="str">
        <f t="shared" si="71"/>
        <v>W</v>
      </c>
      <c r="AF585">
        <f t="shared" si="72"/>
        <v>17</v>
      </c>
      <c r="AG585">
        <f t="shared" si="69"/>
        <v>1</v>
      </c>
      <c r="AH585">
        <f t="shared" si="73"/>
        <v>0.72972972972972971</v>
      </c>
      <c r="AI585">
        <f t="shared" si="74"/>
        <v>7.3046018991964945E-2</v>
      </c>
      <c r="AJ585">
        <v>0.76137624861265263</v>
      </c>
      <c r="AK585">
        <f t="shared" si="75"/>
        <v>5.6941294726170565E-2</v>
      </c>
    </row>
    <row r="586" spans="1:37" x14ac:dyDescent="0.2">
      <c r="A586" s="2" t="d">
        <v>1992-06-22</v>
      </c>
      <c r="B586" t="s">
        <v>658</v>
      </c>
      <c r="C586" t="s">
        <v>608</v>
      </c>
      <c r="D586">
        <v>5</v>
      </c>
      <c r="E586" t="s">
        <v>608</v>
      </c>
      <c r="F586" t="b">
        <v>0</v>
      </c>
      <c r="G586">
        <v>50</v>
      </c>
      <c r="H586" t="s">
        <v>614</v>
      </c>
      <c r="I586" t="s">
        <v>212</v>
      </c>
      <c r="J586">
        <v>8</v>
      </c>
      <c r="K586" t="s">
        <v>871</v>
      </c>
      <c r="L586" t="s">
        <v>872</v>
      </c>
      <c r="M586">
        <v>8</v>
      </c>
      <c r="N586">
        <v>16</v>
      </c>
      <c r="O586">
        <v>2170</v>
      </c>
      <c r="P586" t="s">
        <v>462</v>
      </c>
      <c r="Q586">
        <v>5</v>
      </c>
      <c r="R586" t="s">
        <v>611</v>
      </c>
      <c r="S586" t="s">
        <v>612</v>
      </c>
      <c r="T586">
        <v>3</v>
      </c>
      <c r="U586">
        <v>-15</v>
      </c>
      <c r="V586">
        <v>2194</v>
      </c>
      <c r="W586" t="s">
        <v>1245</v>
      </c>
      <c r="AB586" t="str">
        <f>IF(I586=$AA$2, _xlfn.XLOOKUP(P586,tennis_clusters!B:B,tennis_clusters!AB:AB),"NA")</f>
        <v>NA</v>
      </c>
      <c r="AC586">
        <f>IF(OR(ISNUMBER(AB586),ISNA(AB586)),"NA",_xlfn.XLOOKUP(I586,tennis_clusters!B:B,tennis_clusters!AB:AB))</f>
        <v>16</v>
      </c>
      <c r="AD586" t="str">
        <f t="shared" si="70"/>
        <v>L</v>
      </c>
      <c r="AE586" t="str">
        <f t="shared" si="71"/>
        <v>L</v>
      </c>
      <c r="AF586">
        <f t="shared" si="72"/>
        <v>16</v>
      </c>
      <c r="AG586">
        <f t="shared" si="69"/>
        <v>0</v>
      </c>
      <c r="AH586">
        <f t="shared" si="73"/>
        <v>0.62264150943396224</v>
      </c>
      <c r="AI586">
        <f t="shared" si="74"/>
        <v>0.3876824492702029</v>
      </c>
      <c r="AJ586">
        <v>0.76137624861265263</v>
      </c>
      <c r="AK586">
        <f t="shared" si="75"/>
        <v>0.57969379195147586</v>
      </c>
    </row>
    <row r="587" spans="1:37" x14ac:dyDescent="0.2">
      <c r="A587" s="2" t="d">
        <v>1997-10-27</v>
      </c>
      <c r="B587" t="s">
        <v>844</v>
      </c>
      <c r="C587" t="s">
        <v>642</v>
      </c>
      <c r="D587">
        <v>3</v>
      </c>
      <c r="E587" t="s">
        <v>819</v>
      </c>
      <c r="F587" t="b">
        <v>1</v>
      </c>
      <c r="G587">
        <v>75</v>
      </c>
      <c r="H587" t="s">
        <v>620</v>
      </c>
      <c r="I587" t="s">
        <v>462</v>
      </c>
      <c r="J587">
        <v>1</v>
      </c>
      <c r="K587" t="s">
        <v>611</v>
      </c>
      <c r="L587" t="s">
        <v>612</v>
      </c>
      <c r="M587">
        <v>1</v>
      </c>
      <c r="N587">
        <v>5</v>
      </c>
      <c r="O587">
        <v>2339</v>
      </c>
      <c r="P587" t="s">
        <v>466</v>
      </c>
      <c r="Q587">
        <v>16</v>
      </c>
      <c r="R587" t="s">
        <v>693</v>
      </c>
      <c r="S587" t="s">
        <v>694</v>
      </c>
      <c r="T587">
        <v>8</v>
      </c>
      <c r="U587">
        <v>-5</v>
      </c>
      <c r="V587">
        <v>2143</v>
      </c>
      <c r="W587" t="s">
        <v>953</v>
      </c>
      <c r="AB587">
        <f>IF(I587=$AA$2, _xlfn.XLOOKUP(P587,tennis_clusters!B:B,tennis_clusters!AB:AB),"NA")</f>
        <v>13</v>
      </c>
      <c r="AC587" t="str">
        <f>IF(OR(ISNUMBER(AB587),ISNA(AB587)),"NA",_xlfn.XLOOKUP(I587,tennis_clusters!B:B,tennis_clusters!AB:AB))</f>
        <v>NA</v>
      </c>
      <c r="AD587" t="str">
        <f t="shared" si="70"/>
        <v>W</v>
      </c>
      <c r="AE587" t="str">
        <f t="shared" si="71"/>
        <v>W</v>
      </c>
      <c r="AF587">
        <f t="shared" si="72"/>
        <v>13</v>
      </c>
      <c r="AG587">
        <f t="shared" si="69"/>
        <v>1</v>
      </c>
      <c r="AH587">
        <f t="shared" si="73"/>
        <v>0.80909090909090908</v>
      </c>
      <c r="AI587">
        <f t="shared" si="74"/>
        <v>3.6446280991735538E-2</v>
      </c>
      <c r="AJ587">
        <v>0.76137624861265263</v>
      </c>
      <c r="AK587">
        <f t="shared" si="75"/>
        <v>5.6941294726170565E-2</v>
      </c>
    </row>
    <row r="588" spans="1:37" x14ac:dyDescent="0.2">
      <c r="A588" s="2" t="d">
        <v>1989-07-31</v>
      </c>
      <c r="B588" t="s">
        <v>1395</v>
      </c>
      <c r="C588" t="s">
        <v>637</v>
      </c>
      <c r="D588">
        <v>3</v>
      </c>
      <c r="E588" t="s">
        <v>609</v>
      </c>
      <c r="F588" t="b">
        <v>0</v>
      </c>
      <c r="H588" t="s">
        <v>628</v>
      </c>
      <c r="I588" t="s">
        <v>408</v>
      </c>
      <c r="J588">
        <v>2</v>
      </c>
      <c r="K588" t="s">
        <v>611</v>
      </c>
      <c r="L588" t="s">
        <v>612</v>
      </c>
      <c r="M588">
        <v>6</v>
      </c>
      <c r="N588">
        <v>2</v>
      </c>
      <c r="O588">
        <v>2122</v>
      </c>
      <c r="P588" t="s">
        <v>462</v>
      </c>
      <c r="R588" t="s">
        <v>611</v>
      </c>
      <c r="S588" t="s">
        <v>612</v>
      </c>
      <c r="T588">
        <v>103</v>
      </c>
      <c r="U588">
        <v>-4</v>
      </c>
      <c r="V588">
        <v>1850</v>
      </c>
      <c r="W588" t="s">
        <v>709</v>
      </c>
      <c r="AB588" t="str">
        <f>IF(I588=$AA$2, _xlfn.XLOOKUP(P588,tennis_clusters!B:B,tennis_clusters!AB:AB),"NA")</f>
        <v>NA</v>
      </c>
      <c r="AC588">
        <f>IF(OR(ISNUMBER(AB588),ISNA(AB588)),"NA",_xlfn.XLOOKUP(I588,tennis_clusters!B:B,tennis_clusters!AB:AB))</f>
        <v>18</v>
      </c>
      <c r="AD588" t="str">
        <f t="shared" si="70"/>
        <v>L</v>
      </c>
      <c r="AE588" t="str">
        <f t="shared" si="71"/>
        <v>L</v>
      </c>
      <c r="AF588">
        <f t="shared" si="72"/>
        <v>18</v>
      </c>
      <c r="AG588">
        <f t="shared" si="69"/>
        <v>0</v>
      </c>
      <c r="AH588">
        <f t="shared" si="73"/>
        <v>0.7021276595744681</v>
      </c>
      <c r="AI588">
        <f t="shared" si="74"/>
        <v>0.49298325033952017</v>
      </c>
      <c r="AJ588">
        <v>0.76137624861265263</v>
      </c>
      <c r="AK588">
        <f t="shared" si="75"/>
        <v>0.57969379195147586</v>
      </c>
    </row>
    <row r="589" spans="1:37" x14ac:dyDescent="0.2">
      <c r="A589" s="2" t="d">
        <v>1994-03-28</v>
      </c>
      <c r="B589" t="s">
        <v>1149</v>
      </c>
      <c r="C589" t="s">
        <v>637</v>
      </c>
      <c r="D589">
        <v>3</v>
      </c>
      <c r="E589" t="s">
        <v>609</v>
      </c>
      <c r="F589" t="b">
        <v>0</v>
      </c>
      <c r="G589">
        <v>34</v>
      </c>
      <c r="H589" t="s">
        <v>624</v>
      </c>
      <c r="I589" t="s">
        <v>462</v>
      </c>
      <c r="J589">
        <v>1</v>
      </c>
      <c r="K589" t="s">
        <v>611</v>
      </c>
      <c r="L589" t="s">
        <v>612</v>
      </c>
      <c r="M589">
        <v>1</v>
      </c>
      <c r="N589">
        <v>1</v>
      </c>
      <c r="O589">
        <v>2376</v>
      </c>
      <c r="P589" t="s">
        <v>527</v>
      </c>
      <c r="R589" t="s">
        <v>638</v>
      </c>
      <c r="S589" t="s">
        <v>639</v>
      </c>
      <c r="T589">
        <v>85</v>
      </c>
      <c r="U589">
        <v>-1</v>
      </c>
      <c r="V589">
        <v>1829</v>
      </c>
      <c r="W589" t="s">
        <v>742</v>
      </c>
      <c r="AB589">
        <f>IF(I589=$AA$2, _xlfn.XLOOKUP(P589,tennis_clusters!B:B,tennis_clusters!AB:AB),"NA")</f>
        <v>12</v>
      </c>
      <c r="AC589" t="str">
        <f>IF(OR(ISNUMBER(AB589),ISNA(AB589)),"NA",_xlfn.XLOOKUP(I589,tennis_clusters!B:B,tennis_clusters!AB:AB))</f>
        <v>NA</v>
      </c>
      <c r="AD589" t="str">
        <f t="shared" si="70"/>
        <v>W</v>
      </c>
      <c r="AE589" t="str">
        <f t="shared" si="71"/>
        <v>W</v>
      </c>
      <c r="AF589">
        <f t="shared" si="72"/>
        <v>12</v>
      </c>
      <c r="AG589">
        <f t="shared" si="69"/>
        <v>1</v>
      </c>
      <c r="AH589">
        <f t="shared" si="73"/>
        <v>1</v>
      </c>
      <c r="AI589">
        <f t="shared" si="74"/>
        <v>0</v>
      </c>
      <c r="AJ589">
        <v>0.76137624861265263</v>
      </c>
      <c r="AK589">
        <f t="shared" si="75"/>
        <v>5.6941294726170565E-2</v>
      </c>
    </row>
    <row r="590" spans="1:37" x14ac:dyDescent="0.2">
      <c r="A590" s="2" t="d">
        <v>2002-04-22</v>
      </c>
      <c r="B590" t="s">
        <v>688</v>
      </c>
      <c r="C590" t="s">
        <v>637</v>
      </c>
      <c r="D590">
        <v>3</v>
      </c>
      <c r="E590" t="s">
        <v>671</v>
      </c>
      <c r="F590" t="b">
        <v>0</v>
      </c>
      <c r="G590">
        <v>39</v>
      </c>
      <c r="H590" t="s">
        <v>624</v>
      </c>
      <c r="I590" t="s">
        <v>462</v>
      </c>
      <c r="J590">
        <v>4</v>
      </c>
      <c r="K590" t="s">
        <v>611</v>
      </c>
      <c r="L590" t="s">
        <v>612</v>
      </c>
      <c r="M590">
        <v>14</v>
      </c>
      <c r="N590">
        <v>1</v>
      </c>
      <c r="O590">
        <v>2149</v>
      </c>
      <c r="P590" t="s">
        <v>270</v>
      </c>
      <c r="R590" t="s">
        <v>693</v>
      </c>
      <c r="S590" t="s">
        <v>694</v>
      </c>
      <c r="T590">
        <v>79</v>
      </c>
      <c r="U590">
        <v>-3</v>
      </c>
      <c r="V590">
        <v>1771</v>
      </c>
      <c r="W590" t="s">
        <v>695</v>
      </c>
      <c r="AB590">
        <f>IF(I590=$AA$2, _xlfn.XLOOKUP(P590,tennis_clusters!B:B,tennis_clusters!AB:AB),"NA")</f>
        <v>1</v>
      </c>
      <c r="AC590" t="str">
        <f>IF(OR(ISNUMBER(AB590),ISNA(AB590)),"NA",_xlfn.XLOOKUP(I590,tennis_clusters!B:B,tennis_clusters!AB:AB))</f>
        <v>NA</v>
      </c>
      <c r="AD590" t="str">
        <f t="shared" si="70"/>
        <v>W</v>
      </c>
      <c r="AE590" t="str">
        <f t="shared" si="71"/>
        <v>W</v>
      </c>
      <c r="AF590">
        <f t="shared" si="72"/>
        <v>1</v>
      </c>
      <c r="AG590">
        <f t="shared" si="69"/>
        <v>1</v>
      </c>
      <c r="AH590">
        <f t="shared" si="73"/>
        <v>0.5</v>
      </c>
      <c r="AI590">
        <f t="shared" si="74"/>
        <v>0.25</v>
      </c>
      <c r="AJ590">
        <v>0.76137624861265263</v>
      </c>
      <c r="AK590">
        <f t="shared" si="75"/>
        <v>5.6941294726170565E-2</v>
      </c>
    </row>
    <row r="591" spans="1:37" x14ac:dyDescent="0.2">
      <c r="A591" s="2" t="d">
        <v>1994-12-06</v>
      </c>
      <c r="B591" t="s">
        <v>955</v>
      </c>
      <c r="C591" t="s">
        <v>956</v>
      </c>
      <c r="D591">
        <v>3</v>
      </c>
      <c r="E591" t="s">
        <v>819</v>
      </c>
      <c r="F591" t="b">
        <v>1</v>
      </c>
      <c r="H591" t="s">
        <v>620</v>
      </c>
      <c r="I591" t="s">
        <v>462</v>
      </c>
      <c r="J591">
        <v>1</v>
      </c>
      <c r="K591" t="s">
        <v>611</v>
      </c>
      <c r="L591" t="s">
        <v>612</v>
      </c>
      <c r="M591">
        <v>1</v>
      </c>
      <c r="N591">
        <v>2</v>
      </c>
      <c r="O591">
        <v>2358</v>
      </c>
      <c r="P591" t="s">
        <v>257</v>
      </c>
      <c r="R591" t="s">
        <v>1068</v>
      </c>
      <c r="S591" t="s">
        <v>1069</v>
      </c>
      <c r="T591">
        <v>31</v>
      </c>
      <c r="U591">
        <v>-1</v>
      </c>
      <c r="V591">
        <v>1954</v>
      </c>
      <c r="W591" t="s">
        <v>707</v>
      </c>
      <c r="AB591">
        <f>IF(I591=$AA$2, _xlfn.XLOOKUP(P591,tennis_clusters!B:B,tennis_clusters!AB:AB),"NA")</f>
        <v>17</v>
      </c>
      <c r="AC591" t="str">
        <f>IF(OR(ISNUMBER(AB591),ISNA(AB591)),"NA",_xlfn.XLOOKUP(I591,tennis_clusters!B:B,tennis_clusters!AB:AB))</f>
        <v>NA</v>
      </c>
      <c r="AD591" t="str">
        <f t="shared" si="70"/>
        <v>W</v>
      </c>
      <c r="AE591" t="str">
        <f t="shared" si="71"/>
        <v>W</v>
      </c>
      <c r="AF591">
        <f t="shared" si="72"/>
        <v>17</v>
      </c>
      <c r="AG591">
        <f t="shared" si="69"/>
        <v>1</v>
      </c>
      <c r="AH591">
        <f t="shared" si="73"/>
        <v>0.72972972972972971</v>
      </c>
      <c r="AI591">
        <f t="shared" si="74"/>
        <v>7.3046018991964945E-2</v>
      </c>
      <c r="AJ591">
        <v>0.76137624861265263</v>
      </c>
      <c r="AK591">
        <f t="shared" si="75"/>
        <v>5.6941294726170565E-2</v>
      </c>
    </row>
    <row r="592" spans="1:37" x14ac:dyDescent="0.2">
      <c r="A592" s="2" t="d">
        <v>1991-08-26</v>
      </c>
      <c r="B592" t="s">
        <v>607</v>
      </c>
      <c r="C592" t="s">
        <v>608</v>
      </c>
      <c r="D592">
        <v>5</v>
      </c>
      <c r="E592" t="s">
        <v>609</v>
      </c>
      <c r="F592" t="b">
        <v>0</v>
      </c>
      <c r="G592">
        <v>38</v>
      </c>
      <c r="H592" t="s">
        <v>628</v>
      </c>
      <c r="I592" t="s">
        <v>462</v>
      </c>
      <c r="J592">
        <v>6</v>
      </c>
      <c r="K592" t="s">
        <v>611</v>
      </c>
      <c r="L592" t="s">
        <v>612</v>
      </c>
      <c r="M592">
        <v>6</v>
      </c>
      <c r="N592">
        <v>4</v>
      </c>
      <c r="O592">
        <v>2171</v>
      </c>
      <c r="P592" t="s">
        <v>572</v>
      </c>
      <c r="R592" t="s">
        <v>655</v>
      </c>
      <c r="S592" t="s">
        <v>656</v>
      </c>
      <c r="T592">
        <v>71</v>
      </c>
      <c r="U592">
        <v>-5</v>
      </c>
      <c r="V592">
        <v>1909</v>
      </c>
      <c r="W592" t="s">
        <v>1292</v>
      </c>
      <c r="Z592" t="s">
        <v>847</v>
      </c>
      <c r="AB592">
        <f>IF(I592=$AA$2, _xlfn.XLOOKUP(P592,tennis_clusters!B:B,tennis_clusters!AB:AB),"NA")</f>
        <v>15</v>
      </c>
      <c r="AC592" t="str">
        <f>IF(OR(ISNUMBER(AB592),ISNA(AB592)),"NA",_xlfn.XLOOKUP(I592,tennis_clusters!B:B,tennis_clusters!AB:AB))</f>
        <v>NA</v>
      </c>
      <c r="AD592" t="str">
        <f t="shared" si="70"/>
        <v>W</v>
      </c>
      <c r="AE592" t="str">
        <f t="shared" si="71"/>
        <v>W</v>
      </c>
      <c r="AF592">
        <f t="shared" si="72"/>
        <v>15</v>
      </c>
      <c r="AG592">
        <f t="shared" si="69"/>
        <v>1</v>
      </c>
      <c r="AH592">
        <f t="shared" si="73"/>
        <v>0.70769230769230773</v>
      </c>
      <c r="AI592">
        <f t="shared" si="74"/>
        <v>8.5443786982248499E-2</v>
      </c>
      <c r="AJ592">
        <v>0.76137624861265263</v>
      </c>
      <c r="AK592">
        <f t="shared" si="75"/>
        <v>5.6941294726170565E-2</v>
      </c>
    </row>
    <row r="593" spans="1:37" x14ac:dyDescent="0.2">
      <c r="A593" s="2" t="d">
        <v>1989-03-13</v>
      </c>
      <c r="B593" t="s">
        <v>1406</v>
      </c>
      <c r="C593" t="s">
        <v>642</v>
      </c>
      <c r="D593">
        <v>3</v>
      </c>
      <c r="E593" t="s">
        <v>609</v>
      </c>
      <c r="F593" t="b">
        <v>0</v>
      </c>
      <c r="H593" t="s">
        <v>624</v>
      </c>
      <c r="I593" t="s">
        <v>462</v>
      </c>
      <c r="K593" t="s">
        <v>611</v>
      </c>
      <c r="L593" t="s">
        <v>612</v>
      </c>
      <c r="M593">
        <v>113</v>
      </c>
      <c r="N593">
        <v>21</v>
      </c>
      <c r="O593">
        <v>1842</v>
      </c>
      <c r="P593" t="s">
        <v>59</v>
      </c>
      <c r="R593" t="s">
        <v>678</v>
      </c>
      <c r="S593" t="s">
        <v>679</v>
      </c>
      <c r="T593">
        <v>28</v>
      </c>
      <c r="U593">
        <v>-16</v>
      </c>
      <c r="V593">
        <v>2051</v>
      </c>
      <c r="W593" t="s">
        <v>754</v>
      </c>
      <c r="X593" t="s">
        <v>728</v>
      </c>
      <c r="AB593">
        <f>IF(I593=$AA$2, _xlfn.XLOOKUP(P593,tennis_clusters!B:B,tennis_clusters!AB:AB),"NA")</f>
        <v>13</v>
      </c>
      <c r="AC593" t="str">
        <f>IF(OR(ISNUMBER(AB593),ISNA(AB593)),"NA",_xlfn.XLOOKUP(I593,tennis_clusters!B:B,tennis_clusters!AB:AB))</f>
        <v>NA</v>
      </c>
      <c r="AD593" t="str">
        <f t="shared" si="70"/>
        <v>W</v>
      </c>
      <c r="AE593" t="str">
        <f t="shared" si="71"/>
        <v>W</v>
      </c>
      <c r="AF593">
        <f t="shared" si="72"/>
        <v>13</v>
      </c>
      <c r="AG593">
        <f t="shared" si="69"/>
        <v>1</v>
      </c>
      <c r="AH593">
        <f t="shared" si="73"/>
        <v>0.80909090909090908</v>
      </c>
      <c r="AI593">
        <f t="shared" si="74"/>
        <v>3.6446280991735538E-2</v>
      </c>
      <c r="AJ593">
        <v>0.76137624861265263</v>
      </c>
      <c r="AK593">
        <f t="shared" si="75"/>
        <v>5.6941294726170565E-2</v>
      </c>
    </row>
    <row r="594" spans="1:37" x14ac:dyDescent="0.2">
      <c r="A594" s="2" t="d">
        <v>1991-10-28</v>
      </c>
      <c r="B594" t="s">
        <v>844</v>
      </c>
      <c r="C594" t="s">
        <v>642</v>
      </c>
      <c r="D594">
        <v>5</v>
      </c>
      <c r="E594" t="s">
        <v>819</v>
      </c>
      <c r="F594" t="b">
        <v>1</v>
      </c>
      <c r="G594">
        <v>58</v>
      </c>
      <c r="H594" t="s">
        <v>610</v>
      </c>
      <c r="I594" t="s">
        <v>227</v>
      </c>
      <c r="J594">
        <v>5</v>
      </c>
      <c r="K594" t="s">
        <v>638</v>
      </c>
      <c r="L594" t="s">
        <v>639</v>
      </c>
      <c r="M594">
        <v>6</v>
      </c>
      <c r="N594">
        <v>16</v>
      </c>
      <c r="O594">
        <v>2162</v>
      </c>
      <c r="P594" t="s">
        <v>462</v>
      </c>
      <c r="Q594">
        <v>6</v>
      </c>
      <c r="R594" t="s">
        <v>611</v>
      </c>
      <c r="S594" t="s">
        <v>612</v>
      </c>
      <c r="T594">
        <v>7</v>
      </c>
      <c r="U594">
        <v>-15</v>
      </c>
      <c r="V594">
        <v>2214</v>
      </c>
      <c r="W594" t="s">
        <v>1278</v>
      </c>
      <c r="AB594" t="str">
        <f>IF(I594=$AA$2, _xlfn.XLOOKUP(P594,tennis_clusters!B:B,tennis_clusters!AB:AB),"NA")</f>
        <v>NA</v>
      </c>
      <c r="AC594">
        <f>IF(OR(ISNUMBER(AB594),ISNA(AB594)),"NA",_xlfn.XLOOKUP(I594,tennis_clusters!B:B,tennis_clusters!AB:AB))</f>
        <v>11</v>
      </c>
      <c r="AD594" t="str">
        <f t="shared" si="70"/>
        <v>L</v>
      </c>
      <c r="AE594" t="str">
        <f t="shared" si="71"/>
        <v>L</v>
      </c>
      <c r="AF594">
        <f t="shared" si="72"/>
        <v>11</v>
      </c>
      <c r="AG594">
        <f t="shared" si="69"/>
        <v>0</v>
      </c>
      <c r="AH594">
        <f t="shared" si="73"/>
        <v>0.66279069767441856</v>
      </c>
      <c r="AI594">
        <f t="shared" si="74"/>
        <v>0.43929150892374252</v>
      </c>
      <c r="AJ594">
        <v>0.76137624861265263</v>
      </c>
      <c r="AK594">
        <f t="shared" si="75"/>
        <v>0.57969379195147586</v>
      </c>
    </row>
    <row r="595" spans="1:37" x14ac:dyDescent="0.2">
      <c r="A595" s="2" t="d">
        <v>1990-02-19</v>
      </c>
      <c r="B595" t="s">
        <v>938</v>
      </c>
      <c r="C595" t="s">
        <v>783</v>
      </c>
      <c r="D595">
        <v>3</v>
      </c>
      <c r="E595" t="s">
        <v>819</v>
      </c>
      <c r="F595" t="b">
        <v>1</v>
      </c>
      <c r="H595" t="s">
        <v>618</v>
      </c>
      <c r="I595" t="s">
        <v>462</v>
      </c>
      <c r="J595">
        <v>13</v>
      </c>
      <c r="K595" t="s">
        <v>611</v>
      </c>
      <c r="L595" t="s">
        <v>612</v>
      </c>
      <c r="M595">
        <v>32</v>
      </c>
      <c r="N595">
        <v>14</v>
      </c>
      <c r="O595">
        <v>1978</v>
      </c>
      <c r="P595" t="s">
        <v>1364</v>
      </c>
      <c r="Q595">
        <v>5</v>
      </c>
      <c r="R595" t="s">
        <v>611</v>
      </c>
      <c r="S595" t="s">
        <v>612</v>
      </c>
      <c r="T595">
        <v>8</v>
      </c>
      <c r="U595">
        <v>-13</v>
      </c>
      <c r="V595">
        <v>2127</v>
      </c>
      <c r="W595" t="s">
        <v>1365</v>
      </c>
      <c r="AB595" t="e">
        <f>IF(I595=$AA$2, _xlfn.XLOOKUP(P595,tennis_clusters!B:B,tennis_clusters!AB:AB),"NA")</f>
        <v>#N/A</v>
      </c>
      <c r="AC595" t="str">
        <f>IF(OR(ISNUMBER(AB595),ISNA(AB595)),"NA",_xlfn.XLOOKUP(I595,tennis_clusters!B:B,tennis_clusters!AB:AB))</f>
        <v>NA</v>
      </c>
      <c r="AD595" t="str">
        <f t="shared" si="70"/>
        <v>W</v>
      </c>
      <c r="AE595" t="str">
        <f t="shared" si="71"/>
        <v/>
      </c>
      <c r="AF595" t="str">
        <f t="shared" si="72"/>
        <v/>
      </c>
      <c r="AG595" t="str">
        <f t="shared" si="69"/>
        <v/>
      </c>
      <c r="AH595" t="str">
        <f t="shared" si="73"/>
        <v/>
      </c>
      <c r="AI595" t="str">
        <f t="shared" si="74"/>
        <v/>
      </c>
      <c r="AJ595">
        <v>0.76137624861265263</v>
      </c>
      <c r="AK595" t="str">
        <f t="shared" si="75"/>
        <v/>
      </c>
    </row>
    <row r="596" spans="1:37" x14ac:dyDescent="0.2">
      <c r="A596" s="2" t="d">
        <v>1999-07-26</v>
      </c>
      <c r="B596" t="s">
        <v>750</v>
      </c>
      <c r="C596" t="s">
        <v>637</v>
      </c>
      <c r="D596">
        <v>3</v>
      </c>
      <c r="E596" t="s">
        <v>609</v>
      </c>
      <c r="F596" t="b">
        <v>0</v>
      </c>
      <c r="G596">
        <v>45</v>
      </c>
      <c r="H596" t="s">
        <v>620</v>
      </c>
      <c r="I596" t="s">
        <v>462</v>
      </c>
      <c r="J596">
        <v>2</v>
      </c>
      <c r="K596" t="s">
        <v>611</v>
      </c>
      <c r="L596" t="s">
        <v>612</v>
      </c>
      <c r="M596">
        <v>2</v>
      </c>
      <c r="N596">
        <v>1</v>
      </c>
      <c r="O596">
        <v>2261</v>
      </c>
      <c r="P596" t="s">
        <v>510</v>
      </c>
      <c r="R596" t="s">
        <v>858</v>
      </c>
      <c r="S596" t="s">
        <v>859</v>
      </c>
      <c r="T596">
        <v>116</v>
      </c>
      <c r="U596">
        <v>-1</v>
      </c>
      <c r="V596">
        <v>1851</v>
      </c>
      <c r="W596" t="s">
        <v>860</v>
      </c>
      <c r="AB596">
        <f>IF(I596=$AA$2, _xlfn.XLOOKUP(P596,tennis_clusters!B:B,tennis_clusters!AB:AB),"NA")</f>
        <v>5</v>
      </c>
      <c r="AC596" t="str">
        <f>IF(OR(ISNUMBER(AB596),ISNA(AB596)),"NA",_xlfn.XLOOKUP(I596,tennis_clusters!B:B,tennis_clusters!AB:AB))</f>
        <v>NA</v>
      </c>
      <c r="AD596" t="str">
        <f t="shared" si="70"/>
        <v>W</v>
      </c>
      <c r="AE596" t="str">
        <f t="shared" si="71"/>
        <v>W</v>
      </c>
      <c r="AF596">
        <f t="shared" si="72"/>
        <v>5</v>
      </c>
      <c r="AG596">
        <f t="shared" si="69"/>
        <v>1</v>
      </c>
      <c r="AH596">
        <f t="shared" si="73"/>
        <v>0.8666666666666667</v>
      </c>
      <c r="AI596">
        <f t="shared" si="74"/>
        <v>1.7777777777777771E-2</v>
      </c>
      <c r="AJ596">
        <v>0.76137624861265263</v>
      </c>
      <c r="AK596">
        <f t="shared" si="75"/>
        <v>5.6941294726170565E-2</v>
      </c>
    </row>
    <row r="597" spans="1:37" x14ac:dyDescent="0.2">
      <c r="A597" s="2" t="d">
        <v>1996-04-08</v>
      </c>
      <c r="B597" t="s">
        <v>1031</v>
      </c>
      <c r="C597" t="s">
        <v>637</v>
      </c>
      <c r="D597">
        <v>3</v>
      </c>
      <c r="E597" t="s">
        <v>609</v>
      </c>
      <c r="F597" t="b">
        <v>0</v>
      </c>
      <c r="G597">
        <v>47</v>
      </c>
      <c r="H597" t="s">
        <v>618</v>
      </c>
      <c r="I597" t="s">
        <v>462</v>
      </c>
      <c r="J597">
        <v>1</v>
      </c>
      <c r="K597" t="s">
        <v>611</v>
      </c>
      <c r="L597" t="s">
        <v>612</v>
      </c>
      <c r="M597">
        <v>2</v>
      </c>
      <c r="N597">
        <v>2</v>
      </c>
      <c r="O597">
        <v>2330</v>
      </c>
      <c r="P597" t="s">
        <v>140</v>
      </c>
      <c r="Q597">
        <v>8</v>
      </c>
      <c r="R597" t="s">
        <v>621</v>
      </c>
      <c r="S597" t="s">
        <v>622</v>
      </c>
      <c r="T597">
        <v>40</v>
      </c>
      <c r="U597">
        <v>-2</v>
      </c>
      <c r="V597">
        <v>1930</v>
      </c>
      <c r="W597" t="s">
        <v>1034</v>
      </c>
      <c r="AB597">
        <f>IF(I597=$AA$2, _xlfn.XLOOKUP(P597,tennis_clusters!B:B,tennis_clusters!AB:AB),"NA")</f>
        <v>5</v>
      </c>
      <c r="AC597" t="str">
        <f>IF(OR(ISNUMBER(AB597),ISNA(AB597)),"NA",_xlfn.XLOOKUP(I597,tennis_clusters!B:B,tennis_clusters!AB:AB))</f>
        <v>NA</v>
      </c>
      <c r="AD597" t="str">
        <f t="shared" si="70"/>
        <v>W</v>
      </c>
      <c r="AE597" t="str">
        <f t="shared" si="71"/>
        <v>W</v>
      </c>
      <c r="AF597">
        <f t="shared" si="72"/>
        <v>5</v>
      </c>
      <c r="AG597">
        <f t="shared" si="69"/>
        <v>1</v>
      </c>
      <c r="AH597">
        <f t="shared" si="73"/>
        <v>0.8666666666666667</v>
      </c>
      <c r="AI597">
        <f t="shared" si="74"/>
        <v>1.7777777777777771E-2</v>
      </c>
      <c r="AJ597">
        <v>0.76137624861265263</v>
      </c>
      <c r="AK597">
        <f t="shared" si="75"/>
        <v>5.6941294726170565E-2</v>
      </c>
    </row>
    <row r="598" spans="1:37" x14ac:dyDescent="0.2">
      <c r="A598" s="2" t="d">
        <v>1994-03-07</v>
      </c>
      <c r="B598" t="s">
        <v>699</v>
      </c>
      <c r="C598" t="s">
        <v>642</v>
      </c>
      <c r="D598">
        <v>3</v>
      </c>
      <c r="E598" t="s">
        <v>609</v>
      </c>
      <c r="F598" t="b">
        <v>0</v>
      </c>
      <c r="G598">
        <v>36</v>
      </c>
      <c r="H598" t="s">
        <v>620</v>
      </c>
      <c r="I598" t="s">
        <v>462</v>
      </c>
      <c r="J598">
        <v>1</v>
      </c>
      <c r="K598" t="s">
        <v>611</v>
      </c>
      <c r="L598" t="s">
        <v>612</v>
      </c>
      <c r="M598">
        <v>1</v>
      </c>
      <c r="N598">
        <v>2</v>
      </c>
      <c r="O598">
        <v>2356</v>
      </c>
      <c r="P598" t="s">
        <v>388</v>
      </c>
      <c r="R598" t="s">
        <v>643</v>
      </c>
      <c r="S598" t="s">
        <v>644</v>
      </c>
      <c r="T598">
        <v>63</v>
      </c>
      <c r="U598">
        <v>-3</v>
      </c>
      <c r="V598">
        <v>1973</v>
      </c>
      <c r="W598" t="s">
        <v>843</v>
      </c>
      <c r="AB598">
        <f>IF(I598=$AA$2, _xlfn.XLOOKUP(P598,tennis_clusters!B:B,tennis_clusters!AB:AB),"NA")</f>
        <v>2</v>
      </c>
      <c r="AC598" t="str">
        <f>IF(OR(ISNUMBER(AB598),ISNA(AB598)),"NA",_xlfn.XLOOKUP(I598,tennis_clusters!B:B,tennis_clusters!AB:AB))</f>
        <v>NA</v>
      </c>
      <c r="AD598" t="str">
        <f t="shared" si="70"/>
        <v>W</v>
      </c>
      <c r="AE598" t="str">
        <f t="shared" si="71"/>
        <v>W</v>
      </c>
      <c r="AF598">
        <f t="shared" si="72"/>
        <v>2</v>
      </c>
      <c r="AG598">
        <f t="shared" si="69"/>
        <v>1</v>
      </c>
      <c r="AH598">
        <f t="shared" si="73"/>
        <v>0.78749999999999998</v>
      </c>
      <c r="AI598">
        <f t="shared" si="74"/>
        <v>4.5156250000000009E-2</v>
      </c>
      <c r="AJ598">
        <v>0.76137624861265263</v>
      </c>
      <c r="AK598">
        <f t="shared" si="75"/>
        <v>5.6941294726170565E-2</v>
      </c>
    </row>
    <row r="599" spans="1:37" x14ac:dyDescent="0.2">
      <c r="A599" s="2" t="d">
        <v>2000-04-07</v>
      </c>
      <c r="B599" t="s">
        <v>696</v>
      </c>
      <c r="C599" t="s">
        <v>697</v>
      </c>
      <c r="D599">
        <v>5</v>
      </c>
      <c r="E599" t="s">
        <v>819</v>
      </c>
      <c r="F599" t="b">
        <v>1</v>
      </c>
      <c r="H599" t="s">
        <v>618</v>
      </c>
      <c r="I599" t="s">
        <v>294</v>
      </c>
      <c r="K599" t="s">
        <v>693</v>
      </c>
      <c r="L599" t="s">
        <v>694</v>
      </c>
      <c r="M599">
        <v>39</v>
      </c>
      <c r="N599">
        <v>18</v>
      </c>
      <c r="O599">
        <v>1969</v>
      </c>
      <c r="P599" t="s">
        <v>462</v>
      </c>
      <c r="R599" t="s">
        <v>611</v>
      </c>
      <c r="S599" t="s">
        <v>612</v>
      </c>
      <c r="T599">
        <v>2</v>
      </c>
      <c r="U599">
        <v>-17</v>
      </c>
      <c r="V599">
        <v>2321</v>
      </c>
      <c r="W599" t="s">
        <v>821</v>
      </c>
      <c r="AB599" t="str">
        <f>IF(I599=$AA$2, _xlfn.XLOOKUP(P599,tennis_clusters!B:B,tennis_clusters!AB:AB),"NA")</f>
        <v>NA</v>
      </c>
      <c r="AC599">
        <f>IF(OR(ISNUMBER(AB599),ISNA(AB599)),"NA",_xlfn.XLOOKUP(I599,tennis_clusters!B:B,tennis_clusters!AB:AB))</f>
        <v>13</v>
      </c>
      <c r="AD599" t="str">
        <f t="shared" si="70"/>
        <v>L</v>
      </c>
      <c r="AE599" t="str">
        <f t="shared" si="71"/>
        <v>L</v>
      </c>
      <c r="AF599">
        <f t="shared" si="72"/>
        <v>13</v>
      </c>
      <c r="AG599">
        <f t="shared" si="69"/>
        <v>0</v>
      </c>
      <c r="AH599">
        <f t="shared" si="73"/>
        <v>0.80909090909090908</v>
      </c>
      <c r="AI599">
        <f t="shared" si="74"/>
        <v>0.65462809917355369</v>
      </c>
      <c r="AJ599">
        <v>0.76137624861265263</v>
      </c>
      <c r="AK599">
        <f t="shared" si="75"/>
        <v>0.57969379195147586</v>
      </c>
    </row>
    <row r="600" spans="1:37" x14ac:dyDescent="0.2">
      <c r="A600" s="2" t="d">
        <v>1996-06-24</v>
      </c>
      <c r="B600" t="s">
        <v>658</v>
      </c>
      <c r="C600" t="s">
        <v>608</v>
      </c>
      <c r="D600">
        <v>5</v>
      </c>
      <c r="E600" t="s">
        <v>608</v>
      </c>
      <c r="F600" t="b">
        <v>0</v>
      </c>
      <c r="G600">
        <v>55</v>
      </c>
      <c r="H600" t="s">
        <v>618</v>
      </c>
      <c r="I600" t="s">
        <v>484</v>
      </c>
      <c r="J600">
        <v>17</v>
      </c>
      <c r="K600" t="s">
        <v>615</v>
      </c>
      <c r="L600" t="s">
        <v>616</v>
      </c>
      <c r="M600">
        <v>13</v>
      </c>
      <c r="N600">
        <v>22</v>
      </c>
      <c r="O600">
        <v>2100</v>
      </c>
      <c r="P600" t="s">
        <v>462</v>
      </c>
      <c r="Q600">
        <v>1</v>
      </c>
      <c r="R600" t="s">
        <v>611</v>
      </c>
      <c r="S600" t="s">
        <v>612</v>
      </c>
      <c r="T600">
        <v>1</v>
      </c>
      <c r="U600">
        <v>-21</v>
      </c>
      <c r="V600">
        <v>2338</v>
      </c>
      <c r="W600" t="s">
        <v>1018</v>
      </c>
      <c r="AB600" t="str">
        <f>IF(I600=$AA$2, _xlfn.XLOOKUP(P600,tennis_clusters!B:B,tennis_clusters!AB:AB),"NA")</f>
        <v>NA</v>
      </c>
      <c r="AC600">
        <f>IF(OR(ISNUMBER(AB600),ISNA(AB600)),"NA",_xlfn.XLOOKUP(I600,tennis_clusters!B:B,tennis_clusters!AB:AB))</f>
        <v>16</v>
      </c>
      <c r="AD600" t="str">
        <f t="shared" si="70"/>
        <v>L</v>
      </c>
      <c r="AE600" t="str">
        <f t="shared" si="71"/>
        <v>L</v>
      </c>
      <c r="AF600">
        <f t="shared" si="72"/>
        <v>16</v>
      </c>
      <c r="AG600">
        <f t="shared" si="69"/>
        <v>0</v>
      </c>
      <c r="AH600">
        <f t="shared" si="73"/>
        <v>0.62264150943396224</v>
      </c>
      <c r="AI600">
        <f t="shared" si="74"/>
        <v>0.3876824492702029</v>
      </c>
      <c r="AJ600">
        <v>0.76137624861265263</v>
      </c>
      <c r="AK600">
        <f t="shared" si="75"/>
        <v>0.57969379195147586</v>
      </c>
    </row>
    <row r="601" spans="1:37" x14ac:dyDescent="0.2">
      <c r="A601" s="2" t="d">
        <v>1998-11-23</v>
      </c>
      <c r="B601" t="s">
        <v>839</v>
      </c>
      <c r="C601" t="s">
        <v>610</v>
      </c>
      <c r="D601">
        <v>3</v>
      </c>
      <c r="E601" t="s">
        <v>609</v>
      </c>
      <c r="F601" t="b">
        <v>1</v>
      </c>
      <c r="G601">
        <v>64</v>
      </c>
      <c r="H601" t="s">
        <v>677</v>
      </c>
      <c r="I601" t="s">
        <v>462</v>
      </c>
      <c r="K601" t="s">
        <v>611</v>
      </c>
      <c r="L601" t="s">
        <v>612</v>
      </c>
      <c r="M601">
        <v>1</v>
      </c>
      <c r="N601">
        <v>5</v>
      </c>
      <c r="O601">
        <v>2264</v>
      </c>
      <c r="P601" t="s">
        <v>107</v>
      </c>
      <c r="R601" t="s">
        <v>633</v>
      </c>
      <c r="S601" t="s">
        <v>634</v>
      </c>
      <c r="T601">
        <v>5</v>
      </c>
      <c r="U601">
        <v>-6</v>
      </c>
      <c r="V601">
        <v>2072</v>
      </c>
      <c r="W601" t="s">
        <v>825</v>
      </c>
      <c r="AB601">
        <f>IF(I601=$AA$2, _xlfn.XLOOKUP(P601,tennis_clusters!B:B,tennis_clusters!AB:AB),"NA")</f>
        <v>8</v>
      </c>
      <c r="AC601" t="str">
        <f>IF(OR(ISNUMBER(AB601),ISNA(AB601)),"NA",_xlfn.XLOOKUP(I601,tennis_clusters!B:B,tennis_clusters!AB:AB))</f>
        <v>NA</v>
      </c>
      <c r="AD601" t="str">
        <f t="shared" si="70"/>
        <v>W</v>
      </c>
      <c r="AE601" t="str">
        <f t="shared" si="71"/>
        <v>W</v>
      </c>
      <c r="AF601">
        <f t="shared" si="72"/>
        <v>8</v>
      </c>
      <c r="AG601">
        <f t="shared" si="69"/>
        <v>1</v>
      </c>
      <c r="AH601">
        <f t="shared" si="73"/>
        <v>0.7415730337078652</v>
      </c>
      <c r="AI601">
        <f t="shared" si="74"/>
        <v>6.6784496906956176E-2</v>
      </c>
      <c r="AJ601">
        <v>0.76137624861265263</v>
      </c>
      <c r="AK601">
        <f t="shared" si="75"/>
        <v>5.6941294726170565E-2</v>
      </c>
    </row>
    <row r="602" spans="1:37" x14ac:dyDescent="0.2">
      <c r="A602" s="2" t="d">
        <v>1997-05-26</v>
      </c>
      <c r="B602" t="s">
        <v>670</v>
      </c>
      <c r="C602" t="s">
        <v>608</v>
      </c>
      <c r="D602">
        <v>5</v>
      </c>
      <c r="E602" t="s">
        <v>671</v>
      </c>
      <c r="F602" t="b">
        <v>0</v>
      </c>
      <c r="G602">
        <v>28</v>
      </c>
      <c r="H602" t="s">
        <v>632</v>
      </c>
      <c r="I602" t="s">
        <v>462</v>
      </c>
      <c r="J602">
        <v>1</v>
      </c>
      <c r="K602" t="s">
        <v>611</v>
      </c>
      <c r="L602" t="s">
        <v>612</v>
      </c>
      <c r="M602">
        <v>1</v>
      </c>
      <c r="N602">
        <v>3</v>
      </c>
      <c r="O602">
        <v>2318</v>
      </c>
      <c r="P602" t="s">
        <v>172</v>
      </c>
      <c r="R602" t="s">
        <v>638</v>
      </c>
      <c r="S602" t="s">
        <v>639</v>
      </c>
      <c r="T602">
        <v>57</v>
      </c>
      <c r="U602">
        <v>-3</v>
      </c>
      <c r="V602">
        <v>1941</v>
      </c>
      <c r="W602" t="s">
        <v>978</v>
      </c>
      <c r="AB602">
        <f>IF(I602=$AA$2, _xlfn.XLOOKUP(P602,tennis_clusters!B:B,tennis_clusters!AB:AB),"NA")</f>
        <v>17</v>
      </c>
      <c r="AC602" t="str">
        <f>IF(OR(ISNUMBER(AB602),ISNA(AB602)),"NA",_xlfn.XLOOKUP(I602,tennis_clusters!B:B,tennis_clusters!AB:AB))</f>
        <v>NA</v>
      </c>
      <c r="AD602" t="str">
        <f t="shared" si="70"/>
        <v>W</v>
      </c>
      <c r="AE602" t="str">
        <f t="shared" si="71"/>
        <v>W</v>
      </c>
      <c r="AF602">
        <f t="shared" si="72"/>
        <v>17</v>
      </c>
      <c r="AG602">
        <f t="shared" si="69"/>
        <v>1</v>
      </c>
      <c r="AH602">
        <f t="shared" si="73"/>
        <v>0.72972972972972971</v>
      </c>
      <c r="AI602">
        <f t="shared" si="74"/>
        <v>7.3046018991964945E-2</v>
      </c>
      <c r="AJ602">
        <v>0.76137624861265263</v>
      </c>
      <c r="AK602">
        <f t="shared" si="75"/>
        <v>5.6941294726170565E-2</v>
      </c>
    </row>
    <row r="603" spans="1:37" x14ac:dyDescent="0.2">
      <c r="A603" s="2" t="d">
        <v>1994-10-24</v>
      </c>
      <c r="B603" t="s">
        <v>1122</v>
      </c>
      <c r="C603" t="s">
        <v>642</v>
      </c>
      <c r="D603">
        <v>3</v>
      </c>
      <c r="E603" t="s">
        <v>819</v>
      </c>
      <c r="F603" t="b">
        <v>1</v>
      </c>
      <c r="G603">
        <v>71</v>
      </c>
      <c r="H603" t="s">
        <v>614</v>
      </c>
      <c r="I603" t="s">
        <v>94</v>
      </c>
      <c r="J603">
        <v>6</v>
      </c>
      <c r="K603" t="s">
        <v>621</v>
      </c>
      <c r="L603" t="s">
        <v>622</v>
      </c>
      <c r="M603">
        <v>6</v>
      </c>
      <c r="N603">
        <v>16</v>
      </c>
      <c r="O603">
        <v>2181</v>
      </c>
      <c r="P603" t="s">
        <v>462</v>
      </c>
      <c r="Q603">
        <v>1</v>
      </c>
      <c r="R603" t="s">
        <v>611</v>
      </c>
      <c r="S603" t="s">
        <v>612</v>
      </c>
      <c r="T603">
        <v>1</v>
      </c>
      <c r="U603">
        <v>-16</v>
      </c>
      <c r="V603">
        <v>2353</v>
      </c>
      <c r="W603" t="s">
        <v>709</v>
      </c>
      <c r="AB603" t="str">
        <f>IF(I603=$AA$2, _xlfn.XLOOKUP(P603,tennis_clusters!B:B,tennis_clusters!AB:AB),"NA")</f>
        <v>NA</v>
      </c>
      <c r="AC603">
        <f>IF(OR(ISNUMBER(AB603),ISNA(AB603)),"NA",_xlfn.XLOOKUP(I603,tennis_clusters!B:B,tennis_clusters!AB:AB))</f>
        <v>11</v>
      </c>
      <c r="AD603" t="str">
        <f t="shared" si="70"/>
        <v>L</v>
      </c>
      <c r="AE603" t="str">
        <f t="shared" si="71"/>
        <v>L</v>
      </c>
      <c r="AF603">
        <f t="shared" si="72"/>
        <v>11</v>
      </c>
      <c r="AG603">
        <f t="shared" si="69"/>
        <v>0</v>
      </c>
      <c r="AH603">
        <f t="shared" si="73"/>
        <v>0.66279069767441856</v>
      </c>
      <c r="AI603">
        <f t="shared" si="74"/>
        <v>0.43929150892374252</v>
      </c>
      <c r="AJ603">
        <v>0.76137624861265263</v>
      </c>
      <c r="AK603">
        <f t="shared" si="75"/>
        <v>0.57969379195147586</v>
      </c>
    </row>
    <row r="604" spans="1:37" x14ac:dyDescent="0.2">
      <c r="A604" s="2" t="d">
        <v>1992-05-18</v>
      </c>
      <c r="B604" t="s">
        <v>675</v>
      </c>
      <c r="C604" t="s">
        <v>676</v>
      </c>
      <c r="D604">
        <v>3</v>
      </c>
      <c r="E604" t="s">
        <v>671</v>
      </c>
      <c r="F604" t="b">
        <v>0</v>
      </c>
      <c r="H604" t="s">
        <v>677</v>
      </c>
      <c r="I604" t="s">
        <v>466</v>
      </c>
      <c r="K604" t="s">
        <v>693</v>
      </c>
      <c r="L604" t="s">
        <v>694</v>
      </c>
      <c r="M604">
        <v>8</v>
      </c>
      <c r="N604">
        <v>12</v>
      </c>
      <c r="O604">
        <v>2044</v>
      </c>
      <c r="P604" t="s">
        <v>462</v>
      </c>
      <c r="R604" t="s">
        <v>611</v>
      </c>
      <c r="S604" t="s">
        <v>612</v>
      </c>
      <c r="T604">
        <v>3</v>
      </c>
      <c r="U604">
        <v>-12</v>
      </c>
      <c r="V604">
        <v>2181</v>
      </c>
      <c r="W604" t="s">
        <v>879</v>
      </c>
      <c r="AB604" t="str">
        <f>IF(I604=$AA$2, _xlfn.XLOOKUP(P604,tennis_clusters!B:B,tennis_clusters!AB:AB),"NA")</f>
        <v>NA</v>
      </c>
      <c r="AC604">
        <f>IF(OR(ISNUMBER(AB604),ISNA(AB604)),"NA",_xlfn.XLOOKUP(I604,tennis_clusters!B:B,tennis_clusters!AB:AB))</f>
        <v>13</v>
      </c>
      <c r="AD604" t="str">
        <f t="shared" si="70"/>
        <v>L</v>
      </c>
      <c r="AE604" t="str">
        <f t="shared" si="71"/>
        <v>L</v>
      </c>
      <c r="AF604">
        <f t="shared" si="72"/>
        <v>13</v>
      </c>
      <c r="AG604">
        <f t="shared" si="69"/>
        <v>0</v>
      </c>
      <c r="AH604">
        <f t="shared" si="73"/>
        <v>0.80909090909090908</v>
      </c>
      <c r="AI604">
        <f t="shared" si="74"/>
        <v>0.65462809917355369</v>
      </c>
      <c r="AJ604">
        <v>0.76137624861265263</v>
      </c>
      <c r="AK604">
        <f t="shared" si="75"/>
        <v>0.57969379195147586</v>
      </c>
    </row>
    <row r="605" spans="1:37" x14ac:dyDescent="0.2">
      <c r="A605" s="2" t="d">
        <v>1988-02-29</v>
      </c>
      <c r="B605" t="s">
        <v>1406</v>
      </c>
      <c r="C605" t="s">
        <v>642</v>
      </c>
      <c r="D605">
        <v>3</v>
      </c>
      <c r="E605" t="s">
        <v>609</v>
      </c>
      <c r="F605" t="b">
        <v>0</v>
      </c>
      <c r="H605" t="s">
        <v>628</v>
      </c>
      <c r="I605" t="s">
        <v>462</v>
      </c>
      <c r="K605" t="s">
        <v>611</v>
      </c>
      <c r="L605" t="s">
        <v>612</v>
      </c>
      <c r="M605">
        <v>893</v>
      </c>
      <c r="N605">
        <v>165</v>
      </c>
      <c r="O605">
        <v>1510</v>
      </c>
      <c r="P605" t="s">
        <v>1361</v>
      </c>
      <c r="R605" t="s">
        <v>914</v>
      </c>
      <c r="S605" t="s">
        <v>915</v>
      </c>
      <c r="T605">
        <v>37</v>
      </c>
      <c r="U605">
        <v>-18</v>
      </c>
      <c r="V605">
        <v>2010</v>
      </c>
      <c r="W605" t="s">
        <v>1326</v>
      </c>
      <c r="X605" t="s">
        <v>646</v>
      </c>
      <c r="AB605" t="e">
        <f>IF(I605=$AA$2, _xlfn.XLOOKUP(P605,tennis_clusters!B:B,tennis_clusters!AB:AB),"NA")</f>
        <v>#N/A</v>
      </c>
      <c r="AC605" t="str">
        <f>IF(OR(ISNUMBER(AB605),ISNA(AB605)),"NA",_xlfn.XLOOKUP(I605,tennis_clusters!B:B,tennis_clusters!AB:AB))</f>
        <v>NA</v>
      </c>
      <c r="AD605" t="str">
        <f t="shared" si="70"/>
        <v>W</v>
      </c>
      <c r="AE605" t="str">
        <f t="shared" si="71"/>
        <v/>
      </c>
      <c r="AF605" t="str">
        <f t="shared" si="72"/>
        <v/>
      </c>
      <c r="AG605" t="str">
        <f t="shared" si="69"/>
        <v/>
      </c>
      <c r="AH605" t="str">
        <f t="shared" si="73"/>
        <v/>
      </c>
      <c r="AI605" t="str">
        <f t="shared" si="74"/>
        <v/>
      </c>
      <c r="AJ605">
        <v>0.76137624861265263</v>
      </c>
      <c r="AK605" t="str">
        <f t="shared" si="75"/>
        <v/>
      </c>
    </row>
    <row r="606" spans="1:37" x14ac:dyDescent="0.2">
      <c r="A606" s="2" t="d">
        <v>1998-08-31</v>
      </c>
      <c r="B606" t="s">
        <v>607</v>
      </c>
      <c r="C606" t="s">
        <v>608</v>
      </c>
      <c r="D606">
        <v>5</v>
      </c>
      <c r="E606" t="s">
        <v>609</v>
      </c>
      <c r="F606" t="b">
        <v>0</v>
      </c>
      <c r="G606">
        <v>51</v>
      </c>
      <c r="H606" t="s">
        <v>614</v>
      </c>
      <c r="I606" t="s">
        <v>455</v>
      </c>
      <c r="J606">
        <v>3</v>
      </c>
      <c r="K606" t="s">
        <v>643</v>
      </c>
      <c r="L606" t="s">
        <v>644</v>
      </c>
      <c r="M606">
        <v>3</v>
      </c>
      <c r="N606">
        <v>17</v>
      </c>
      <c r="O606">
        <v>2226</v>
      </c>
      <c r="P606" t="s">
        <v>462</v>
      </c>
      <c r="Q606">
        <v>1</v>
      </c>
      <c r="R606" t="s">
        <v>611</v>
      </c>
      <c r="S606" t="s">
        <v>612</v>
      </c>
      <c r="T606">
        <v>1</v>
      </c>
      <c r="U606">
        <v>-17</v>
      </c>
      <c r="V606">
        <v>2285</v>
      </c>
      <c r="W606" t="s">
        <v>908</v>
      </c>
      <c r="AB606" t="str">
        <f>IF(I606=$AA$2, _xlfn.XLOOKUP(P606,tennis_clusters!B:B,tennis_clusters!AB:AB),"NA")</f>
        <v>NA</v>
      </c>
      <c r="AC606">
        <f>IF(OR(ISNUMBER(AB606),ISNA(AB606)),"NA",_xlfn.XLOOKUP(I606,tennis_clusters!B:B,tennis_clusters!AB:AB))</f>
        <v>11</v>
      </c>
      <c r="AD606" t="str">
        <f t="shared" si="70"/>
        <v>L</v>
      </c>
      <c r="AE606" t="str">
        <f t="shared" si="71"/>
        <v>L</v>
      </c>
      <c r="AF606">
        <f t="shared" si="72"/>
        <v>11</v>
      </c>
      <c r="AG606">
        <f t="shared" si="69"/>
        <v>0</v>
      </c>
      <c r="AH606">
        <f t="shared" si="73"/>
        <v>0.66279069767441856</v>
      </c>
      <c r="AI606">
        <f t="shared" si="74"/>
        <v>0.43929150892374252</v>
      </c>
      <c r="AJ606">
        <v>0.76137624861265263</v>
      </c>
      <c r="AK606">
        <f t="shared" si="75"/>
        <v>0.57969379195147586</v>
      </c>
    </row>
    <row r="607" spans="1:37" x14ac:dyDescent="0.2">
      <c r="A607" s="2" t="d">
        <v>1992-08-31</v>
      </c>
      <c r="B607" t="s">
        <v>607</v>
      </c>
      <c r="C607" t="s">
        <v>608</v>
      </c>
      <c r="D607">
        <v>5</v>
      </c>
      <c r="E607" t="s">
        <v>609</v>
      </c>
      <c r="F607" t="b">
        <v>0</v>
      </c>
      <c r="G607">
        <v>30</v>
      </c>
      <c r="H607" t="s">
        <v>620</v>
      </c>
      <c r="I607" t="s">
        <v>462</v>
      </c>
      <c r="J607">
        <v>3</v>
      </c>
      <c r="K607" t="s">
        <v>611</v>
      </c>
      <c r="L607" t="s">
        <v>612</v>
      </c>
      <c r="M607">
        <v>3</v>
      </c>
      <c r="N607">
        <v>8</v>
      </c>
      <c r="O607">
        <v>2257</v>
      </c>
      <c r="P607" t="s">
        <v>227</v>
      </c>
      <c r="Q607">
        <v>13</v>
      </c>
      <c r="R607" t="s">
        <v>638</v>
      </c>
      <c r="S607" t="s">
        <v>639</v>
      </c>
      <c r="T607">
        <v>13</v>
      </c>
      <c r="U607">
        <v>-8</v>
      </c>
      <c r="V607">
        <v>2116</v>
      </c>
      <c r="W607" t="s">
        <v>1223</v>
      </c>
      <c r="AB607">
        <f>IF(I607=$AA$2, _xlfn.XLOOKUP(P607,tennis_clusters!B:B,tennis_clusters!AB:AB),"NA")</f>
        <v>11</v>
      </c>
      <c r="AC607" t="str">
        <f>IF(OR(ISNUMBER(AB607),ISNA(AB607)),"NA",_xlfn.XLOOKUP(I607,tennis_clusters!B:B,tennis_clusters!AB:AB))</f>
        <v>NA</v>
      </c>
      <c r="AD607" t="str">
        <f t="shared" si="70"/>
        <v>W</v>
      </c>
      <c r="AE607" t="str">
        <f t="shared" si="71"/>
        <v>W</v>
      </c>
      <c r="AF607">
        <f t="shared" si="72"/>
        <v>11</v>
      </c>
      <c r="AG607">
        <f t="shared" si="69"/>
        <v>1</v>
      </c>
      <c r="AH607">
        <f t="shared" si="73"/>
        <v>0.66279069767441856</v>
      </c>
      <c r="AI607">
        <f t="shared" si="74"/>
        <v>0.11371011357490539</v>
      </c>
      <c r="AJ607">
        <v>0.76137624861265263</v>
      </c>
      <c r="AK607">
        <f t="shared" si="75"/>
        <v>5.6941294726170565E-2</v>
      </c>
    </row>
    <row r="608" spans="1:37" x14ac:dyDescent="0.2">
      <c r="A608" s="2" t="d">
        <v>1997-11-10</v>
      </c>
      <c r="B608" t="s">
        <v>839</v>
      </c>
      <c r="C608" t="s">
        <v>610</v>
      </c>
      <c r="D608">
        <v>3</v>
      </c>
      <c r="E608" t="s">
        <v>609</v>
      </c>
      <c r="F608" t="b">
        <v>1</v>
      </c>
      <c r="G608">
        <v>61</v>
      </c>
      <c r="H608" t="s">
        <v>677</v>
      </c>
      <c r="I608" t="s">
        <v>107</v>
      </c>
      <c r="K608" t="s">
        <v>633</v>
      </c>
      <c r="L608" t="s">
        <v>634</v>
      </c>
      <c r="M608">
        <v>7</v>
      </c>
      <c r="N608">
        <v>20</v>
      </c>
      <c r="O608">
        <v>2014</v>
      </c>
      <c r="P608" t="s">
        <v>462</v>
      </c>
      <c r="R608" t="s">
        <v>611</v>
      </c>
      <c r="S608" t="s">
        <v>612</v>
      </c>
      <c r="T608">
        <v>1</v>
      </c>
      <c r="U608">
        <v>-19</v>
      </c>
      <c r="V608">
        <v>2358</v>
      </c>
      <c r="W608" t="s">
        <v>950</v>
      </c>
      <c r="AB608" t="str">
        <f>IF(I608=$AA$2, _xlfn.XLOOKUP(P608,tennis_clusters!B:B,tennis_clusters!AB:AB),"NA")</f>
        <v>NA</v>
      </c>
      <c r="AC608">
        <f>IF(OR(ISNUMBER(AB608),ISNA(AB608)),"NA",_xlfn.XLOOKUP(I608,tennis_clusters!B:B,tennis_clusters!AB:AB))</f>
        <v>8</v>
      </c>
      <c r="AD608" t="str">
        <f t="shared" si="70"/>
        <v>L</v>
      </c>
      <c r="AE608" t="str">
        <f t="shared" si="71"/>
        <v>L</v>
      </c>
      <c r="AF608">
        <f t="shared" si="72"/>
        <v>8</v>
      </c>
      <c r="AG608">
        <f t="shared" si="69"/>
        <v>0</v>
      </c>
      <c r="AH608">
        <f t="shared" si="73"/>
        <v>0.7415730337078652</v>
      </c>
      <c r="AI608">
        <f t="shared" si="74"/>
        <v>0.54993056432268661</v>
      </c>
      <c r="AJ608">
        <v>0.76137624861265263</v>
      </c>
      <c r="AK608">
        <f t="shared" si="75"/>
        <v>0.57969379195147586</v>
      </c>
    </row>
    <row r="609" spans="1:37" x14ac:dyDescent="0.2">
      <c r="A609" s="2" t="d">
        <v>1994-01-17</v>
      </c>
      <c r="B609" t="s">
        <v>719</v>
      </c>
      <c r="C609" t="s">
        <v>608</v>
      </c>
      <c r="D609">
        <v>5</v>
      </c>
      <c r="E609" t="s">
        <v>609</v>
      </c>
      <c r="F609" t="b">
        <v>0</v>
      </c>
      <c r="G609">
        <v>34</v>
      </c>
      <c r="H609" t="s">
        <v>632</v>
      </c>
      <c r="I609" t="s">
        <v>462</v>
      </c>
      <c r="J609">
        <v>1</v>
      </c>
      <c r="K609" t="s">
        <v>611</v>
      </c>
      <c r="L609" t="s">
        <v>612</v>
      </c>
      <c r="M609">
        <v>1</v>
      </c>
      <c r="N609">
        <v>1</v>
      </c>
      <c r="O609">
        <v>2312</v>
      </c>
      <c r="P609" t="s">
        <v>967</v>
      </c>
      <c r="R609" t="s">
        <v>643</v>
      </c>
      <c r="S609" t="s">
        <v>644</v>
      </c>
      <c r="T609">
        <v>225</v>
      </c>
      <c r="U609">
        <v>-2</v>
      </c>
      <c r="V609">
        <v>1712</v>
      </c>
      <c r="W609" t="s">
        <v>1161</v>
      </c>
      <c r="Y609" t="s">
        <v>728</v>
      </c>
      <c r="AB609" t="e">
        <f>IF(I609=$AA$2, _xlfn.XLOOKUP(P609,tennis_clusters!B:B,tennis_clusters!AB:AB),"NA")</f>
        <v>#N/A</v>
      </c>
      <c r="AC609" t="str">
        <f>IF(OR(ISNUMBER(AB609),ISNA(AB609)),"NA",_xlfn.XLOOKUP(I609,tennis_clusters!B:B,tennis_clusters!AB:AB))</f>
        <v>NA</v>
      </c>
      <c r="AD609" t="str">
        <f t="shared" si="70"/>
        <v>W</v>
      </c>
      <c r="AE609" t="str">
        <f t="shared" si="71"/>
        <v/>
      </c>
      <c r="AF609" t="str">
        <f t="shared" si="72"/>
        <v/>
      </c>
      <c r="AG609" t="str">
        <f t="shared" si="69"/>
        <v/>
      </c>
      <c r="AH609" t="str">
        <f t="shared" si="73"/>
        <v/>
      </c>
      <c r="AI609" t="str">
        <f t="shared" si="74"/>
        <v/>
      </c>
      <c r="AJ609">
        <v>0.76137624861265263</v>
      </c>
      <c r="AK609" t="str">
        <f t="shared" si="75"/>
        <v/>
      </c>
    </row>
    <row r="610" spans="1:37" x14ac:dyDescent="0.2">
      <c r="A610" s="2" t="d">
        <v>1992-07-20</v>
      </c>
      <c r="B610" t="s">
        <v>1240</v>
      </c>
      <c r="C610" t="s">
        <v>637</v>
      </c>
      <c r="D610">
        <v>3</v>
      </c>
      <c r="E610" t="s">
        <v>671</v>
      </c>
      <c r="F610" t="b">
        <v>0</v>
      </c>
      <c r="G610">
        <v>37</v>
      </c>
      <c r="H610" t="s">
        <v>614</v>
      </c>
      <c r="I610" t="s">
        <v>462</v>
      </c>
      <c r="J610">
        <v>2</v>
      </c>
      <c r="K610" t="s">
        <v>611</v>
      </c>
      <c r="L610" t="s">
        <v>612</v>
      </c>
      <c r="M610">
        <v>3</v>
      </c>
      <c r="N610">
        <v>4</v>
      </c>
      <c r="O610">
        <v>2186</v>
      </c>
      <c r="P610" t="s">
        <v>369</v>
      </c>
      <c r="R610" t="s">
        <v>989</v>
      </c>
      <c r="S610" t="s">
        <v>990</v>
      </c>
      <c r="T610">
        <v>69</v>
      </c>
      <c r="U610">
        <v>-4</v>
      </c>
      <c r="V610">
        <v>1938</v>
      </c>
      <c r="W610" t="s">
        <v>1242</v>
      </c>
      <c r="AB610">
        <f>IF(I610=$AA$2, _xlfn.XLOOKUP(P610,tennis_clusters!B:B,tennis_clusters!AB:AB),"NA")</f>
        <v>17</v>
      </c>
      <c r="AC610" t="str">
        <f>IF(OR(ISNUMBER(AB610),ISNA(AB610)),"NA",_xlfn.XLOOKUP(I610,tennis_clusters!B:B,tennis_clusters!AB:AB))</f>
        <v>NA</v>
      </c>
      <c r="AD610" t="str">
        <f t="shared" si="70"/>
        <v>W</v>
      </c>
      <c r="AE610" t="str">
        <f t="shared" si="71"/>
        <v>W</v>
      </c>
      <c r="AF610">
        <f t="shared" si="72"/>
        <v>17</v>
      </c>
      <c r="AG610">
        <f t="shared" si="69"/>
        <v>1</v>
      </c>
      <c r="AH610">
        <f t="shared" si="73"/>
        <v>0.72972972972972971</v>
      </c>
      <c r="AI610">
        <f t="shared" si="74"/>
        <v>7.3046018991964945E-2</v>
      </c>
      <c r="AJ610">
        <v>0.76137624861265263</v>
      </c>
      <c r="AK610">
        <f t="shared" si="75"/>
        <v>5.6941294726170565E-2</v>
      </c>
    </row>
    <row r="611" spans="1:37" x14ac:dyDescent="0.2">
      <c r="A611" s="2" t="d">
        <v>1994-12-06</v>
      </c>
      <c r="B611" t="s">
        <v>955</v>
      </c>
      <c r="C611" t="s">
        <v>956</v>
      </c>
      <c r="D611">
        <v>3</v>
      </c>
      <c r="E611" t="s">
        <v>819</v>
      </c>
      <c r="F611" t="b">
        <v>1</v>
      </c>
      <c r="H611" t="s">
        <v>618</v>
      </c>
      <c r="I611" t="s">
        <v>462</v>
      </c>
      <c r="J611">
        <v>1</v>
      </c>
      <c r="K611" t="s">
        <v>611</v>
      </c>
      <c r="L611" t="s">
        <v>612</v>
      </c>
      <c r="M611">
        <v>1</v>
      </c>
      <c r="N611">
        <v>6</v>
      </c>
      <c r="O611">
        <v>2360</v>
      </c>
      <c r="P611" t="s">
        <v>408</v>
      </c>
      <c r="Q611">
        <v>8</v>
      </c>
      <c r="R611" t="s">
        <v>611</v>
      </c>
      <c r="S611" t="s">
        <v>612</v>
      </c>
      <c r="T611">
        <v>6</v>
      </c>
      <c r="U611">
        <v>-5</v>
      </c>
      <c r="V611">
        <v>2189</v>
      </c>
      <c r="W611" t="s">
        <v>831</v>
      </c>
      <c r="AB611">
        <f>IF(I611=$AA$2, _xlfn.XLOOKUP(P611,tennis_clusters!B:B,tennis_clusters!AB:AB),"NA")</f>
        <v>18</v>
      </c>
      <c r="AC611" t="str">
        <f>IF(OR(ISNUMBER(AB611),ISNA(AB611)),"NA",_xlfn.XLOOKUP(I611,tennis_clusters!B:B,tennis_clusters!AB:AB))</f>
        <v>NA</v>
      </c>
      <c r="AD611" t="str">
        <f t="shared" si="70"/>
        <v>W</v>
      </c>
      <c r="AE611" t="str">
        <f t="shared" si="71"/>
        <v>W</v>
      </c>
      <c r="AF611">
        <f t="shared" si="72"/>
        <v>18</v>
      </c>
      <c r="AG611">
        <f t="shared" si="69"/>
        <v>1</v>
      </c>
      <c r="AH611">
        <f t="shared" si="73"/>
        <v>0.7021276595744681</v>
      </c>
      <c r="AI611">
        <f t="shared" si="74"/>
        <v>8.8727931190583961E-2</v>
      </c>
      <c r="AJ611">
        <v>0.76137624861265263</v>
      </c>
      <c r="AK611">
        <f t="shared" si="75"/>
        <v>5.6941294726170565E-2</v>
      </c>
    </row>
    <row r="612" spans="1:37" x14ac:dyDescent="0.2">
      <c r="A612" s="2" t="d">
        <v>1992-04-13</v>
      </c>
      <c r="B612" t="s">
        <v>1260</v>
      </c>
      <c r="C612" t="s">
        <v>637</v>
      </c>
      <c r="D612">
        <v>3</v>
      </c>
      <c r="E612" t="s">
        <v>671</v>
      </c>
      <c r="F612" t="b">
        <v>0</v>
      </c>
      <c r="G612">
        <v>15</v>
      </c>
      <c r="H612" t="s">
        <v>614</v>
      </c>
      <c r="I612" t="s">
        <v>198</v>
      </c>
      <c r="K612" t="s">
        <v>647</v>
      </c>
      <c r="L612" t="s">
        <v>648</v>
      </c>
      <c r="M612">
        <v>78</v>
      </c>
      <c r="N612">
        <v>23</v>
      </c>
      <c r="O612">
        <v>1836</v>
      </c>
      <c r="P612" t="s">
        <v>462</v>
      </c>
      <c r="Q612">
        <v>1</v>
      </c>
      <c r="R612" t="s">
        <v>611</v>
      </c>
      <c r="S612" t="s">
        <v>612</v>
      </c>
      <c r="T612">
        <v>4</v>
      </c>
      <c r="U612">
        <v>-17</v>
      </c>
      <c r="V612">
        <v>2212</v>
      </c>
      <c r="W612" t="s">
        <v>1261</v>
      </c>
      <c r="AB612" t="str">
        <f>IF(I612=$AA$2, _xlfn.XLOOKUP(P612,tennis_clusters!B:B,tennis_clusters!AB:AB),"NA")</f>
        <v>NA</v>
      </c>
      <c r="AC612">
        <f>IF(OR(ISNUMBER(AB612),ISNA(AB612)),"NA",_xlfn.XLOOKUP(I612,tennis_clusters!B:B,tennis_clusters!AB:AB))</f>
        <v>17</v>
      </c>
      <c r="AD612" t="str">
        <f t="shared" si="70"/>
        <v>L</v>
      </c>
      <c r="AE612" t="str">
        <f t="shared" si="71"/>
        <v>L</v>
      </c>
      <c r="AF612">
        <f t="shared" si="72"/>
        <v>17</v>
      </c>
      <c r="AG612">
        <f t="shared" si="69"/>
        <v>0</v>
      </c>
      <c r="AH612">
        <f t="shared" si="73"/>
        <v>0.72972972972972971</v>
      </c>
      <c r="AI612">
        <f t="shared" si="74"/>
        <v>0.53250547845142437</v>
      </c>
      <c r="AJ612">
        <v>0.76137624861265263</v>
      </c>
      <c r="AK612">
        <f t="shared" si="75"/>
        <v>0.57969379195147586</v>
      </c>
    </row>
    <row r="613" spans="1:37" x14ac:dyDescent="0.2">
      <c r="A613" s="2" t="d">
        <v>1989-08-28</v>
      </c>
      <c r="B613" t="s">
        <v>607</v>
      </c>
      <c r="C613" t="s">
        <v>608</v>
      </c>
      <c r="D613">
        <v>5</v>
      </c>
      <c r="E613" t="s">
        <v>609</v>
      </c>
      <c r="F613" t="b">
        <v>0</v>
      </c>
      <c r="H613" t="s">
        <v>624</v>
      </c>
      <c r="I613" t="s">
        <v>462</v>
      </c>
      <c r="K613" t="s">
        <v>611</v>
      </c>
      <c r="L613" t="s">
        <v>612</v>
      </c>
      <c r="M613">
        <v>91</v>
      </c>
      <c r="N613">
        <v>20</v>
      </c>
      <c r="O613">
        <v>1913</v>
      </c>
      <c r="P613" t="s">
        <v>257</v>
      </c>
      <c r="R613" t="s">
        <v>1068</v>
      </c>
      <c r="S613" t="s">
        <v>1069</v>
      </c>
      <c r="T613">
        <v>28</v>
      </c>
      <c r="U613">
        <v>-17</v>
      </c>
      <c r="V613">
        <v>2007</v>
      </c>
      <c r="W613" t="s">
        <v>1383</v>
      </c>
      <c r="AB613">
        <f>IF(I613=$AA$2, _xlfn.XLOOKUP(P613,tennis_clusters!B:B,tennis_clusters!AB:AB),"NA")</f>
        <v>17</v>
      </c>
      <c r="AC613" t="str">
        <f>IF(OR(ISNUMBER(AB613),ISNA(AB613)),"NA",_xlfn.XLOOKUP(I613,tennis_clusters!B:B,tennis_clusters!AB:AB))</f>
        <v>NA</v>
      </c>
      <c r="AD613" t="str">
        <f t="shared" si="70"/>
        <v>W</v>
      </c>
      <c r="AE613" t="str">
        <f t="shared" si="71"/>
        <v>W</v>
      </c>
      <c r="AF613">
        <f t="shared" si="72"/>
        <v>17</v>
      </c>
      <c r="AG613">
        <f t="shared" si="69"/>
        <v>1</v>
      </c>
      <c r="AH613">
        <f t="shared" si="73"/>
        <v>0.72972972972972971</v>
      </c>
      <c r="AI613">
        <f t="shared" si="74"/>
        <v>7.3046018991964945E-2</v>
      </c>
      <c r="AJ613">
        <v>0.76137624861265263</v>
      </c>
      <c r="AK613">
        <f t="shared" si="75"/>
        <v>5.6941294726170565E-2</v>
      </c>
    </row>
    <row r="614" spans="1:37" x14ac:dyDescent="0.2">
      <c r="A614" s="2" t="d">
        <v>1997-10-20</v>
      </c>
      <c r="B614" t="s">
        <v>726</v>
      </c>
      <c r="C614" t="s">
        <v>642</v>
      </c>
      <c r="D614">
        <v>3</v>
      </c>
      <c r="E614" t="s">
        <v>819</v>
      </c>
      <c r="F614" t="b">
        <v>1</v>
      </c>
      <c r="G614">
        <v>70</v>
      </c>
      <c r="H614" t="s">
        <v>624</v>
      </c>
      <c r="I614" t="s">
        <v>462</v>
      </c>
      <c r="J614">
        <v>1</v>
      </c>
      <c r="K614" t="s">
        <v>611</v>
      </c>
      <c r="L614" t="s">
        <v>612</v>
      </c>
      <c r="M614">
        <v>1</v>
      </c>
      <c r="N614">
        <v>3</v>
      </c>
      <c r="O614">
        <v>2346</v>
      </c>
      <c r="P614" t="s">
        <v>359</v>
      </c>
      <c r="R614" t="s">
        <v>678</v>
      </c>
      <c r="S614" t="s">
        <v>679</v>
      </c>
      <c r="T614">
        <v>32</v>
      </c>
      <c r="U614">
        <v>-3</v>
      </c>
      <c r="V614">
        <v>2022</v>
      </c>
      <c r="W614" t="s">
        <v>666</v>
      </c>
      <c r="AB614">
        <f>IF(I614=$AA$2, _xlfn.XLOOKUP(P614,tennis_clusters!B:B,tennis_clusters!AB:AB),"NA")</f>
        <v>18</v>
      </c>
      <c r="AC614" t="str">
        <f>IF(OR(ISNUMBER(AB614),ISNA(AB614)),"NA",_xlfn.XLOOKUP(I614,tennis_clusters!B:B,tennis_clusters!AB:AB))</f>
        <v>NA</v>
      </c>
      <c r="AD614" t="str">
        <f t="shared" si="70"/>
        <v>W</v>
      </c>
      <c r="AE614" t="str">
        <f t="shared" si="71"/>
        <v>W</v>
      </c>
      <c r="AF614">
        <f t="shared" si="72"/>
        <v>18</v>
      </c>
      <c r="AG614">
        <f t="shared" si="69"/>
        <v>1</v>
      </c>
      <c r="AH614">
        <f t="shared" si="73"/>
        <v>0.7021276595744681</v>
      </c>
      <c r="AI614">
        <f t="shared" si="74"/>
        <v>8.8727931190583961E-2</v>
      </c>
      <c r="AJ614">
        <v>0.76137624861265263</v>
      </c>
      <c r="AK614">
        <f t="shared" si="75"/>
        <v>5.6941294726170565E-2</v>
      </c>
    </row>
    <row r="615" spans="1:37" x14ac:dyDescent="0.2">
      <c r="A615" s="2" t="d">
        <v>1995-04-10</v>
      </c>
      <c r="B615" t="s">
        <v>1094</v>
      </c>
      <c r="C615" t="s">
        <v>783</v>
      </c>
      <c r="D615">
        <v>3</v>
      </c>
      <c r="E615" t="s">
        <v>671</v>
      </c>
      <c r="F615" t="b">
        <v>0</v>
      </c>
      <c r="G615">
        <v>26</v>
      </c>
      <c r="H615" t="s">
        <v>624</v>
      </c>
      <c r="I615" t="s">
        <v>441</v>
      </c>
      <c r="K615" t="s">
        <v>621</v>
      </c>
      <c r="L615" t="s">
        <v>622</v>
      </c>
      <c r="M615">
        <v>84</v>
      </c>
      <c r="N615">
        <v>25</v>
      </c>
      <c r="O615">
        <v>1818</v>
      </c>
      <c r="P615" t="s">
        <v>462</v>
      </c>
      <c r="Q615">
        <v>1</v>
      </c>
      <c r="R615" t="s">
        <v>611</v>
      </c>
      <c r="S615" t="s">
        <v>612</v>
      </c>
      <c r="T615">
        <v>2</v>
      </c>
      <c r="U615">
        <v>-17</v>
      </c>
      <c r="V615">
        <v>2359</v>
      </c>
      <c r="W615" t="s">
        <v>1095</v>
      </c>
      <c r="AB615" t="str">
        <f>IF(I615=$AA$2, _xlfn.XLOOKUP(P615,tennis_clusters!B:B,tennis_clusters!AB:AB),"NA")</f>
        <v>NA</v>
      </c>
      <c r="AC615">
        <f>IF(OR(ISNUMBER(AB615),ISNA(AB615)),"NA",_xlfn.XLOOKUP(I615,tennis_clusters!B:B,tennis_clusters!AB:AB))</f>
        <v>19</v>
      </c>
      <c r="AD615" t="str">
        <f t="shared" si="70"/>
        <v>L</v>
      </c>
      <c r="AE615" t="str">
        <f t="shared" si="71"/>
        <v>L</v>
      </c>
      <c r="AF615">
        <f t="shared" si="72"/>
        <v>19</v>
      </c>
      <c r="AG615">
        <f t="shared" si="69"/>
        <v>0</v>
      </c>
      <c r="AH615">
        <f t="shared" si="73"/>
        <v>0.83333333333333337</v>
      </c>
      <c r="AI615">
        <f t="shared" si="74"/>
        <v>0.69444444444444453</v>
      </c>
      <c r="AJ615">
        <v>0.76137624861265263</v>
      </c>
      <c r="AK615">
        <f t="shared" si="75"/>
        <v>0.57969379195147586</v>
      </c>
    </row>
    <row r="616" spans="1:37" x14ac:dyDescent="0.2">
      <c r="A616" s="2" t="d">
        <v>1992-11-16</v>
      </c>
      <c r="B616" t="s">
        <v>839</v>
      </c>
      <c r="C616" t="s">
        <v>610</v>
      </c>
      <c r="D616">
        <v>3</v>
      </c>
      <c r="E616" t="s">
        <v>819</v>
      </c>
      <c r="F616" t="b">
        <v>1</v>
      </c>
      <c r="G616">
        <v>79</v>
      </c>
      <c r="H616" t="s">
        <v>614</v>
      </c>
      <c r="I616" t="s">
        <v>289</v>
      </c>
      <c r="K616" t="s">
        <v>611</v>
      </c>
      <c r="L616" t="s">
        <v>612</v>
      </c>
      <c r="M616">
        <v>1</v>
      </c>
      <c r="N616">
        <v>13</v>
      </c>
      <c r="O616">
        <v>2244</v>
      </c>
      <c r="P616" t="s">
        <v>462</v>
      </c>
      <c r="R616" t="s">
        <v>611</v>
      </c>
      <c r="S616" t="s">
        <v>612</v>
      </c>
      <c r="T616">
        <v>3</v>
      </c>
      <c r="U616">
        <v>-14</v>
      </c>
      <c r="V616">
        <v>2291</v>
      </c>
      <c r="W616" t="s">
        <v>1215</v>
      </c>
      <c r="AB616" t="str">
        <f>IF(I616=$AA$2, _xlfn.XLOOKUP(P616,tennis_clusters!B:B,tennis_clusters!AB:AB),"NA")</f>
        <v>NA</v>
      </c>
      <c r="AC616">
        <f>IF(OR(ISNUMBER(AB616),ISNA(AB616)),"NA",_xlfn.XLOOKUP(I616,tennis_clusters!B:B,tennis_clusters!AB:AB))</f>
        <v>8</v>
      </c>
      <c r="AD616" t="str">
        <f t="shared" si="70"/>
        <v>L</v>
      </c>
      <c r="AE616" t="str">
        <f t="shared" si="71"/>
        <v>L</v>
      </c>
      <c r="AF616">
        <f t="shared" si="72"/>
        <v>8</v>
      </c>
      <c r="AG616">
        <f t="shared" si="69"/>
        <v>0</v>
      </c>
      <c r="AH616">
        <f t="shared" si="73"/>
        <v>0.7415730337078652</v>
      </c>
      <c r="AI616">
        <f t="shared" si="74"/>
        <v>0.54993056432268661</v>
      </c>
      <c r="AJ616">
        <v>0.76137624861265263</v>
      </c>
      <c r="AK616">
        <f t="shared" si="75"/>
        <v>0.57969379195147586</v>
      </c>
    </row>
    <row r="617" spans="1:37" x14ac:dyDescent="0.2">
      <c r="A617" s="2" t="d">
        <v>1991-07-29</v>
      </c>
      <c r="B617" t="s">
        <v>750</v>
      </c>
      <c r="C617" t="s">
        <v>637</v>
      </c>
      <c r="D617">
        <v>3</v>
      </c>
      <c r="E617" t="s">
        <v>609</v>
      </c>
      <c r="F617" t="b">
        <v>0</v>
      </c>
      <c r="G617">
        <v>38</v>
      </c>
      <c r="H617" t="s">
        <v>624</v>
      </c>
      <c r="I617" t="s">
        <v>462</v>
      </c>
      <c r="J617">
        <v>2</v>
      </c>
      <c r="K617" t="s">
        <v>611</v>
      </c>
      <c r="L617" t="s">
        <v>612</v>
      </c>
      <c r="M617">
        <v>9</v>
      </c>
      <c r="N617">
        <v>3</v>
      </c>
      <c r="O617">
        <v>2073</v>
      </c>
      <c r="P617" t="s">
        <v>207</v>
      </c>
      <c r="R617" t="s">
        <v>772</v>
      </c>
      <c r="S617" t="s">
        <v>773</v>
      </c>
      <c r="T617">
        <v>94</v>
      </c>
      <c r="U617">
        <v>-5</v>
      </c>
      <c r="V617">
        <v>1852</v>
      </c>
      <c r="W617" t="s">
        <v>856</v>
      </c>
      <c r="AB617">
        <f>IF(I617=$AA$2, _xlfn.XLOOKUP(P617,tennis_clusters!B:B,tennis_clusters!AB:AB),"NA")</f>
        <v>17</v>
      </c>
      <c r="AC617" t="str">
        <f>IF(OR(ISNUMBER(AB617),ISNA(AB617)),"NA",_xlfn.XLOOKUP(I617,tennis_clusters!B:B,tennis_clusters!AB:AB))</f>
        <v>NA</v>
      </c>
      <c r="AD617" t="str">
        <f t="shared" si="70"/>
        <v>W</v>
      </c>
      <c r="AE617" t="str">
        <f t="shared" si="71"/>
        <v>W</v>
      </c>
      <c r="AF617">
        <f t="shared" si="72"/>
        <v>17</v>
      </c>
      <c r="AG617">
        <f t="shared" si="69"/>
        <v>1</v>
      </c>
      <c r="AH617">
        <f t="shared" si="73"/>
        <v>0.72972972972972971</v>
      </c>
      <c r="AI617">
        <f t="shared" si="74"/>
        <v>7.3046018991964945E-2</v>
      </c>
      <c r="AJ617">
        <v>0.76137624861265263</v>
      </c>
      <c r="AK617">
        <f t="shared" si="75"/>
        <v>5.6941294726170565E-2</v>
      </c>
    </row>
    <row r="618" spans="1:37" x14ac:dyDescent="0.2">
      <c r="A618" s="2" t="d">
        <v>1998-05-25</v>
      </c>
      <c r="B618" t="s">
        <v>670</v>
      </c>
      <c r="C618" t="s">
        <v>608</v>
      </c>
      <c r="D618">
        <v>5</v>
      </c>
      <c r="E618" t="s">
        <v>671</v>
      </c>
      <c r="F618" t="b">
        <v>0</v>
      </c>
      <c r="G618">
        <v>31</v>
      </c>
      <c r="H618" t="s">
        <v>632</v>
      </c>
      <c r="I618" t="s">
        <v>462</v>
      </c>
      <c r="J618">
        <v>1</v>
      </c>
      <c r="K618" t="s">
        <v>611</v>
      </c>
      <c r="L618" t="s">
        <v>612</v>
      </c>
      <c r="M618">
        <v>1</v>
      </c>
      <c r="N618">
        <v>7</v>
      </c>
      <c r="O618">
        <v>2291</v>
      </c>
      <c r="P618" t="s">
        <v>551</v>
      </c>
      <c r="R618" t="s">
        <v>611</v>
      </c>
      <c r="S618" t="s">
        <v>612</v>
      </c>
      <c r="T618">
        <v>33</v>
      </c>
      <c r="U618">
        <v>-7</v>
      </c>
      <c r="V618">
        <v>2125</v>
      </c>
      <c r="W618" t="s">
        <v>793</v>
      </c>
      <c r="AB618">
        <f>IF(I618=$AA$2, _xlfn.XLOOKUP(P618,tennis_clusters!B:B,tennis_clusters!AB:AB),"NA")</f>
        <v>11</v>
      </c>
      <c r="AC618" t="str">
        <f>IF(OR(ISNUMBER(AB618),ISNA(AB618)),"NA",_xlfn.XLOOKUP(I618,tennis_clusters!B:B,tennis_clusters!AB:AB))</f>
        <v>NA</v>
      </c>
      <c r="AD618" t="str">
        <f t="shared" si="70"/>
        <v>W</v>
      </c>
      <c r="AE618" t="str">
        <f t="shared" si="71"/>
        <v>W</v>
      </c>
      <c r="AF618">
        <f t="shared" si="72"/>
        <v>11</v>
      </c>
      <c r="AG618">
        <f t="shared" si="69"/>
        <v>1</v>
      </c>
      <c r="AH618">
        <f t="shared" si="73"/>
        <v>0.66279069767441856</v>
      </c>
      <c r="AI618">
        <f t="shared" si="74"/>
        <v>0.11371011357490539</v>
      </c>
      <c r="AJ618">
        <v>0.76137624861265263</v>
      </c>
      <c r="AK618">
        <f t="shared" si="75"/>
        <v>5.6941294726170565E-2</v>
      </c>
    </row>
    <row r="619" spans="1:37" x14ac:dyDescent="0.2">
      <c r="A619" s="2" t="d">
        <v>1999-06-07</v>
      </c>
      <c r="B619" t="s">
        <v>762</v>
      </c>
      <c r="C619" t="s">
        <v>637</v>
      </c>
      <c r="D619">
        <v>3</v>
      </c>
      <c r="E619" t="s">
        <v>608</v>
      </c>
      <c r="F619" t="b">
        <v>0</v>
      </c>
      <c r="G619">
        <v>58</v>
      </c>
      <c r="H619" t="s">
        <v>624</v>
      </c>
      <c r="I619" t="s">
        <v>462</v>
      </c>
      <c r="J619">
        <v>2</v>
      </c>
      <c r="K619" t="s">
        <v>611</v>
      </c>
      <c r="L619" t="s">
        <v>612</v>
      </c>
      <c r="M619">
        <v>3</v>
      </c>
      <c r="N619">
        <v>2</v>
      </c>
      <c r="O619">
        <v>2195</v>
      </c>
      <c r="P619" t="s">
        <v>553</v>
      </c>
      <c r="R619" t="s">
        <v>643</v>
      </c>
      <c r="S619" t="s">
        <v>644</v>
      </c>
      <c r="T619">
        <v>138</v>
      </c>
      <c r="U619">
        <v>-2</v>
      </c>
      <c r="V619">
        <v>1850</v>
      </c>
      <c r="W619" t="s">
        <v>873</v>
      </c>
      <c r="AB619">
        <f>IF(I619=$AA$2, _xlfn.XLOOKUP(P619,tennis_clusters!B:B,tennis_clusters!AB:AB),"NA")</f>
        <v>17</v>
      </c>
      <c r="AC619" t="str">
        <f>IF(OR(ISNUMBER(AB619),ISNA(AB619)),"NA",_xlfn.XLOOKUP(I619,tennis_clusters!B:B,tennis_clusters!AB:AB))</f>
        <v>NA</v>
      </c>
      <c r="AD619" t="str">
        <f t="shared" si="70"/>
        <v>W</v>
      </c>
      <c r="AE619" t="str">
        <f t="shared" si="71"/>
        <v>W</v>
      </c>
      <c r="AF619">
        <f t="shared" si="72"/>
        <v>17</v>
      </c>
      <c r="AG619">
        <f t="shared" si="69"/>
        <v>1</v>
      </c>
      <c r="AH619">
        <f t="shared" si="73"/>
        <v>0.72972972972972971</v>
      </c>
      <c r="AI619">
        <f t="shared" si="74"/>
        <v>7.3046018991964945E-2</v>
      </c>
      <c r="AJ619">
        <v>0.76137624861265263</v>
      </c>
      <c r="AK619">
        <f t="shared" si="75"/>
        <v>5.6941294726170565E-2</v>
      </c>
    </row>
    <row r="620" spans="1:37" x14ac:dyDescent="0.2">
      <c r="A620" s="2" t="d">
        <v>1989-05-01</v>
      </c>
      <c r="B620" t="s">
        <v>1403</v>
      </c>
      <c r="C620" t="s">
        <v>783</v>
      </c>
      <c r="D620">
        <v>3</v>
      </c>
      <c r="E620" t="s">
        <v>671</v>
      </c>
      <c r="F620" t="b">
        <v>0</v>
      </c>
      <c r="H620" t="s">
        <v>628</v>
      </c>
      <c r="I620" t="s">
        <v>257</v>
      </c>
      <c r="K620" t="s">
        <v>1068</v>
      </c>
      <c r="L620" t="s">
        <v>1069</v>
      </c>
      <c r="M620">
        <v>56</v>
      </c>
      <c r="N620">
        <v>7</v>
      </c>
      <c r="O620">
        <v>1925</v>
      </c>
      <c r="P620" t="s">
        <v>462</v>
      </c>
      <c r="R620" t="s">
        <v>611</v>
      </c>
      <c r="S620" t="s">
        <v>612</v>
      </c>
      <c r="T620">
        <v>94</v>
      </c>
      <c r="U620">
        <v>-9</v>
      </c>
      <c r="V620">
        <v>1848</v>
      </c>
      <c r="W620" t="s">
        <v>1404</v>
      </c>
      <c r="Y620" t="s">
        <v>728</v>
      </c>
      <c r="AB620" t="str">
        <f>IF(I620=$AA$2, _xlfn.XLOOKUP(P620,tennis_clusters!B:B,tennis_clusters!AB:AB),"NA")</f>
        <v>NA</v>
      </c>
      <c r="AC620">
        <f>IF(OR(ISNUMBER(AB620),ISNA(AB620)),"NA",_xlfn.XLOOKUP(I620,tennis_clusters!B:B,tennis_clusters!AB:AB))</f>
        <v>17</v>
      </c>
      <c r="AD620" t="str">
        <f t="shared" si="70"/>
        <v>L</v>
      </c>
      <c r="AE620" t="str">
        <f t="shared" si="71"/>
        <v>L</v>
      </c>
      <c r="AF620">
        <f t="shared" si="72"/>
        <v>17</v>
      </c>
      <c r="AG620">
        <f t="shared" si="69"/>
        <v>0</v>
      </c>
      <c r="AH620">
        <f t="shared" si="73"/>
        <v>0.72972972972972971</v>
      </c>
      <c r="AI620">
        <f t="shared" si="74"/>
        <v>0.53250547845142437</v>
      </c>
      <c r="AJ620">
        <v>0.76137624861265263</v>
      </c>
      <c r="AK620">
        <f t="shared" si="75"/>
        <v>0.57969379195147586</v>
      </c>
    </row>
    <row r="621" spans="1:37" x14ac:dyDescent="0.2">
      <c r="A621" s="2" t="d">
        <v>2000-05-15</v>
      </c>
      <c r="B621" t="s">
        <v>683</v>
      </c>
      <c r="C621" t="s">
        <v>642</v>
      </c>
      <c r="D621">
        <v>3</v>
      </c>
      <c r="E621" t="s">
        <v>671</v>
      </c>
      <c r="F621" t="b">
        <v>0</v>
      </c>
      <c r="G621">
        <v>41</v>
      </c>
      <c r="H621" t="s">
        <v>628</v>
      </c>
      <c r="I621" t="s">
        <v>462</v>
      </c>
      <c r="J621">
        <v>1</v>
      </c>
      <c r="K621" t="s">
        <v>611</v>
      </c>
      <c r="L621" t="s">
        <v>612</v>
      </c>
      <c r="M621">
        <v>2</v>
      </c>
      <c r="N621">
        <v>2</v>
      </c>
      <c r="O621">
        <v>2306</v>
      </c>
      <c r="P621" t="s">
        <v>115</v>
      </c>
      <c r="R621" t="s">
        <v>611</v>
      </c>
      <c r="S621" t="s">
        <v>612</v>
      </c>
      <c r="T621">
        <v>36</v>
      </c>
      <c r="U621">
        <v>-3</v>
      </c>
      <c r="V621">
        <v>1956</v>
      </c>
      <c r="W621" t="s">
        <v>818</v>
      </c>
      <c r="AB621">
        <f>IF(I621=$AA$2, _xlfn.XLOOKUP(P621,tennis_clusters!B:B,tennis_clusters!AB:AB),"NA")</f>
        <v>2</v>
      </c>
      <c r="AC621" t="str">
        <f>IF(OR(ISNUMBER(AB621),ISNA(AB621)),"NA",_xlfn.XLOOKUP(I621,tennis_clusters!B:B,tennis_clusters!AB:AB))</f>
        <v>NA</v>
      </c>
      <c r="AD621" t="str">
        <f t="shared" si="70"/>
        <v>W</v>
      </c>
      <c r="AE621" t="str">
        <f t="shared" si="71"/>
        <v>W</v>
      </c>
      <c r="AF621">
        <f t="shared" si="72"/>
        <v>2</v>
      </c>
      <c r="AG621">
        <f t="shared" si="69"/>
        <v>1</v>
      </c>
      <c r="AH621">
        <f t="shared" si="73"/>
        <v>0.78749999999999998</v>
      </c>
      <c r="AI621">
        <f t="shared" si="74"/>
        <v>4.5156250000000009E-2</v>
      </c>
      <c r="AJ621">
        <v>0.76137624861265263</v>
      </c>
      <c r="AK621">
        <f t="shared" si="75"/>
        <v>5.6941294726170565E-2</v>
      </c>
    </row>
    <row r="622" spans="1:37" x14ac:dyDescent="0.2">
      <c r="A622" s="2" t="d">
        <v>1997-10-27</v>
      </c>
      <c r="B622" t="s">
        <v>844</v>
      </c>
      <c r="C622" t="s">
        <v>642</v>
      </c>
      <c r="D622">
        <v>5</v>
      </c>
      <c r="E622" t="s">
        <v>819</v>
      </c>
      <c r="F622" t="b">
        <v>1</v>
      </c>
      <c r="G622">
        <v>75</v>
      </c>
      <c r="H622" t="s">
        <v>610</v>
      </c>
      <c r="I622" t="s">
        <v>462</v>
      </c>
      <c r="J622">
        <v>1</v>
      </c>
      <c r="K622" t="s">
        <v>611</v>
      </c>
      <c r="L622" t="s">
        <v>612</v>
      </c>
      <c r="M622">
        <v>1</v>
      </c>
      <c r="N622">
        <v>6</v>
      </c>
      <c r="O622">
        <v>2352</v>
      </c>
      <c r="P622" t="s">
        <v>308</v>
      </c>
      <c r="Q622">
        <v>12</v>
      </c>
      <c r="R622" t="s">
        <v>678</v>
      </c>
      <c r="S622" t="s">
        <v>679</v>
      </c>
      <c r="T622">
        <v>10</v>
      </c>
      <c r="U622">
        <v>-6</v>
      </c>
      <c r="V622">
        <v>2137</v>
      </c>
      <c r="W622" t="s">
        <v>951</v>
      </c>
      <c r="AB622">
        <f>IF(I622=$AA$2, _xlfn.XLOOKUP(P622,tennis_clusters!B:B,tennis_clusters!AB:AB),"NA")</f>
        <v>13</v>
      </c>
      <c r="AC622" t="str">
        <f>IF(OR(ISNUMBER(AB622),ISNA(AB622)),"NA",_xlfn.XLOOKUP(I622,tennis_clusters!B:B,tennis_clusters!AB:AB))</f>
        <v>NA</v>
      </c>
      <c r="AD622" t="str">
        <f t="shared" si="70"/>
        <v>W</v>
      </c>
      <c r="AE622" t="str">
        <f t="shared" si="71"/>
        <v>W</v>
      </c>
      <c r="AF622">
        <f t="shared" si="72"/>
        <v>13</v>
      </c>
      <c r="AG622">
        <f t="shared" si="69"/>
        <v>1</v>
      </c>
      <c r="AH622">
        <f t="shared" si="73"/>
        <v>0.80909090909090908</v>
      </c>
      <c r="AI622">
        <f t="shared" si="74"/>
        <v>3.6446280991735538E-2</v>
      </c>
      <c r="AJ622">
        <v>0.76137624861265263</v>
      </c>
      <c r="AK622">
        <f t="shared" si="75"/>
        <v>5.6941294726170565E-2</v>
      </c>
    </row>
    <row r="623" spans="1:37" x14ac:dyDescent="0.2">
      <c r="A623" s="2" t="d">
        <v>1992-02-17</v>
      </c>
      <c r="B623" t="s">
        <v>938</v>
      </c>
      <c r="C623" t="s">
        <v>783</v>
      </c>
      <c r="D623">
        <v>3</v>
      </c>
      <c r="E623" t="s">
        <v>819</v>
      </c>
      <c r="F623" t="b">
        <v>1</v>
      </c>
      <c r="G623">
        <v>51</v>
      </c>
      <c r="H623" t="s">
        <v>624</v>
      </c>
      <c r="I623" t="s">
        <v>462</v>
      </c>
      <c r="J623">
        <v>2</v>
      </c>
      <c r="K623" t="s">
        <v>611</v>
      </c>
      <c r="L623" t="s">
        <v>612</v>
      </c>
      <c r="M623">
        <v>5</v>
      </c>
      <c r="N623">
        <v>1</v>
      </c>
      <c r="O623">
        <v>2203</v>
      </c>
      <c r="P623" t="s">
        <v>1226</v>
      </c>
      <c r="R623" t="s">
        <v>611</v>
      </c>
      <c r="S623" t="s">
        <v>612</v>
      </c>
      <c r="T623">
        <v>1091</v>
      </c>
      <c r="U623">
        <v>-3</v>
      </c>
      <c r="V623">
        <v>1679</v>
      </c>
      <c r="W623" t="s">
        <v>890</v>
      </c>
      <c r="Y623" t="s">
        <v>728</v>
      </c>
      <c r="AB623" t="e">
        <f>IF(I623=$AA$2, _xlfn.XLOOKUP(P623,tennis_clusters!B:B,tennis_clusters!AB:AB),"NA")</f>
        <v>#N/A</v>
      </c>
      <c r="AC623" t="str">
        <f>IF(OR(ISNUMBER(AB623),ISNA(AB623)),"NA",_xlfn.XLOOKUP(I623,tennis_clusters!B:B,tennis_clusters!AB:AB))</f>
        <v>NA</v>
      </c>
      <c r="AD623" t="str">
        <f t="shared" si="70"/>
        <v>W</v>
      </c>
      <c r="AE623" t="str">
        <f t="shared" si="71"/>
        <v/>
      </c>
      <c r="AF623" t="str">
        <f t="shared" si="72"/>
        <v/>
      </c>
      <c r="AG623" t="str">
        <f t="shared" si="69"/>
        <v/>
      </c>
      <c r="AH623" t="str">
        <f t="shared" si="73"/>
        <v/>
      </c>
      <c r="AI623" t="str">
        <f t="shared" si="74"/>
        <v/>
      </c>
      <c r="AJ623">
        <v>0.76137624861265263</v>
      </c>
      <c r="AK623" t="str">
        <f t="shared" si="75"/>
        <v/>
      </c>
    </row>
    <row r="624" spans="1:37" x14ac:dyDescent="0.2">
      <c r="A624" s="2" t="d">
        <v>2001-05-21</v>
      </c>
      <c r="B624" t="s">
        <v>675</v>
      </c>
      <c r="C624" t="s">
        <v>676</v>
      </c>
      <c r="D624">
        <v>3</v>
      </c>
      <c r="E624" t="s">
        <v>671</v>
      </c>
      <c r="F624" t="b">
        <v>0</v>
      </c>
      <c r="G624">
        <v>18</v>
      </c>
      <c r="H624" t="s">
        <v>677</v>
      </c>
      <c r="I624" t="s">
        <v>462</v>
      </c>
      <c r="K624" t="s">
        <v>611</v>
      </c>
      <c r="L624" t="s">
        <v>612</v>
      </c>
      <c r="M624">
        <v>5</v>
      </c>
      <c r="N624">
        <v>3</v>
      </c>
      <c r="O624">
        <v>2181</v>
      </c>
      <c r="P624" t="s">
        <v>193</v>
      </c>
      <c r="R624" t="s">
        <v>647</v>
      </c>
      <c r="S624" t="s">
        <v>648</v>
      </c>
      <c r="T624">
        <v>16</v>
      </c>
      <c r="U624">
        <v>-4</v>
      </c>
      <c r="V624">
        <v>1963</v>
      </c>
      <c r="W624" t="s">
        <v>770</v>
      </c>
      <c r="AB624">
        <f>IF(I624=$AA$2, _xlfn.XLOOKUP(P624,tennis_clusters!B:B,tennis_clusters!AB:AB),"NA")</f>
        <v>17</v>
      </c>
      <c r="AC624" t="str">
        <f>IF(OR(ISNUMBER(AB624),ISNA(AB624)),"NA",_xlfn.XLOOKUP(I624,tennis_clusters!B:B,tennis_clusters!AB:AB))</f>
        <v>NA</v>
      </c>
      <c r="AD624" t="str">
        <f t="shared" si="70"/>
        <v>W</v>
      </c>
      <c r="AE624" t="str">
        <f t="shared" si="71"/>
        <v>W</v>
      </c>
      <c r="AF624">
        <f t="shared" si="72"/>
        <v>17</v>
      </c>
      <c r="AG624">
        <f t="shared" si="69"/>
        <v>1</v>
      </c>
      <c r="AH624">
        <f t="shared" si="73"/>
        <v>0.72972972972972971</v>
      </c>
      <c r="AI624">
        <f t="shared" si="74"/>
        <v>7.3046018991964945E-2</v>
      </c>
      <c r="AJ624">
        <v>0.76137624861265263</v>
      </c>
      <c r="AK624">
        <f t="shared" si="75"/>
        <v>5.6941294726170565E-2</v>
      </c>
    </row>
    <row r="625" spans="1:37" x14ac:dyDescent="0.2">
      <c r="A625" s="2" t="d">
        <v>2000-05-29</v>
      </c>
      <c r="B625" t="s">
        <v>670</v>
      </c>
      <c r="C625" t="s">
        <v>608</v>
      </c>
      <c r="D625">
        <v>5</v>
      </c>
      <c r="E625" t="s">
        <v>671</v>
      </c>
      <c r="F625" t="b">
        <v>0</v>
      </c>
      <c r="G625">
        <v>28</v>
      </c>
      <c r="H625" t="s">
        <v>632</v>
      </c>
      <c r="I625" t="s">
        <v>387</v>
      </c>
      <c r="K625" t="s">
        <v>643</v>
      </c>
      <c r="L625" t="s">
        <v>644</v>
      </c>
      <c r="M625">
        <v>25</v>
      </c>
      <c r="N625">
        <v>18</v>
      </c>
      <c r="O625">
        <v>2089</v>
      </c>
      <c r="P625" t="s">
        <v>462</v>
      </c>
      <c r="Q625">
        <v>2</v>
      </c>
      <c r="R625" t="s">
        <v>611</v>
      </c>
      <c r="S625" t="s">
        <v>612</v>
      </c>
      <c r="T625">
        <v>2</v>
      </c>
      <c r="U625">
        <v>-17</v>
      </c>
      <c r="V625">
        <v>2267</v>
      </c>
      <c r="W625" t="s">
        <v>816</v>
      </c>
      <c r="AB625" t="str">
        <f>IF(I625=$AA$2, _xlfn.XLOOKUP(P625,tennis_clusters!B:B,tennis_clusters!AB:AB),"NA")</f>
        <v>NA</v>
      </c>
      <c r="AC625">
        <f>IF(OR(ISNUMBER(AB625),ISNA(AB625)),"NA",_xlfn.XLOOKUP(I625,tennis_clusters!B:B,tennis_clusters!AB:AB))</f>
        <v>16</v>
      </c>
      <c r="AD625" t="str">
        <f t="shared" si="70"/>
        <v>L</v>
      </c>
      <c r="AE625" t="str">
        <f t="shared" si="71"/>
        <v>L</v>
      </c>
      <c r="AF625">
        <f t="shared" si="72"/>
        <v>16</v>
      </c>
      <c r="AG625">
        <f t="shared" si="69"/>
        <v>0</v>
      </c>
      <c r="AH625">
        <f t="shared" si="73"/>
        <v>0.62264150943396224</v>
      </c>
      <c r="AI625">
        <f t="shared" si="74"/>
        <v>0.3876824492702029</v>
      </c>
      <c r="AJ625">
        <v>0.76137624861265263</v>
      </c>
      <c r="AK625">
        <f t="shared" si="75"/>
        <v>0.57969379195147586</v>
      </c>
    </row>
    <row r="626" spans="1:37" x14ac:dyDescent="0.2">
      <c r="A626" s="2" t="d">
        <v>1994-12-06</v>
      </c>
      <c r="B626" t="s">
        <v>955</v>
      </c>
      <c r="C626" t="s">
        <v>956</v>
      </c>
      <c r="D626">
        <v>5</v>
      </c>
      <c r="E626" t="s">
        <v>819</v>
      </c>
      <c r="F626" t="b">
        <v>1</v>
      </c>
      <c r="H626" t="s">
        <v>614</v>
      </c>
      <c r="I626" t="s">
        <v>462</v>
      </c>
      <c r="J626">
        <v>1</v>
      </c>
      <c r="K626" t="s">
        <v>611</v>
      </c>
      <c r="L626" t="s">
        <v>612</v>
      </c>
      <c r="M626">
        <v>1</v>
      </c>
      <c r="N626">
        <v>6</v>
      </c>
      <c r="O626">
        <v>2366</v>
      </c>
      <c r="P626" t="s">
        <v>212</v>
      </c>
      <c r="Q626">
        <v>6</v>
      </c>
      <c r="R626" t="s">
        <v>871</v>
      </c>
      <c r="S626" t="s">
        <v>872</v>
      </c>
      <c r="T626">
        <v>5</v>
      </c>
      <c r="U626">
        <v>-6</v>
      </c>
      <c r="V626">
        <v>2174</v>
      </c>
      <c r="W626" t="s">
        <v>1116</v>
      </c>
      <c r="AB626">
        <f>IF(I626=$AA$2, _xlfn.XLOOKUP(P626,tennis_clusters!B:B,tennis_clusters!AB:AB),"NA")</f>
        <v>16</v>
      </c>
      <c r="AC626" t="str">
        <f>IF(OR(ISNUMBER(AB626),ISNA(AB626)),"NA",_xlfn.XLOOKUP(I626,tennis_clusters!B:B,tennis_clusters!AB:AB))</f>
        <v>NA</v>
      </c>
      <c r="AD626" t="str">
        <f t="shared" si="70"/>
        <v>W</v>
      </c>
      <c r="AE626" t="str">
        <f t="shared" si="71"/>
        <v>W</v>
      </c>
      <c r="AF626">
        <f t="shared" si="72"/>
        <v>16</v>
      </c>
      <c r="AG626">
        <f t="shared" si="69"/>
        <v>1</v>
      </c>
      <c r="AH626">
        <f t="shared" si="73"/>
        <v>0.62264150943396224</v>
      </c>
      <c r="AI626">
        <f t="shared" si="74"/>
        <v>0.1423994304022784</v>
      </c>
      <c r="AJ626">
        <v>0.76137624861265263</v>
      </c>
      <c r="AK626">
        <f t="shared" si="75"/>
        <v>5.6941294726170565E-2</v>
      </c>
    </row>
    <row r="627" spans="1:37" x14ac:dyDescent="0.2">
      <c r="A627" s="2" t="d">
        <v>1993-08-30</v>
      </c>
      <c r="B627" t="s">
        <v>607</v>
      </c>
      <c r="C627" t="s">
        <v>608</v>
      </c>
      <c r="D627">
        <v>5</v>
      </c>
      <c r="E627" t="s">
        <v>609</v>
      </c>
      <c r="F627" t="b">
        <v>0</v>
      </c>
      <c r="G627">
        <v>41</v>
      </c>
      <c r="H627" t="s">
        <v>614</v>
      </c>
      <c r="I627" t="s">
        <v>462</v>
      </c>
      <c r="J627">
        <v>2</v>
      </c>
      <c r="K627" t="s">
        <v>611</v>
      </c>
      <c r="L627" t="s">
        <v>612</v>
      </c>
      <c r="M627">
        <v>2</v>
      </c>
      <c r="N627">
        <v>6</v>
      </c>
      <c r="O627">
        <v>2298</v>
      </c>
      <c r="P627" t="s">
        <v>52</v>
      </c>
      <c r="Q627">
        <v>14</v>
      </c>
      <c r="R627" t="s">
        <v>667</v>
      </c>
      <c r="S627" t="s">
        <v>668</v>
      </c>
      <c r="T627">
        <v>15</v>
      </c>
      <c r="U627">
        <v>-6</v>
      </c>
      <c r="V627">
        <v>2058</v>
      </c>
      <c r="W627" t="s">
        <v>909</v>
      </c>
      <c r="AB627">
        <f>IF(I627=$AA$2, _xlfn.XLOOKUP(P627,tennis_clusters!B:B,tennis_clusters!AB:AB),"NA")</f>
        <v>22</v>
      </c>
      <c r="AC627" t="str">
        <f>IF(OR(ISNUMBER(AB627),ISNA(AB627)),"NA",_xlfn.XLOOKUP(I627,tennis_clusters!B:B,tennis_clusters!AB:AB))</f>
        <v>NA</v>
      </c>
      <c r="AD627" t="str">
        <f t="shared" si="70"/>
        <v>W</v>
      </c>
      <c r="AE627" t="str">
        <f t="shared" si="71"/>
        <v>W</v>
      </c>
      <c r="AF627">
        <f t="shared" si="72"/>
        <v>22</v>
      </c>
      <c r="AG627">
        <f t="shared" si="69"/>
        <v>1</v>
      </c>
      <c r="AH627">
        <f t="shared" si="73"/>
        <v>0.84375</v>
      </c>
      <c r="AI627">
        <f t="shared" si="74"/>
        <v>2.44140625E-2</v>
      </c>
      <c r="AJ627">
        <v>0.76137624861265263</v>
      </c>
      <c r="AK627">
        <f t="shared" si="75"/>
        <v>5.6941294726170565E-2</v>
      </c>
    </row>
    <row r="628" spans="1:37" x14ac:dyDescent="0.2">
      <c r="A628" s="2" t="d">
        <v>1997-02-10</v>
      </c>
      <c r="B628" t="s">
        <v>887</v>
      </c>
      <c r="C628" t="s">
        <v>637</v>
      </c>
      <c r="D628">
        <v>3</v>
      </c>
      <c r="E628" t="s">
        <v>609</v>
      </c>
      <c r="F628" t="b">
        <v>1</v>
      </c>
      <c r="G628">
        <v>50</v>
      </c>
      <c r="H628" t="s">
        <v>618</v>
      </c>
      <c r="I628" t="s">
        <v>462</v>
      </c>
      <c r="J628">
        <v>1</v>
      </c>
      <c r="K628" t="s">
        <v>611</v>
      </c>
      <c r="L628" t="s">
        <v>612</v>
      </c>
      <c r="M628">
        <v>1</v>
      </c>
      <c r="N628">
        <v>1</v>
      </c>
      <c r="O628">
        <v>2381</v>
      </c>
      <c r="P628" t="s">
        <v>115</v>
      </c>
      <c r="Q628">
        <v>8</v>
      </c>
      <c r="R628" t="s">
        <v>611</v>
      </c>
      <c r="S628" t="s">
        <v>612</v>
      </c>
      <c r="T628">
        <v>42</v>
      </c>
      <c r="U628">
        <v>-1</v>
      </c>
      <c r="V628">
        <v>1921</v>
      </c>
      <c r="W628" t="s">
        <v>842</v>
      </c>
      <c r="AB628">
        <f>IF(I628=$AA$2, _xlfn.XLOOKUP(P628,tennis_clusters!B:B,tennis_clusters!AB:AB),"NA")</f>
        <v>2</v>
      </c>
      <c r="AC628" t="str">
        <f>IF(OR(ISNUMBER(AB628),ISNA(AB628)),"NA",_xlfn.XLOOKUP(I628,tennis_clusters!B:B,tennis_clusters!AB:AB))</f>
        <v>NA</v>
      </c>
      <c r="AD628" t="str">
        <f t="shared" si="70"/>
        <v>W</v>
      </c>
      <c r="AE628" t="str">
        <f t="shared" si="71"/>
        <v>W</v>
      </c>
      <c r="AF628">
        <f t="shared" si="72"/>
        <v>2</v>
      </c>
      <c r="AG628">
        <f t="shared" si="69"/>
        <v>1</v>
      </c>
      <c r="AH628">
        <f t="shared" si="73"/>
        <v>0.78749999999999998</v>
      </c>
      <c r="AI628">
        <f t="shared" si="74"/>
        <v>4.5156250000000009E-2</v>
      </c>
      <c r="AJ628">
        <v>0.76137624861265263</v>
      </c>
      <c r="AK628">
        <f t="shared" si="75"/>
        <v>5.6941294726170565E-2</v>
      </c>
    </row>
    <row r="629" spans="1:37" x14ac:dyDescent="0.2">
      <c r="A629" s="2" t="d">
        <v>1992-08-31</v>
      </c>
      <c r="B629" t="s">
        <v>607</v>
      </c>
      <c r="C629" t="s">
        <v>608</v>
      </c>
      <c r="D629">
        <v>5</v>
      </c>
      <c r="E629" t="s">
        <v>609</v>
      </c>
      <c r="F629" t="b">
        <v>0</v>
      </c>
      <c r="G629">
        <v>30</v>
      </c>
      <c r="H629" t="s">
        <v>614</v>
      </c>
      <c r="I629" t="s">
        <v>462</v>
      </c>
      <c r="J629">
        <v>3</v>
      </c>
      <c r="K629" t="s">
        <v>611</v>
      </c>
      <c r="L629" t="s">
        <v>612</v>
      </c>
      <c r="M629">
        <v>3</v>
      </c>
      <c r="N629">
        <v>15</v>
      </c>
      <c r="O629">
        <v>2270</v>
      </c>
      <c r="P629" t="s">
        <v>289</v>
      </c>
      <c r="Q629">
        <v>1</v>
      </c>
      <c r="R629" t="s">
        <v>611</v>
      </c>
      <c r="S629" t="s">
        <v>612</v>
      </c>
      <c r="T629">
        <v>1</v>
      </c>
      <c r="U629">
        <v>-15</v>
      </c>
      <c r="V629">
        <v>2284</v>
      </c>
      <c r="W629" t="s">
        <v>1221</v>
      </c>
      <c r="AB629">
        <f>IF(I629=$AA$2, _xlfn.XLOOKUP(P629,tennis_clusters!B:B,tennis_clusters!AB:AB),"NA")</f>
        <v>8</v>
      </c>
      <c r="AC629" t="str">
        <f>IF(OR(ISNUMBER(AB629),ISNA(AB629)),"NA",_xlfn.XLOOKUP(I629,tennis_clusters!B:B,tennis_clusters!AB:AB))</f>
        <v>NA</v>
      </c>
      <c r="AD629" t="str">
        <f t="shared" si="70"/>
        <v>W</v>
      </c>
      <c r="AE629" t="str">
        <f t="shared" si="71"/>
        <v>W</v>
      </c>
      <c r="AF629">
        <f t="shared" si="72"/>
        <v>8</v>
      </c>
      <c r="AG629">
        <f t="shared" si="69"/>
        <v>1</v>
      </c>
      <c r="AH629">
        <f t="shared" si="73"/>
        <v>0.7415730337078652</v>
      </c>
      <c r="AI629">
        <f t="shared" si="74"/>
        <v>6.6784496906956176E-2</v>
      </c>
      <c r="AJ629">
        <v>0.76137624861265263</v>
      </c>
      <c r="AK629">
        <f t="shared" si="75"/>
        <v>5.6941294726170565E-2</v>
      </c>
    </row>
    <row r="630" spans="1:37" x14ac:dyDescent="0.2">
      <c r="A630" s="2" t="d">
        <v>1993-10-18</v>
      </c>
      <c r="B630" t="s">
        <v>898</v>
      </c>
      <c r="C630" t="s">
        <v>637</v>
      </c>
      <c r="D630">
        <v>3</v>
      </c>
      <c r="E630" t="s">
        <v>819</v>
      </c>
      <c r="F630" t="b">
        <v>1</v>
      </c>
      <c r="G630">
        <v>61</v>
      </c>
      <c r="H630" t="s">
        <v>618</v>
      </c>
      <c r="I630" t="s">
        <v>462</v>
      </c>
      <c r="J630">
        <v>1</v>
      </c>
      <c r="K630" t="s">
        <v>611</v>
      </c>
      <c r="L630" t="s">
        <v>612</v>
      </c>
      <c r="M630">
        <v>1</v>
      </c>
      <c r="N630">
        <v>1</v>
      </c>
      <c r="O630">
        <v>2313</v>
      </c>
      <c r="P630" t="s">
        <v>527</v>
      </c>
      <c r="R630" t="s">
        <v>638</v>
      </c>
      <c r="S630" t="s">
        <v>639</v>
      </c>
      <c r="T630">
        <v>76</v>
      </c>
      <c r="U630">
        <v>-2</v>
      </c>
      <c r="V630">
        <v>1793</v>
      </c>
      <c r="W630" t="s">
        <v>849</v>
      </c>
      <c r="AB630">
        <f>IF(I630=$AA$2, _xlfn.XLOOKUP(P630,tennis_clusters!B:B,tennis_clusters!AB:AB),"NA")</f>
        <v>12</v>
      </c>
      <c r="AC630" t="str">
        <f>IF(OR(ISNUMBER(AB630),ISNA(AB630)),"NA",_xlfn.XLOOKUP(I630,tennis_clusters!B:B,tennis_clusters!AB:AB))</f>
        <v>NA</v>
      </c>
      <c r="AD630" t="str">
        <f t="shared" si="70"/>
        <v>W</v>
      </c>
      <c r="AE630" t="str">
        <f t="shared" si="71"/>
        <v>W</v>
      </c>
      <c r="AF630">
        <f t="shared" si="72"/>
        <v>12</v>
      </c>
      <c r="AG630">
        <f t="shared" si="69"/>
        <v>1</v>
      </c>
      <c r="AH630">
        <f t="shared" si="73"/>
        <v>1</v>
      </c>
      <c r="AI630">
        <f t="shared" si="74"/>
        <v>0</v>
      </c>
      <c r="AJ630">
        <v>0.76137624861265263</v>
      </c>
      <c r="AK630">
        <f t="shared" si="75"/>
        <v>5.6941294726170565E-2</v>
      </c>
    </row>
    <row r="631" spans="1:37" x14ac:dyDescent="0.2">
      <c r="A631" s="2" t="d">
        <v>1996-02-19</v>
      </c>
      <c r="B631" t="s">
        <v>782</v>
      </c>
      <c r="C631" t="s">
        <v>783</v>
      </c>
      <c r="D631">
        <v>3</v>
      </c>
      <c r="E631" t="s">
        <v>609</v>
      </c>
      <c r="F631" t="b">
        <v>1</v>
      </c>
      <c r="G631">
        <v>62</v>
      </c>
      <c r="H631" t="s">
        <v>620</v>
      </c>
      <c r="I631" t="s">
        <v>462</v>
      </c>
      <c r="J631">
        <v>1</v>
      </c>
      <c r="K631" t="s">
        <v>611</v>
      </c>
      <c r="L631" t="s">
        <v>612</v>
      </c>
      <c r="M631">
        <v>1</v>
      </c>
      <c r="N631">
        <v>2</v>
      </c>
      <c r="O631">
        <v>2337</v>
      </c>
      <c r="P631" t="s">
        <v>216</v>
      </c>
      <c r="Q631">
        <v>16</v>
      </c>
      <c r="R631" t="s">
        <v>625</v>
      </c>
      <c r="S631" t="s">
        <v>626</v>
      </c>
      <c r="T631">
        <v>45</v>
      </c>
      <c r="U631">
        <v>-2</v>
      </c>
      <c r="V631">
        <v>1971</v>
      </c>
      <c r="W631" t="s">
        <v>1044</v>
      </c>
      <c r="AB631">
        <f>IF(I631=$AA$2, _xlfn.XLOOKUP(P631,tennis_clusters!B:B,tennis_clusters!AB:AB),"NA")</f>
        <v>16</v>
      </c>
      <c r="AC631" t="str">
        <f>IF(OR(ISNUMBER(AB631),ISNA(AB631)),"NA",_xlfn.XLOOKUP(I631,tennis_clusters!B:B,tennis_clusters!AB:AB))</f>
        <v>NA</v>
      </c>
      <c r="AD631" t="str">
        <f t="shared" si="70"/>
        <v>W</v>
      </c>
      <c r="AE631" t="str">
        <f t="shared" si="71"/>
        <v>W</v>
      </c>
      <c r="AF631">
        <f t="shared" si="72"/>
        <v>16</v>
      </c>
      <c r="AG631">
        <f t="shared" si="69"/>
        <v>1</v>
      </c>
      <c r="AH631">
        <f t="shared" si="73"/>
        <v>0.62264150943396224</v>
      </c>
      <c r="AI631">
        <f t="shared" si="74"/>
        <v>0.1423994304022784</v>
      </c>
      <c r="AJ631">
        <v>0.76137624861265263</v>
      </c>
      <c r="AK631">
        <f t="shared" si="75"/>
        <v>5.6941294726170565E-2</v>
      </c>
    </row>
    <row r="632" spans="1:37" x14ac:dyDescent="0.2">
      <c r="A632" s="2" t="d">
        <v>2002-06-24</v>
      </c>
      <c r="B632" t="s">
        <v>658</v>
      </c>
      <c r="C632" t="s">
        <v>608</v>
      </c>
      <c r="D632">
        <v>5</v>
      </c>
      <c r="E632" t="s">
        <v>608</v>
      </c>
      <c r="F632" t="b">
        <v>0</v>
      </c>
      <c r="G632">
        <v>59</v>
      </c>
      <c r="H632" t="s">
        <v>632</v>
      </c>
      <c r="I632" t="s">
        <v>462</v>
      </c>
      <c r="J632">
        <v>6</v>
      </c>
      <c r="K632" t="s">
        <v>611</v>
      </c>
      <c r="L632" t="s">
        <v>612</v>
      </c>
      <c r="M632">
        <v>13</v>
      </c>
      <c r="N632">
        <v>2</v>
      </c>
      <c r="O632">
        <v>2086</v>
      </c>
      <c r="P632" t="s">
        <v>663</v>
      </c>
      <c r="R632" t="s">
        <v>625</v>
      </c>
      <c r="S632" t="s">
        <v>626</v>
      </c>
      <c r="T632">
        <v>116</v>
      </c>
      <c r="U632">
        <v>-7</v>
      </c>
      <c r="V632">
        <v>1684</v>
      </c>
      <c r="W632" t="s">
        <v>664</v>
      </c>
      <c r="AB632" t="e">
        <f>IF(I632=$AA$2, _xlfn.XLOOKUP(P632,tennis_clusters!B:B,tennis_clusters!AB:AB),"NA")</f>
        <v>#N/A</v>
      </c>
      <c r="AC632" t="str">
        <f>IF(OR(ISNUMBER(AB632),ISNA(AB632)),"NA",_xlfn.XLOOKUP(I632,tennis_clusters!B:B,tennis_clusters!AB:AB))</f>
        <v>NA</v>
      </c>
      <c r="AD632" t="str">
        <f t="shared" si="70"/>
        <v>W</v>
      </c>
      <c r="AE632" t="str">
        <f t="shared" si="71"/>
        <v/>
      </c>
      <c r="AF632" t="str">
        <f t="shared" si="72"/>
        <v/>
      </c>
      <c r="AG632" t="str">
        <f t="shared" si="69"/>
        <v/>
      </c>
      <c r="AH632" t="str">
        <f t="shared" si="73"/>
        <v/>
      </c>
      <c r="AI632" t="str">
        <f t="shared" si="74"/>
        <v/>
      </c>
      <c r="AJ632">
        <v>0.76137624861265263</v>
      </c>
      <c r="AK632" t="str">
        <f t="shared" si="75"/>
        <v/>
      </c>
    </row>
    <row r="633" spans="1:37" x14ac:dyDescent="0.2">
      <c r="A633" s="2" t="d">
        <v>1991-02-18</v>
      </c>
      <c r="B633" t="s">
        <v>782</v>
      </c>
      <c r="C633" t="s">
        <v>783</v>
      </c>
      <c r="D633">
        <v>3</v>
      </c>
      <c r="E633" t="s">
        <v>609</v>
      </c>
      <c r="F633" t="b">
        <v>1</v>
      </c>
      <c r="G633">
        <v>43</v>
      </c>
      <c r="H633" t="s">
        <v>624</v>
      </c>
      <c r="I633" t="s">
        <v>462</v>
      </c>
      <c r="J633">
        <v>2</v>
      </c>
      <c r="K633" t="s">
        <v>611</v>
      </c>
      <c r="L633" t="s">
        <v>612</v>
      </c>
      <c r="M633">
        <v>5</v>
      </c>
      <c r="N633">
        <v>2</v>
      </c>
      <c r="O633">
        <v>2185</v>
      </c>
      <c r="P633" t="s">
        <v>1317</v>
      </c>
      <c r="R633" t="s">
        <v>611</v>
      </c>
      <c r="S633" t="s">
        <v>612</v>
      </c>
      <c r="T633">
        <v>145</v>
      </c>
      <c r="U633">
        <v>-3</v>
      </c>
      <c r="V633">
        <v>1770</v>
      </c>
      <c r="W633" t="s">
        <v>931</v>
      </c>
      <c r="Y633" t="s">
        <v>646</v>
      </c>
      <c r="AB633" t="e">
        <f>IF(I633=$AA$2, _xlfn.XLOOKUP(P633,tennis_clusters!B:B,tennis_clusters!AB:AB),"NA")</f>
        <v>#N/A</v>
      </c>
      <c r="AC633" t="str">
        <f>IF(OR(ISNUMBER(AB633),ISNA(AB633)),"NA",_xlfn.XLOOKUP(I633,tennis_clusters!B:B,tennis_clusters!AB:AB))</f>
        <v>NA</v>
      </c>
      <c r="AD633" t="str">
        <f t="shared" si="70"/>
        <v>W</v>
      </c>
      <c r="AE633" t="str">
        <f t="shared" si="71"/>
        <v/>
      </c>
      <c r="AF633" t="str">
        <f t="shared" si="72"/>
        <v/>
      </c>
      <c r="AG633" t="str">
        <f t="shared" si="69"/>
        <v/>
      </c>
      <c r="AH633" t="str">
        <f t="shared" si="73"/>
        <v/>
      </c>
      <c r="AI633" t="str">
        <f t="shared" si="74"/>
        <v/>
      </c>
      <c r="AJ633">
        <v>0.76137624861265263</v>
      </c>
      <c r="AK633" t="str">
        <f t="shared" si="75"/>
        <v/>
      </c>
    </row>
    <row r="634" spans="1:37" x14ac:dyDescent="0.2">
      <c r="A634" s="2" t="d">
        <v>2000-03-13</v>
      </c>
      <c r="B634" t="s">
        <v>706</v>
      </c>
      <c r="C634" t="s">
        <v>642</v>
      </c>
      <c r="D634">
        <v>3</v>
      </c>
      <c r="E634" t="s">
        <v>609</v>
      </c>
      <c r="F634" t="b">
        <v>0</v>
      </c>
      <c r="G634">
        <v>58</v>
      </c>
      <c r="H634" t="s">
        <v>620</v>
      </c>
      <c r="I634" t="s">
        <v>462</v>
      </c>
      <c r="J634">
        <v>2</v>
      </c>
      <c r="K634" t="s">
        <v>611</v>
      </c>
      <c r="L634" t="s">
        <v>612</v>
      </c>
      <c r="M634">
        <v>2</v>
      </c>
      <c r="N634">
        <v>2</v>
      </c>
      <c r="O634">
        <v>2307</v>
      </c>
      <c r="P634" t="s">
        <v>102</v>
      </c>
      <c r="R634" t="s">
        <v>713</v>
      </c>
      <c r="S634" t="s">
        <v>714</v>
      </c>
      <c r="T634">
        <v>62</v>
      </c>
      <c r="U634">
        <v>-2</v>
      </c>
      <c r="V634">
        <v>1958</v>
      </c>
      <c r="W634" t="s">
        <v>705</v>
      </c>
      <c r="Y634" t="s">
        <v>646</v>
      </c>
      <c r="AB634">
        <f>IF(I634=$AA$2, _xlfn.XLOOKUP(P634,tennis_clusters!B:B,tennis_clusters!AB:AB),"NA")</f>
        <v>13</v>
      </c>
      <c r="AC634" t="str">
        <f>IF(OR(ISNUMBER(AB634),ISNA(AB634)),"NA",_xlfn.XLOOKUP(I634,tennis_clusters!B:B,tennis_clusters!AB:AB))</f>
        <v>NA</v>
      </c>
      <c r="AD634" t="str">
        <f t="shared" si="70"/>
        <v>W</v>
      </c>
      <c r="AE634" t="str">
        <f t="shared" si="71"/>
        <v>W</v>
      </c>
      <c r="AF634">
        <f t="shared" si="72"/>
        <v>13</v>
      </c>
      <c r="AG634">
        <f t="shared" si="69"/>
        <v>1</v>
      </c>
      <c r="AH634">
        <f t="shared" si="73"/>
        <v>0.80909090909090908</v>
      </c>
      <c r="AI634">
        <f t="shared" si="74"/>
        <v>3.6446280991735538E-2</v>
      </c>
      <c r="AJ634">
        <v>0.76137624861265263</v>
      </c>
      <c r="AK634">
        <f t="shared" si="75"/>
        <v>5.6941294726170565E-2</v>
      </c>
    </row>
    <row r="635" spans="1:37" x14ac:dyDescent="0.2">
      <c r="A635" s="2" t="d">
        <v>1995-04-24</v>
      </c>
      <c r="B635" t="s">
        <v>935</v>
      </c>
      <c r="C635" t="s">
        <v>642</v>
      </c>
      <c r="D635">
        <v>3</v>
      </c>
      <c r="E635" t="s">
        <v>671</v>
      </c>
      <c r="F635" t="b">
        <v>0</v>
      </c>
      <c r="G635">
        <v>16</v>
      </c>
      <c r="H635" t="s">
        <v>624</v>
      </c>
      <c r="I635" t="s">
        <v>459</v>
      </c>
      <c r="K635" t="s">
        <v>615</v>
      </c>
      <c r="L635" t="s">
        <v>616</v>
      </c>
      <c r="M635">
        <v>33</v>
      </c>
      <c r="N635">
        <v>17</v>
      </c>
      <c r="O635">
        <v>2031</v>
      </c>
      <c r="P635" t="s">
        <v>462</v>
      </c>
      <c r="Q635">
        <v>1</v>
      </c>
      <c r="R635" t="s">
        <v>611</v>
      </c>
      <c r="S635" t="s">
        <v>612</v>
      </c>
      <c r="T635">
        <v>2</v>
      </c>
      <c r="U635">
        <v>-17</v>
      </c>
      <c r="V635">
        <v>2342</v>
      </c>
      <c r="W635" t="s">
        <v>1093</v>
      </c>
      <c r="Z635" t="s">
        <v>847</v>
      </c>
      <c r="AB635" t="str">
        <f>IF(I635=$AA$2, _xlfn.XLOOKUP(P635,tennis_clusters!B:B,tennis_clusters!AB:AB),"NA")</f>
        <v>NA</v>
      </c>
      <c r="AC635">
        <f>IF(OR(ISNUMBER(AB635),ISNA(AB635)),"NA",_xlfn.XLOOKUP(I635,tennis_clusters!B:B,tennis_clusters!AB:AB))</f>
        <v>2</v>
      </c>
      <c r="AD635" t="str">
        <f t="shared" si="70"/>
        <v>L</v>
      </c>
      <c r="AE635" t="str">
        <f t="shared" si="71"/>
        <v>L</v>
      </c>
      <c r="AF635">
        <f t="shared" si="72"/>
        <v>2</v>
      </c>
      <c r="AG635">
        <f t="shared" si="69"/>
        <v>0</v>
      </c>
      <c r="AH635">
        <f t="shared" si="73"/>
        <v>0.78749999999999998</v>
      </c>
      <c r="AI635">
        <f t="shared" si="74"/>
        <v>0.62015624999999996</v>
      </c>
      <c r="AJ635">
        <v>0.76137624861265263</v>
      </c>
      <c r="AK635">
        <f t="shared" si="75"/>
        <v>0.57969379195147586</v>
      </c>
    </row>
    <row r="636" spans="1:37" x14ac:dyDescent="0.2">
      <c r="A636" s="2" t="d">
        <v>1990-02-05</v>
      </c>
      <c r="B636" t="s">
        <v>1370</v>
      </c>
      <c r="C636" t="s">
        <v>637</v>
      </c>
      <c r="D636">
        <v>3</v>
      </c>
      <c r="E636" t="s">
        <v>819</v>
      </c>
      <c r="F636" t="b">
        <v>1</v>
      </c>
      <c r="H636" t="s">
        <v>618</v>
      </c>
      <c r="I636" t="s">
        <v>462</v>
      </c>
      <c r="K636" t="s">
        <v>611</v>
      </c>
      <c r="L636" t="s">
        <v>612</v>
      </c>
      <c r="M636">
        <v>42</v>
      </c>
      <c r="N636">
        <v>7</v>
      </c>
      <c r="O636">
        <v>1959</v>
      </c>
      <c r="P636" t="s">
        <v>1319</v>
      </c>
      <c r="R636" t="s">
        <v>693</v>
      </c>
      <c r="S636" t="s">
        <v>694</v>
      </c>
      <c r="T636">
        <v>76</v>
      </c>
      <c r="U636">
        <v>-8</v>
      </c>
      <c r="V636">
        <v>1897</v>
      </c>
      <c r="W636" t="s">
        <v>1350</v>
      </c>
      <c r="AB636" t="e">
        <f>IF(I636=$AA$2, _xlfn.XLOOKUP(P636,tennis_clusters!B:B,tennis_clusters!AB:AB),"NA")</f>
        <v>#N/A</v>
      </c>
      <c r="AC636" t="str">
        <f>IF(OR(ISNUMBER(AB636),ISNA(AB636)),"NA",_xlfn.XLOOKUP(I636,tennis_clusters!B:B,tennis_clusters!AB:AB))</f>
        <v>NA</v>
      </c>
      <c r="AD636" t="str">
        <f t="shared" si="70"/>
        <v>W</v>
      </c>
      <c r="AE636" t="str">
        <f t="shared" si="71"/>
        <v/>
      </c>
      <c r="AF636" t="str">
        <f t="shared" si="72"/>
        <v/>
      </c>
      <c r="AG636" t="str">
        <f t="shared" si="69"/>
        <v/>
      </c>
      <c r="AH636" t="str">
        <f t="shared" si="73"/>
        <v/>
      </c>
      <c r="AI636" t="str">
        <f t="shared" si="74"/>
        <v/>
      </c>
      <c r="AJ636">
        <v>0.76137624861265263</v>
      </c>
      <c r="AK636" t="str">
        <f t="shared" si="75"/>
        <v/>
      </c>
    </row>
    <row r="637" spans="1:37" x14ac:dyDescent="0.2">
      <c r="A637" s="2" t="d">
        <v>1988-11-14</v>
      </c>
      <c r="B637" t="s">
        <v>1414</v>
      </c>
      <c r="C637" t="s">
        <v>637</v>
      </c>
      <c r="D637">
        <v>3</v>
      </c>
      <c r="E637" t="s">
        <v>819</v>
      </c>
      <c r="F637" t="b">
        <v>1</v>
      </c>
      <c r="H637" t="s">
        <v>624</v>
      </c>
      <c r="I637" t="s">
        <v>462</v>
      </c>
      <c r="K637" t="s">
        <v>611</v>
      </c>
      <c r="L637" t="s">
        <v>612</v>
      </c>
      <c r="M637">
        <v>127</v>
      </c>
      <c r="N637">
        <v>15</v>
      </c>
      <c r="O637">
        <v>1778</v>
      </c>
      <c r="P637" t="s">
        <v>1416</v>
      </c>
      <c r="R637" t="s">
        <v>611</v>
      </c>
      <c r="S637" t="s">
        <v>612</v>
      </c>
      <c r="T637">
        <v>201</v>
      </c>
      <c r="U637">
        <v>-15</v>
      </c>
      <c r="V637">
        <v>1776</v>
      </c>
      <c r="W637" t="s">
        <v>1338</v>
      </c>
      <c r="AB637" t="e">
        <f>IF(I637=$AA$2, _xlfn.XLOOKUP(P637,tennis_clusters!B:B,tennis_clusters!AB:AB),"NA")</f>
        <v>#N/A</v>
      </c>
      <c r="AC637" t="str">
        <f>IF(OR(ISNUMBER(AB637),ISNA(AB637)),"NA",_xlfn.XLOOKUP(I637,tennis_clusters!B:B,tennis_clusters!AB:AB))</f>
        <v>NA</v>
      </c>
      <c r="AD637" t="str">
        <f t="shared" si="70"/>
        <v>W</v>
      </c>
      <c r="AE637" t="str">
        <f t="shared" si="71"/>
        <v/>
      </c>
      <c r="AF637" t="str">
        <f t="shared" si="72"/>
        <v/>
      </c>
      <c r="AG637" t="str">
        <f t="shared" si="69"/>
        <v/>
      </c>
      <c r="AH637" t="str">
        <f t="shared" si="73"/>
        <v/>
      </c>
      <c r="AI637" t="str">
        <f t="shared" si="74"/>
        <v/>
      </c>
      <c r="AJ637">
        <v>0.76137624861265263</v>
      </c>
      <c r="AK637" t="str">
        <f t="shared" si="75"/>
        <v/>
      </c>
    </row>
    <row r="638" spans="1:37" x14ac:dyDescent="0.2">
      <c r="A638" s="2" t="d">
        <v>1998-02-23</v>
      </c>
      <c r="B638" t="s">
        <v>938</v>
      </c>
      <c r="C638" t="s">
        <v>783</v>
      </c>
      <c r="D638">
        <v>3</v>
      </c>
      <c r="E638" t="s">
        <v>609</v>
      </c>
      <c r="F638" t="b">
        <v>1</v>
      </c>
      <c r="G638">
        <v>64</v>
      </c>
      <c r="H638" t="s">
        <v>610</v>
      </c>
      <c r="I638" t="s">
        <v>462</v>
      </c>
      <c r="J638">
        <v>1</v>
      </c>
      <c r="K638" t="s">
        <v>611</v>
      </c>
      <c r="L638" t="s">
        <v>612</v>
      </c>
      <c r="M638">
        <v>1</v>
      </c>
      <c r="N638">
        <v>5</v>
      </c>
      <c r="O638">
        <v>2323</v>
      </c>
      <c r="P638" t="s">
        <v>543</v>
      </c>
      <c r="Q638">
        <v>3</v>
      </c>
      <c r="R638" t="s">
        <v>678</v>
      </c>
      <c r="S638" t="s">
        <v>679</v>
      </c>
      <c r="T638">
        <v>29</v>
      </c>
      <c r="U638">
        <v>-5</v>
      </c>
      <c r="V638">
        <v>2114</v>
      </c>
      <c r="W638" t="s">
        <v>939</v>
      </c>
      <c r="AB638">
        <f>IF(I638=$AA$2, _xlfn.XLOOKUP(P638,tennis_clusters!B:B,tennis_clusters!AB:AB),"NA")</f>
        <v>8</v>
      </c>
      <c r="AC638" t="str">
        <f>IF(OR(ISNUMBER(AB638),ISNA(AB638)),"NA",_xlfn.XLOOKUP(I638,tennis_clusters!B:B,tennis_clusters!AB:AB))</f>
        <v>NA</v>
      </c>
      <c r="AD638" t="str">
        <f t="shared" si="70"/>
        <v>W</v>
      </c>
      <c r="AE638" t="str">
        <f t="shared" si="71"/>
        <v>W</v>
      </c>
      <c r="AF638">
        <f t="shared" si="72"/>
        <v>8</v>
      </c>
      <c r="AG638">
        <f t="shared" si="69"/>
        <v>1</v>
      </c>
      <c r="AH638">
        <f t="shared" si="73"/>
        <v>0.7415730337078652</v>
      </c>
      <c r="AI638">
        <f t="shared" si="74"/>
        <v>6.6784496906956176E-2</v>
      </c>
      <c r="AJ638">
        <v>0.76137624861265263</v>
      </c>
      <c r="AK638">
        <f t="shared" si="75"/>
        <v>5.6941294726170565E-2</v>
      </c>
    </row>
    <row r="639" spans="1:37" x14ac:dyDescent="0.2">
      <c r="A639" s="2" t="d">
        <v>1996-03-11</v>
      </c>
      <c r="B639" t="s">
        <v>706</v>
      </c>
      <c r="C639" t="s">
        <v>642</v>
      </c>
      <c r="D639">
        <v>3</v>
      </c>
      <c r="E639" t="s">
        <v>609</v>
      </c>
      <c r="F639" t="b">
        <v>0</v>
      </c>
      <c r="G639">
        <v>52</v>
      </c>
      <c r="H639" t="s">
        <v>620</v>
      </c>
      <c r="I639" t="s">
        <v>462</v>
      </c>
      <c r="J639">
        <v>1</v>
      </c>
      <c r="K639" t="s">
        <v>611</v>
      </c>
      <c r="L639" t="s">
        <v>612</v>
      </c>
      <c r="M639">
        <v>2</v>
      </c>
      <c r="N639">
        <v>1</v>
      </c>
      <c r="O639">
        <v>2350</v>
      </c>
      <c r="P639" t="s">
        <v>409</v>
      </c>
      <c r="R639" t="s">
        <v>611</v>
      </c>
      <c r="S639" t="s">
        <v>612</v>
      </c>
      <c r="T639">
        <v>82</v>
      </c>
      <c r="U639">
        <v>-2</v>
      </c>
      <c r="V639">
        <v>1863</v>
      </c>
      <c r="W639" t="s">
        <v>666</v>
      </c>
      <c r="Y639" t="s">
        <v>646</v>
      </c>
      <c r="AB639">
        <f>IF(I639=$AA$2, _xlfn.XLOOKUP(P639,tennis_clusters!B:B,tennis_clusters!AB:AB),"NA")</f>
        <v>4</v>
      </c>
      <c r="AC639" t="str">
        <f>IF(OR(ISNUMBER(AB639),ISNA(AB639)),"NA",_xlfn.XLOOKUP(I639,tennis_clusters!B:B,tennis_clusters!AB:AB))</f>
        <v>NA</v>
      </c>
      <c r="AD639" t="str">
        <f t="shared" si="70"/>
        <v>W</v>
      </c>
      <c r="AE639" t="str">
        <f t="shared" si="71"/>
        <v>W</v>
      </c>
      <c r="AF639">
        <f t="shared" si="72"/>
        <v>4</v>
      </c>
      <c r="AG639">
        <f t="shared" si="69"/>
        <v>1</v>
      </c>
      <c r="AH639">
        <f t="shared" si="73"/>
        <v>1</v>
      </c>
      <c r="AI639">
        <f t="shared" si="74"/>
        <v>0</v>
      </c>
      <c r="AJ639">
        <v>0.76137624861265263</v>
      </c>
      <c r="AK639">
        <f t="shared" si="75"/>
        <v>5.6941294726170565E-2</v>
      </c>
    </row>
    <row r="640" spans="1:37" x14ac:dyDescent="0.2">
      <c r="A640" s="2" t="d">
        <v>1996-06-24</v>
      </c>
      <c r="B640" t="s">
        <v>658</v>
      </c>
      <c r="C640" t="s">
        <v>608</v>
      </c>
      <c r="D640">
        <v>5</v>
      </c>
      <c r="E640" t="s">
        <v>608</v>
      </c>
      <c r="F640" t="b">
        <v>0</v>
      </c>
      <c r="G640">
        <v>55</v>
      </c>
      <c r="H640" t="s">
        <v>632</v>
      </c>
      <c r="I640" t="s">
        <v>462</v>
      </c>
      <c r="J640">
        <v>1</v>
      </c>
      <c r="K640" t="s">
        <v>611</v>
      </c>
      <c r="L640" t="s">
        <v>612</v>
      </c>
      <c r="M640">
        <v>1</v>
      </c>
      <c r="N640">
        <v>5</v>
      </c>
      <c r="O640">
        <v>2324</v>
      </c>
      <c r="P640" t="s">
        <v>485</v>
      </c>
      <c r="R640" t="s">
        <v>611</v>
      </c>
      <c r="S640" t="s">
        <v>612</v>
      </c>
      <c r="T640">
        <v>21</v>
      </c>
      <c r="U640">
        <v>-5</v>
      </c>
      <c r="V640">
        <v>2064</v>
      </c>
      <c r="W640" t="s">
        <v>1021</v>
      </c>
      <c r="AB640">
        <f>IF(I640=$AA$2, _xlfn.XLOOKUP(P640,tennis_clusters!B:B,tennis_clusters!AB:AB),"NA")</f>
        <v>13</v>
      </c>
      <c r="AC640" t="str">
        <f>IF(OR(ISNUMBER(AB640),ISNA(AB640)),"NA",_xlfn.XLOOKUP(I640,tennis_clusters!B:B,tennis_clusters!AB:AB))</f>
        <v>NA</v>
      </c>
      <c r="AD640" t="str">
        <f t="shared" si="70"/>
        <v>W</v>
      </c>
      <c r="AE640" t="str">
        <f t="shared" si="71"/>
        <v>W</v>
      </c>
      <c r="AF640">
        <f t="shared" si="72"/>
        <v>13</v>
      </c>
      <c r="AG640">
        <f t="shared" si="69"/>
        <v>1</v>
      </c>
      <c r="AH640">
        <f t="shared" si="73"/>
        <v>0.80909090909090908</v>
      </c>
      <c r="AI640">
        <f t="shared" si="74"/>
        <v>3.6446280991735538E-2</v>
      </c>
      <c r="AJ640">
        <v>0.76137624861265263</v>
      </c>
      <c r="AK640">
        <f t="shared" si="75"/>
        <v>5.6941294726170565E-2</v>
      </c>
    </row>
    <row r="641" spans="1:37" x14ac:dyDescent="0.2">
      <c r="A641" s="2" t="d">
        <v>1990-11-12</v>
      </c>
      <c r="B641" t="s">
        <v>839</v>
      </c>
      <c r="C641" t="s">
        <v>610</v>
      </c>
      <c r="D641">
        <v>3</v>
      </c>
      <c r="E641" t="s">
        <v>819</v>
      </c>
      <c r="F641" t="b">
        <v>1</v>
      </c>
      <c r="H641" t="s">
        <v>677</v>
      </c>
      <c r="I641" t="s">
        <v>462</v>
      </c>
      <c r="K641" t="s">
        <v>611</v>
      </c>
      <c r="L641" t="s">
        <v>612</v>
      </c>
      <c r="M641">
        <v>5</v>
      </c>
      <c r="N641">
        <v>9</v>
      </c>
      <c r="O641">
        <v>2136</v>
      </c>
      <c r="P641" t="s">
        <v>167</v>
      </c>
      <c r="R641" t="s">
        <v>633</v>
      </c>
      <c r="S641" t="s">
        <v>634</v>
      </c>
      <c r="T641">
        <v>8</v>
      </c>
      <c r="U641">
        <v>-9</v>
      </c>
      <c r="V641">
        <v>2056</v>
      </c>
      <c r="W641" t="s">
        <v>707</v>
      </c>
      <c r="AB641">
        <f>IF(I641=$AA$2, _xlfn.XLOOKUP(P641,tennis_clusters!B:B,tennis_clusters!AB:AB),"NA")</f>
        <v>2</v>
      </c>
      <c r="AC641" t="str">
        <f>IF(OR(ISNUMBER(AB641),ISNA(AB641)),"NA",_xlfn.XLOOKUP(I641,tennis_clusters!B:B,tennis_clusters!AB:AB))</f>
        <v>NA</v>
      </c>
      <c r="AD641" t="str">
        <f t="shared" si="70"/>
        <v>W</v>
      </c>
      <c r="AE641" t="str">
        <f t="shared" si="71"/>
        <v>W</v>
      </c>
      <c r="AF641">
        <f t="shared" si="72"/>
        <v>2</v>
      </c>
      <c r="AG641">
        <f t="shared" si="69"/>
        <v>1</v>
      </c>
      <c r="AH641">
        <f t="shared" si="73"/>
        <v>0.78749999999999998</v>
      </c>
      <c r="AI641">
        <f t="shared" si="74"/>
        <v>4.5156250000000009E-2</v>
      </c>
      <c r="AJ641">
        <v>0.76137624861265263</v>
      </c>
      <c r="AK641">
        <f t="shared" si="75"/>
        <v>5.6941294726170565E-2</v>
      </c>
    </row>
    <row r="642" spans="1:37" x14ac:dyDescent="0.2">
      <c r="A642" s="2" t="d">
        <v>2002-01-14</v>
      </c>
      <c r="B642" t="s">
        <v>719</v>
      </c>
      <c r="C642" t="s">
        <v>608</v>
      </c>
      <c r="D642">
        <v>5</v>
      </c>
      <c r="E642" t="s">
        <v>609</v>
      </c>
      <c r="F642" t="b">
        <v>0</v>
      </c>
      <c r="G642">
        <v>44</v>
      </c>
      <c r="H642" t="s">
        <v>632</v>
      </c>
      <c r="I642" t="s">
        <v>462</v>
      </c>
      <c r="J642">
        <v>8</v>
      </c>
      <c r="K642" t="s">
        <v>611</v>
      </c>
      <c r="L642" t="s">
        <v>612</v>
      </c>
      <c r="M642">
        <v>10</v>
      </c>
      <c r="N642">
        <v>3</v>
      </c>
      <c r="O642">
        <v>2174</v>
      </c>
      <c r="P642" t="s">
        <v>274</v>
      </c>
      <c r="R642" t="s">
        <v>703</v>
      </c>
      <c r="S642" t="s">
        <v>704</v>
      </c>
      <c r="T642">
        <v>60</v>
      </c>
      <c r="U642">
        <v>-4</v>
      </c>
      <c r="V642">
        <v>1827</v>
      </c>
      <c r="W642" t="s">
        <v>723</v>
      </c>
      <c r="AB642">
        <f>IF(I642=$AA$2, _xlfn.XLOOKUP(P642,tennis_clusters!B:B,tennis_clusters!AB:AB),"NA")</f>
        <v>22</v>
      </c>
      <c r="AC642" t="str">
        <f>IF(OR(ISNUMBER(AB642),ISNA(AB642)),"NA",_xlfn.XLOOKUP(I642,tennis_clusters!B:B,tennis_clusters!AB:AB))</f>
        <v>NA</v>
      </c>
      <c r="AD642" t="str">
        <f t="shared" si="70"/>
        <v>W</v>
      </c>
      <c r="AE642" t="str">
        <f t="shared" si="71"/>
        <v>W</v>
      </c>
      <c r="AF642">
        <f t="shared" si="72"/>
        <v>22</v>
      </c>
      <c r="AG642">
        <f t="shared" ref="AG642:AG705" si="76">IF(NOT(AE642=""),IF(AE642="W",1,0),"")</f>
        <v>1</v>
      </c>
      <c r="AH642">
        <f t="shared" si="73"/>
        <v>0.84375</v>
      </c>
      <c r="AI642">
        <f t="shared" si="74"/>
        <v>2.44140625E-2</v>
      </c>
      <c r="AJ642">
        <v>0.76137624861265263</v>
      </c>
      <c r="AK642">
        <f t="shared" si="75"/>
        <v>5.6941294726170565E-2</v>
      </c>
    </row>
    <row r="643" spans="1:37" x14ac:dyDescent="0.2">
      <c r="A643" s="2" t="d">
        <v>1997-05-26</v>
      </c>
      <c r="B643" t="s">
        <v>670</v>
      </c>
      <c r="C643" t="s">
        <v>608</v>
      </c>
      <c r="D643">
        <v>5</v>
      </c>
      <c r="E643" t="s">
        <v>671</v>
      </c>
      <c r="F643" t="b">
        <v>0</v>
      </c>
      <c r="G643">
        <v>28</v>
      </c>
      <c r="H643" t="s">
        <v>624</v>
      </c>
      <c r="I643" t="s">
        <v>361</v>
      </c>
      <c r="K643" t="s">
        <v>678</v>
      </c>
      <c r="L643" t="s">
        <v>679</v>
      </c>
      <c r="M643">
        <v>65</v>
      </c>
      <c r="N643">
        <v>26</v>
      </c>
      <c r="O643">
        <v>1958</v>
      </c>
      <c r="P643" t="s">
        <v>462</v>
      </c>
      <c r="Q643">
        <v>1</v>
      </c>
      <c r="R643" t="s">
        <v>611</v>
      </c>
      <c r="S643" t="s">
        <v>612</v>
      </c>
      <c r="T643">
        <v>1</v>
      </c>
      <c r="U643">
        <v>-23</v>
      </c>
      <c r="V643">
        <v>2324</v>
      </c>
      <c r="W643" t="s">
        <v>977</v>
      </c>
      <c r="AB643" t="str">
        <f>IF(I643=$AA$2, _xlfn.XLOOKUP(P643,tennis_clusters!B:B,tennis_clusters!AB:AB),"NA")</f>
        <v>NA</v>
      </c>
      <c r="AC643">
        <f>IF(OR(ISNUMBER(AB643),ISNA(AB643)),"NA",_xlfn.XLOOKUP(I643,tennis_clusters!B:B,tennis_clusters!AB:AB))</f>
        <v>2</v>
      </c>
      <c r="AD643" t="str">
        <f t="shared" ref="AD643:AD706" si="77">IF(OR(ISNUMBER(AB643),ISNA(AB643)),"W","L")</f>
        <v>L</v>
      </c>
      <c r="AE643" t="str">
        <f t="shared" ref="AE643:AE706" si="78">IF(OR(ISNA(AB643),ISNA(AC643)),"",IF(ISNUMBER(AB643),"W","L"))</f>
        <v>L</v>
      </c>
      <c r="AF643">
        <f t="shared" ref="AF643:AF706" si="79">IF(ISNUMBER(AB643),AB643,IF(ISNUMBER(AC643),AC643,""))</f>
        <v>2</v>
      </c>
      <c r="AG643">
        <f t="shared" si="76"/>
        <v>0</v>
      </c>
      <c r="AH643">
        <f t="shared" si="73"/>
        <v>0.78749999999999998</v>
      </c>
      <c r="AI643">
        <f t="shared" si="74"/>
        <v>0.62015624999999996</v>
      </c>
      <c r="AJ643">
        <v>0.76137624861265263</v>
      </c>
      <c r="AK643">
        <f t="shared" si="75"/>
        <v>0.57969379195147586</v>
      </c>
    </row>
    <row r="644" spans="1:37" x14ac:dyDescent="0.2">
      <c r="A644" s="2" t="d">
        <v>1994-11-07</v>
      </c>
      <c r="B644" t="s">
        <v>1119</v>
      </c>
      <c r="C644" t="s">
        <v>637</v>
      </c>
      <c r="D644">
        <v>3</v>
      </c>
      <c r="E644" t="s">
        <v>819</v>
      </c>
      <c r="F644" t="b">
        <v>1</v>
      </c>
      <c r="G644">
        <v>80</v>
      </c>
      <c r="H644" t="s">
        <v>614</v>
      </c>
      <c r="I644" t="s">
        <v>462</v>
      </c>
      <c r="J644">
        <v>1</v>
      </c>
      <c r="K644" t="s">
        <v>611</v>
      </c>
      <c r="L644" t="s">
        <v>612</v>
      </c>
      <c r="M644">
        <v>1</v>
      </c>
      <c r="N644">
        <v>2</v>
      </c>
      <c r="O644">
        <v>2335</v>
      </c>
      <c r="P644" t="s">
        <v>273</v>
      </c>
      <c r="R644" t="s">
        <v>611</v>
      </c>
      <c r="S644" t="s">
        <v>612</v>
      </c>
      <c r="T644">
        <v>48</v>
      </c>
      <c r="U644">
        <v>-2</v>
      </c>
      <c r="V644">
        <v>1970</v>
      </c>
      <c r="W644" t="s">
        <v>742</v>
      </c>
      <c r="AB644">
        <f>IF(I644=$AA$2, _xlfn.XLOOKUP(P644,tennis_clusters!B:B,tennis_clusters!AB:AB),"NA")</f>
        <v>5</v>
      </c>
      <c r="AC644" t="str">
        <f>IF(OR(ISNUMBER(AB644),ISNA(AB644)),"NA",_xlfn.XLOOKUP(I644,tennis_clusters!B:B,tennis_clusters!AB:AB))</f>
        <v>NA</v>
      </c>
      <c r="AD644" t="str">
        <f t="shared" si="77"/>
        <v>W</v>
      </c>
      <c r="AE644" t="str">
        <f t="shared" si="78"/>
        <v>W</v>
      </c>
      <c r="AF644">
        <f t="shared" si="79"/>
        <v>5</v>
      </c>
      <c r="AG644">
        <f t="shared" si="76"/>
        <v>1</v>
      </c>
      <c r="AH644">
        <f t="shared" si="73"/>
        <v>0.8666666666666667</v>
      </c>
      <c r="AI644">
        <f t="shared" si="74"/>
        <v>1.7777777777777771E-2</v>
      </c>
      <c r="AJ644">
        <v>0.76137624861265263</v>
      </c>
      <c r="AK644">
        <f t="shared" si="75"/>
        <v>5.6941294726170565E-2</v>
      </c>
    </row>
    <row r="645" spans="1:37" x14ac:dyDescent="0.2">
      <c r="A645" s="2" t="d">
        <v>1993-12-07</v>
      </c>
      <c r="B645" t="s">
        <v>955</v>
      </c>
      <c r="C645" t="s">
        <v>956</v>
      </c>
      <c r="D645">
        <v>3</v>
      </c>
      <c r="E645" t="s">
        <v>819</v>
      </c>
      <c r="F645" t="b">
        <v>1</v>
      </c>
      <c r="H645" t="s">
        <v>620</v>
      </c>
      <c r="I645" t="s">
        <v>462</v>
      </c>
      <c r="J645">
        <v>1</v>
      </c>
      <c r="K645" t="s">
        <v>611</v>
      </c>
      <c r="L645" t="s">
        <v>612</v>
      </c>
      <c r="M645">
        <v>1</v>
      </c>
      <c r="N645">
        <v>5</v>
      </c>
      <c r="O645">
        <v>2320</v>
      </c>
      <c r="P645" t="s">
        <v>546</v>
      </c>
      <c r="R645" t="s">
        <v>729</v>
      </c>
      <c r="S645" t="s">
        <v>730</v>
      </c>
      <c r="T645">
        <v>9</v>
      </c>
      <c r="U645">
        <v>-6</v>
      </c>
      <c r="V645">
        <v>2139</v>
      </c>
      <c r="W645" t="s">
        <v>879</v>
      </c>
      <c r="AB645">
        <f>IF(I645=$AA$2, _xlfn.XLOOKUP(P645,tennis_clusters!B:B,tennis_clusters!AB:AB),"NA")</f>
        <v>18</v>
      </c>
      <c r="AC645" t="str">
        <f>IF(OR(ISNUMBER(AB645),ISNA(AB645)),"NA",_xlfn.XLOOKUP(I645,tennis_clusters!B:B,tennis_clusters!AB:AB))</f>
        <v>NA</v>
      </c>
      <c r="AD645" t="str">
        <f t="shared" si="77"/>
        <v>W</v>
      </c>
      <c r="AE645" t="str">
        <f t="shared" si="78"/>
        <v>W</v>
      </c>
      <c r="AF645">
        <f t="shared" si="79"/>
        <v>18</v>
      </c>
      <c r="AG645">
        <f t="shared" si="76"/>
        <v>1</v>
      </c>
      <c r="AH645">
        <f t="shared" si="73"/>
        <v>0.7021276595744681</v>
      </c>
      <c r="AI645">
        <f t="shared" si="74"/>
        <v>8.8727931190583961E-2</v>
      </c>
      <c r="AJ645">
        <v>0.76137624861265263</v>
      </c>
      <c r="AK645">
        <f t="shared" si="75"/>
        <v>5.6941294726170565E-2</v>
      </c>
    </row>
    <row r="646" spans="1:37" x14ac:dyDescent="0.2">
      <c r="A646" s="2" t="d">
        <v>2000-03-20</v>
      </c>
      <c r="B646" t="s">
        <v>699</v>
      </c>
      <c r="C646" t="s">
        <v>642</v>
      </c>
      <c r="D646">
        <v>3</v>
      </c>
      <c r="E646" t="s">
        <v>609</v>
      </c>
      <c r="F646" t="b">
        <v>0</v>
      </c>
      <c r="G646">
        <v>48</v>
      </c>
      <c r="H646" t="s">
        <v>628</v>
      </c>
      <c r="I646" t="s">
        <v>462</v>
      </c>
      <c r="J646">
        <v>2</v>
      </c>
      <c r="K646" t="s">
        <v>611</v>
      </c>
      <c r="L646" t="s">
        <v>612</v>
      </c>
      <c r="M646">
        <v>2</v>
      </c>
      <c r="N646">
        <v>3</v>
      </c>
      <c r="O646">
        <v>2293</v>
      </c>
      <c r="P646" t="s">
        <v>107</v>
      </c>
      <c r="R646" t="s">
        <v>633</v>
      </c>
      <c r="S646" t="s">
        <v>634</v>
      </c>
      <c r="T646">
        <v>43</v>
      </c>
      <c r="U646">
        <v>-3</v>
      </c>
      <c r="V646">
        <v>2004</v>
      </c>
      <c r="W646" t="s">
        <v>827</v>
      </c>
      <c r="AB646">
        <f>IF(I646=$AA$2, _xlfn.XLOOKUP(P646,tennis_clusters!B:B,tennis_clusters!AB:AB),"NA")</f>
        <v>8</v>
      </c>
      <c r="AC646" t="str">
        <f>IF(OR(ISNUMBER(AB646),ISNA(AB646)),"NA",_xlfn.XLOOKUP(I646,tennis_clusters!B:B,tennis_clusters!AB:AB))</f>
        <v>NA</v>
      </c>
      <c r="AD646" t="str">
        <f t="shared" si="77"/>
        <v>W</v>
      </c>
      <c r="AE646" t="str">
        <f t="shared" si="78"/>
        <v>W</v>
      </c>
      <c r="AF646">
        <f t="shared" si="79"/>
        <v>8</v>
      </c>
      <c r="AG646">
        <f t="shared" si="76"/>
        <v>1</v>
      </c>
      <c r="AH646">
        <f t="shared" si="73"/>
        <v>0.7415730337078652</v>
      </c>
      <c r="AI646">
        <f t="shared" si="74"/>
        <v>6.6784496906956176E-2</v>
      </c>
      <c r="AJ646">
        <v>0.76137624861265263</v>
      </c>
      <c r="AK646">
        <f t="shared" si="75"/>
        <v>5.6941294726170565E-2</v>
      </c>
    </row>
    <row r="647" spans="1:37" x14ac:dyDescent="0.2">
      <c r="A647" s="2" t="d">
        <v>2002-05-20</v>
      </c>
      <c r="B647" t="s">
        <v>675</v>
      </c>
      <c r="C647" t="s">
        <v>676</v>
      </c>
      <c r="D647">
        <v>3</v>
      </c>
      <c r="E647" t="s">
        <v>671</v>
      </c>
      <c r="F647" t="b">
        <v>0</v>
      </c>
      <c r="G647">
        <v>34</v>
      </c>
      <c r="H647" t="s">
        <v>677</v>
      </c>
      <c r="I647" t="s">
        <v>429</v>
      </c>
      <c r="K647" t="s">
        <v>638</v>
      </c>
      <c r="L647" t="s">
        <v>639</v>
      </c>
      <c r="M647">
        <v>30</v>
      </c>
      <c r="N647">
        <v>11</v>
      </c>
      <c r="O647">
        <v>2053</v>
      </c>
      <c r="P647" t="s">
        <v>462</v>
      </c>
      <c r="R647" t="s">
        <v>611</v>
      </c>
      <c r="S647" t="s">
        <v>612</v>
      </c>
      <c r="T647">
        <v>12</v>
      </c>
      <c r="U647">
        <v>-11</v>
      </c>
      <c r="V647">
        <v>2130</v>
      </c>
      <c r="W647" t="s">
        <v>682</v>
      </c>
      <c r="AB647" t="str">
        <f>IF(I647=$AA$2, _xlfn.XLOOKUP(P647,tennis_clusters!B:B,tennis_clusters!AB:AB),"NA")</f>
        <v>NA</v>
      </c>
      <c r="AC647">
        <f>IF(OR(ISNUMBER(AB647),ISNA(AB647)),"NA",_xlfn.XLOOKUP(I647,tennis_clusters!B:B,tennis_clusters!AB:AB))</f>
        <v>2</v>
      </c>
      <c r="AD647" t="str">
        <f t="shared" si="77"/>
        <v>L</v>
      </c>
      <c r="AE647" t="str">
        <f t="shared" si="78"/>
        <v>L</v>
      </c>
      <c r="AF647">
        <f t="shared" si="79"/>
        <v>2</v>
      </c>
      <c r="AG647">
        <f t="shared" si="76"/>
        <v>0</v>
      </c>
      <c r="AH647">
        <f t="shared" ref="AH647:AH710" si="80">IF(AF647="","",_xlfn.XLOOKUP(AF647,AL:AL,AM:AM))</f>
        <v>0.78749999999999998</v>
      </c>
      <c r="AI647">
        <f t="shared" ref="AI647:AI710" si="81">IF(AF647="","",(AH647-AG647)^2)</f>
        <v>0.62015624999999996</v>
      </c>
      <c r="AJ647">
        <v>0.76137624861265263</v>
      </c>
      <c r="AK647">
        <f t="shared" ref="AK647:AK710" si="82">IF(AG647="","",(AJ647-AG647)^2)</f>
        <v>0.57969379195147586</v>
      </c>
    </row>
    <row r="648" spans="1:37" x14ac:dyDescent="0.2">
      <c r="A648" s="2" t="d">
        <v>1992-04-27</v>
      </c>
      <c r="B648" t="s">
        <v>929</v>
      </c>
      <c r="C648" t="s">
        <v>637</v>
      </c>
      <c r="D648">
        <v>3</v>
      </c>
      <c r="E648" t="s">
        <v>671</v>
      </c>
      <c r="F648" t="b">
        <v>0</v>
      </c>
      <c r="G648">
        <v>18</v>
      </c>
      <c r="H648" t="s">
        <v>614</v>
      </c>
      <c r="I648" t="s">
        <v>462</v>
      </c>
      <c r="J648">
        <v>1</v>
      </c>
      <c r="K648" t="s">
        <v>611</v>
      </c>
      <c r="L648" t="s">
        <v>612</v>
      </c>
      <c r="M648">
        <v>3</v>
      </c>
      <c r="N648">
        <v>3</v>
      </c>
      <c r="O648">
        <v>2190</v>
      </c>
      <c r="P648" t="s">
        <v>552</v>
      </c>
      <c r="R648" t="s">
        <v>611</v>
      </c>
      <c r="S648" t="s">
        <v>612</v>
      </c>
      <c r="T648">
        <v>94</v>
      </c>
      <c r="U648">
        <v>-3</v>
      </c>
      <c r="V648">
        <v>1910</v>
      </c>
      <c r="W648" t="s">
        <v>692</v>
      </c>
      <c r="AB648">
        <f>IF(I648=$AA$2, _xlfn.XLOOKUP(P648,tennis_clusters!B:B,tennis_clusters!AB:AB),"NA")</f>
        <v>19</v>
      </c>
      <c r="AC648" t="str">
        <f>IF(OR(ISNUMBER(AB648),ISNA(AB648)),"NA",_xlfn.XLOOKUP(I648,tennis_clusters!B:B,tennis_clusters!AB:AB))</f>
        <v>NA</v>
      </c>
      <c r="AD648" t="str">
        <f t="shared" si="77"/>
        <v>W</v>
      </c>
      <c r="AE648" t="str">
        <f t="shared" si="78"/>
        <v>W</v>
      </c>
      <c r="AF648">
        <f t="shared" si="79"/>
        <v>19</v>
      </c>
      <c r="AG648">
        <f t="shared" si="76"/>
        <v>1</v>
      </c>
      <c r="AH648">
        <f t="shared" si="80"/>
        <v>0.83333333333333337</v>
      </c>
      <c r="AI648">
        <f t="shared" si="81"/>
        <v>2.7777777777777766E-2</v>
      </c>
      <c r="AJ648">
        <v>0.76137624861265263</v>
      </c>
      <c r="AK648">
        <f t="shared" si="82"/>
        <v>5.6941294726170565E-2</v>
      </c>
    </row>
    <row r="649" spans="1:37" x14ac:dyDescent="0.2">
      <c r="A649" s="2" t="d">
        <v>1994-05-09</v>
      </c>
      <c r="B649" t="s">
        <v>686</v>
      </c>
      <c r="C649" t="s">
        <v>642</v>
      </c>
      <c r="D649">
        <v>3</v>
      </c>
      <c r="E649" t="s">
        <v>671</v>
      </c>
      <c r="F649" t="b">
        <v>0</v>
      </c>
      <c r="G649">
        <v>34</v>
      </c>
      <c r="H649" t="s">
        <v>618</v>
      </c>
      <c r="I649" t="s">
        <v>462</v>
      </c>
      <c r="J649">
        <v>1</v>
      </c>
      <c r="K649" t="s">
        <v>611</v>
      </c>
      <c r="L649" t="s">
        <v>612</v>
      </c>
      <c r="M649">
        <v>1</v>
      </c>
      <c r="N649">
        <v>1</v>
      </c>
      <c r="O649">
        <v>2398</v>
      </c>
      <c r="P649" t="s">
        <v>62</v>
      </c>
      <c r="R649" t="s">
        <v>672</v>
      </c>
      <c r="S649" t="s">
        <v>673</v>
      </c>
      <c r="T649">
        <v>45</v>
      </c>
      <c r="U649">
        <v>-2</v>
      </c>
      <c r="V649">
        <v>1941</v>
      </c>
      <c r="W649" t="s">
        <v>968</v>
      </c>
      <c r="AB649">
        <f>IF(I649=$AA$2, _xlfn.XLOOKUP(P649,tennis_clusters!B:B,tennis_clusters!AB:AB),"NA")</f>
        <v>17</v>
      </c>
      <c r="AC649" t="str">
        <f>IF(OR(ISNUMBER(AB649),ISNA(AB649)),"NA",_xlfn.XLOOKUP(I649,tennis_clusters!B:B,tennis_clusters!AB:AB))</f>
        <v>NA</v>
      </c>
      <c r="AD649" t="str">
        <f t="shared" si="77"/>
        <v>W</v>
      </c>
      <c r="AE649" t="str">
        <f t="shared" si="78"/>
        <v>W</v>
      </c>
      <c r="AF649">
        <f t="shared" si="79"/>
        <v>17</v>
      </c>
      <c r="AG649">
        <f t="shared" si="76"/>
        <v>1</v>
      </c>
      <c r="AH649">
        <f t="shared" si="80"/>
        <v>0.72972972972972971</v>
      </c>
      <c r="AI649">
        <f t="shared" si="81"/>
        <v>7.3046018991964945E-2</v>
      </c>
      <c r="AJ649">
        <v>0.76137624861265263</v>
      </c>
      <c r="AK649">
        <f t="shared" si="82"/>
        <v>5.6941294726170565E-2</v>
      </c>
    </row>
    <row r="650" spans="1:37" x14ac:dyDescent="0.2">
      <c r="A650" s="2" t="d">
        <v>1997-10-27</v>
      </c>
      <c r="B650" t="s">
        <v>844</v>
      </c>
      <c r="C650" t="s">
        <v>642</v>
      </c>
      <c r="D650">
        <v>3</v>
      </c>
      <c r="E650" t="s">
        <v>819</v>
      </c>
      <c r="F650" t="b">
        <v>1</v>
      </c>
      <c r="G650">
        <v>75</v>
      </c>
      <c r="H650" t="s">
        <v>618</v>
      </c>
      <c r="I650" t="s">
        <v>462</v>
      </c>
      <c r="J650">
        <v>1</v>
      </c>
      <c r="K650" t="s">
        <v>611</v>
      </c>
      <c r="L650" t="s">
        <v>612</v>
      </c>
      <c r="M650">
        <v>1</v>
      </c>
      <c r="N650">
        <v>4</v>
      </c>
      <c r="O650">
        <v>2344</v>
      </c>
      <c r="P650" t="s">
        <v>546</v>
      </c>
      <c r="Q650">
        <v>8</v>
      </c>
      <c r="R650" t="s">
        <v>729</v>
      </c>
      <c r="S650" t="s">
        <v>730</v>
      </c>
      <c r="T650">
        <v>12</v>
      </c>
      <c r="U650">
        <v>-4</v>
      </c>
      <c r="V650">
        <v>2100</v>
      </c>
      <c r="W650" t="s">
        <v>952</v>
      </c>
      <c r="AB650">
        <f>IF(I650=$AA$2, _xlfn.XLOOKUP(P650,tennis_clusters!B:B,tennis_clusters!AB:AB),"NA")</f>
        <v>18</v>
      </c>
      <c r="AC650" t="str">
        <f>IF(OR(ISNUMBER(AB650),ISNA(AB650)),"NA",_xlfn.XLOOKUP(I650,tennis_clusters!B:B,tennis_clusters!AB:AB))</f>
        <v>NA</v>
      </c>
      <c r="AD650" t="str">
        <f t="shared" si="77"/>
        <v>W</v>
      </c>
      <c r="AE650" t="str">
        <f t="shared" si="78"/>
        <v>W</v>
      </c>
      <c r="AF650">
        <f t="shared" si="79"/>
        <v>18</v>
      </c>
      <c r="AG650">
        <f t="shared" si="76"/>
        <v>1</v>
      </c>
      <c r="AH650">
        <f t="shared" si="80"/>
        <v>0.7021276595744681</v>
      </c>
      <c r="AI650">
        <f t="shared" si="81"/>
        <v>8.8727931190583961E-2</v>
      </c>
      <c r="AJ650">
        <v>0.76137624861265263</v>
      </c>
      <c r="AK650">
        <f t="shared" si="82"/>
        <v>5.6941294726170565E-2</v>
      </c>
    </row>
    <row r="651" spans="1:37" x14ac:dyDescent="0.2">
      <c r="A651" s="2" t="d">
        <v>1999-06-21</v>
      </c>
      <c r="B651" t="s">
        <v>658</v>
      </c>
      <c r="C651" t="s">
        <v>608</v>
      </c>
      <c r="D651">
        <v>5</v>
      </c>
      <c r="E651" t="s">
        <v>608</v>
      </c>
      <c r="F651" t="b">
        <v>0</v>
      </c>
      <c r="G651">
        <v>58</v>
      </c>
      <c r="H651" t="s">
        <v>620</v>
      </c>
      <c r="I651" t="s">
        <v>462</v>
      </c>
      <c r="J651">
        <v>1</v>
      </c>
      <c r="K651" t="s">
        <v>611</v>
      </c>
      <c r="L651" t="s">
        <v>612</v>
      </c>
      <c r="M651">
        <v>1</v>
      </c>
      <c r="N651">
        <v>4</v>
      </c>
      <c r="O651">
        <v>2221</v>
      </c>
      <c r="P651" t="s">
        <v>132</v>
      </c>
      <c r="R651" t="s">
        <v>858</v>
      </c>
      <c r="S651" t="s">
        <v>859</v>
      </c>
      <c r="T651">
        <v>87</v>
      </c>
      <c r="U651">
        <v>-4</v>
      </c>
      <c r="V651">
        <v>1903</v>
      </c>
      <c r="W651" t="s">
        <v>865</v>
      </c>
      <c r="AB651">
        <f>IF(I651=$AA$2, _xlfn.XLOOKUP(P651,tennis_clusters!B:B,tennis_clusters!AB:AB),"NA")</f>
        <v>9</v>
      </c>
      <c r="AC651" t="str">
        <f>IF(OR(ISNUMBER(AB651),ISNA(AB651)),"NA",_xlfn.XLOOKUP(I651,tennis_clusters!B:B,tennis_clusters!AB:AB))</f>
        <v>NA</v>
      </c>
      <c r="AD651" t="str">
        <f t="shared" si="77"/>
        <v>W</v>
      </c>
      <c r="AE651" t="str">
        <f t="shared" si="78"/>
        <v>W</v>
      </c>
      <c r="AF651">
        <f t="shared" si="79"/>
        <v>9</v>
      </c>
      <c r="AG651">
        <f t="shared" si="76"/>
        <v>1</v>
      </c>
      <c r="AH651">
        <f t="shared" si="80"/>
        <v>0.8</v>
      </c>
      <c r="AI651">
        <f t="shared" si="81"/>
        <v>3.999999999999998E-2</v>
      </c>
      <c r="AJ651">
        <v>0.76137624861265263</v>
      </c>
      <c r="AK651">
        <f t="shared" si="82"/>
        <v>5.6941294726170565E-2</v>
      </c>
    </row>
    <row r="652" spans="1:37" x14ac:dyDescent="0.2">
      <c r="A652" s="2" t="d">
        <v>1998-10-26</v>
      </c>
      <c r="B652" t="s">
        <v>726</v>
      </c>
      <c r="C652" t="s">
        <v>642</v>
      </c>
      <c r="D652">
        <v>3</v>
      </c>
      <c r="E652" t="s">
        <v>609</v>
      </c>
      <c r="F652" t="b">
        <v>1</v>
      </c>
      <c r="G652">
        <v>61</v>
      </c>
      <c r="H652" t="s">
        <v>618</v>
      </c>
      <c r="I652" t="s">
        <v>462</v>
      </c>
      <c r="J652">
        <v>1</v>
      </c>
      <c r="K652" t="s">
        <v>611</v>
      </c>
      <c r="L652" t="s">
        <v>612</v>
      </c>
      <c r="M652">
        <v>1</v>
      </c>
      <c r="N652">
        <v>2</v>
      </c>
      <c r="O652">
        <v>2285</v>
      </c>
      <c r="P652" t="s">
        <v>268</v>
      </c>
      <c r="R652" t="s">
        <v>611</v>
      </c>
      <c r="S652" t="s">
        <v>612</v>
      </c>
      <c r="T652">
        <v>49</v>
      </c>
      <c r="U652">
        <v>-3</v>
      </c>
      <c r="V652">
        <v>1951</v>
      </c>
      <c r="W652" t="s">
        <v>897</v>
      </c>
      <c r="Z652" t="s">
        <v>847</v>
      </c>
      <c r="AB652">
        <f>IF(I652=$AA$2, _xlfn.XLOOKUP(P652,tennis_clusters!B:B,tennis_clusters!AB:AB),"NA")</f>
        <v>24</v>
      </c>
      <c r="AC652" t="str">
        <f>IF(OR(ISNUMBER(AB652),ISNA(AB652)),"NA",_xlfn.XLOOKUP(I652,tennis_clusters!B:B,tennis_clusters!AB:AB))</f>
        <v>NA</v>
      </c>
      <c r="AD652" t="str">
        <f t="shared" si="77"/>
        <v>W</v>
      </c>
      <c r="AE652" t="str">
        <f t="shared" si="78"/>
        <v>W</v>
      </c>
      <c r="AF652">
        <f t="shared" si="79"/>
        <v>24</v>
      </c>
      <c r="AG652">
        <f t="shared" si="76"/>
        <v>1</v>
      </c>
      <c r="AH652">
        <f t="shared" si="80"/>
        <v>0.90625</v>
      </c>
      <c r="AI652">
        <f t="shared" si="81"/>
        <v>8.7890625E-3</v>
      </c>
      <c r="AJ652">
        <v>0.76137624861265263</v>
      </c>
      <c r="AK652">
        <f t="shared" si="82"/>
        <v>5.6941294726170565E-2</v>
      </c>
    </row>
    <row r="653" spans="1:37" x14ac:dyDescent="0.2">
      <c r="A653" s="2" t="d">
        <v>1999-06-21</v>
      </c>
      <c r="B653" t="s">
        <v>658</v>
      </c>
      <c r="C653" t="s">
        <v>608</v>
      </c>
      <c r="D653">
        <v>5</v>
      </c>
      <c r="E653" t="s">
        <v>608</v>
      </c>
      <c r="F653" t="b">
        <v>0</v>
      </c>
      <c r="G653">
        <v>58</v>
      </c>
      <c r="H653" t="s">
        <v>618</v>
      </c>
      <c r="I653" t="s">
        <v>462</v>
      </c>
      <c r="J653">
        <v>1</v>
      </c>
      <c r="K653" t="s">
        <v>611</v>
      </c>
      <c r="L653" t="s">
        <v>612</v>
      </c>
      <c r="M653">
        <v>1</v>
      </c>
      <c r="N653">
        <v>10</v>
      </c>
      <c r="O653">
        <v>2225</v>
      </c>
      <c r="P653" t="s">
        <v>387</v>
      </c>
      <c r="Q653">
        <v>7</v>
      </c>
      <c r="R653" t="s">
        <v>643</v>
      </c>
      <c r="S653" t="s">
        <v>644</v>
      </c>
      <c r="T653">
        <v>11</v>
      </c>
      <c r="U653">
        <v>-10</v>
      </c>
      <c r="V653">
        <v>2130</v>
      </c>
      <c r="W653" t="s">
        <v>864</v>
      </c>
      <c r="Z653" t="s">
        <v>847</v>
      </c>
      <c r="AB653">
        <f>IF(I653=$AA$2, _xlfn.XLOOKUP(P653,tennis_clusters!B:B,tennis_clusters!AB:AB),"NA")</f>
        <v>16</v>
      </c>
      <c r="AC653" t="str">
        <f>IF(OR(ISNUMBER(AB653),ISNA(AB653)),"NA",_xlfn.XLOOKUP(I653,tennis_clusters!B:B,tennis_clusters!AB:AB))</f>
        <v>NA</v>
      </c>
      <c r="AD653" t="str">
        <f t="shared" si="77"/>
        <v>W</v>
      </c>
      <c r="AE653" t="str">
        <f t="shared" si="78"/>
        <v>W</v>
      </c>
      <c r="AF653">
        <f t="shared" si="79"/>
        <v>16</v>
      </c>
      <c r="AG653">
        <f t="shared" si="76"/>
        <v>1</v>
      </c>
      <c r="AH653">
        <f t="shared" si="80"/>
        <v>0.62264150943396224</v>
      </c>
      <c r="AI653">
        <f t="shared" si="81"/>
        <v>0.1423994304022784</v>
      </c>
      <c r="AJ653">
        <v>0.76137624861265263</v>
      </c>
      <c r="AK653">
        <f t="shared" si="82"/>
        <v>5.6941294726170565E-2</v>
      </c>
    </row>
    <row r="654" spans="1:37" x14ac:dyDescent="0.2">
      <c r="A654" s="2" t="d">
        <v>1991-03-15</v>
      </c>
      <c r="B654" t="s">
        <v>699</v>
      </c>
      <c r="C654" t="s">
        <v>642</v>
      </c>
      <c r="D654">
        <v>3</v>
      </c>
      <c r="E654" t="s">
        <v>609</v>
      </c>
      <c r="F654" t="b">
        <v>0</v>
      </c>
      <c r="G654">
        <v>26</v>
      </c>
      <c r="H654" t="s">
        <v>628</v>
      </c>
      <c r="I654" t="s">
        <v>494</v>
      </c>
      <c r="K654" t="s">
        <v>638</v>
      </c>
      <c r="L654" t="s">
        <v>639</v>
      </c>
      <c r="M654">
        <v>132</v>
      </c>
      <c r="N654">
        <v>43</v>
      </c>
      <c r="O654">
        <v>1718</v>
      </c>
      <c r="P654" t="s">
        <v>462</v>
      </c>
      <c r="Q654">
        <v>5</v>
      </c>
      <c r="R654" t="s">
        <v>611</v>
      </c>
      <c r="S654" t="s">
        <v>612</v>
      </c>
      <c r="T654">
        <v>6</v>
      </c>
      <c r="U654">
        <v>-17</v>
      </c>
      <c r="V654">
        <v>2172</v>
      </c>
      <c r="W654" t="s">
        <v>692</v>
      </c>
      <c r="X654" t="s">
        <v>662</v>
      </c>
      <c r="AB654" t="str">
        <f>IF(I654=$AA$2, _xlfn.XLOOKUP(P654,tennis_clusters!B:B,tennis_clusters!AB:AB),"NA")</f>
        <v>NA</v>
      </c>
      <c r="AC654">
        <f>IF(OR(ISNUMBER(AB654),ISNA(AB654)),"NA",_xlfn.XLOOKUP(I654,tennis_clusters!B:B,tennis_clusters!AB:AB))</f>
        <v>28</v>
      </c>
      <c r="AD654" t="str">
        <f t="shared" si="77"/>
        <v>L</v>
      </c>
      <c r="AE654" t="str">
        <f t="shared" si="78"/>
        <v>L</v>
      </c>
      <c r="AF654">
        <f t="shared" si="79"/>
        <v>28</v>
      </c>
      <c r="AG654">
        <f t="shared" si="76"/>
        <v>0</v>
      </c>
      <c r="AH654">
        <f t="shared" si="80"/>
        <v>0.8</v>
      </c>
      <c r="AI654">
        <f t="shared" si="81"/>
        <v>0.64000000000000012</v>
      </c>
      <c r="AJ654">
        <v>0.76137624861265263</v>
      </c>
      <c r="AK654">
        <f t="shared" si="82"/>
        <v>0.57969379195147586</v>
      </c>
    </row>
    <row r="655" spans="1:37" x14ac:dyDescent="0.2">
      <c r="A655" s="2" t="d">
        <v>1989-06-12</v>
      </c>
      <c r="B655" t="s">
        <v>762</v>
      </c>
      <c r="C655" t="s">
        <v>783</v>
      </c>
      <c r="D655">
        <v>3</v>
      </c>
      <c r="E655" t="s">
        <v>608</v>
      </c>
      <c r="F655" t="b">
        <v>0</v>
      </c>
      <c r="H655" t="s">
        <v>624</v>
      </c>
      <c r="I655" t="s">
        <v>462</v>
      </c>
      <c r="K655" t="s">
        <v>611</v>
      </c>
      <c r="L655" t="s">
        <v>612</v>
      </c>
      <c r="M655">
        <v>94</v>
      </c>
      <c r="N655">
        <v>18</v>
      </c>
      <c r="O655">
        <v>1864</v>
      </c>
      <c r="P655" t="s">
        <v>337</v>
      </c>
      <c r="Q655">
        <v>5</v>
      </c>
      <c r="R655" t="s">
        <v>611</v>
      </c>
      <c r="S655" t="s">
        <v>612</v>
      </c>
      <c r="T655">
        <v>14</v>
      </c>
      <c r="U655">
        <v>-14</v>
      </c>
      <c r="V655">
        <v>2069</v>
      </c>
      <c r="W655" t="s">
        <v>825</v>
      </c>
      <c r="AB655">
        <f>IF(I655=$AA$2, _xlfn.XLOOKUP(P655,tennis_clusters!B:B,tennis_clusters!AB:AB),"NA")</f>
        <v>10</v>
      </c>
      <c r="AC655" t="str">
        <f>IF(OR(ISNUMBER(AB655),ISNA(AB655)),"NA",_xlfn.XLOOKUP(I655,tennis_clusters!B:B,tennis_clusters!AB:AB))</f>
        <v>NA</v>
      </c>
      <c r="AD655" t="str">
        <f t="shared" si="77"/>
        <v>W</v>
      </c>
      <c r="AE655" t="str">
        <f t="shared" si="78"/>
        <v>W</v>
      </c>
      <c r="AF655">
        <f t="shared" si="79"/>
        <v>10</v>
      </c>
      <c r="AG655">
        <f t="shared" si="76"/>
        <v>1</v>
      </c>
      <c r="AH655">
        <f t="shared" si="80"/>
        <v>0.9</v>
      </c>
      <c r="AI655">
        <f t="shared" si="81"/>
        <v>9.999999999999995E-3</v>
      </c>
      <c r="AJ655">
        <v>0.76137624861265263</v>
      </c>
      <c r="AK655">
        <f t="shared" si="82"/>
        <v>5.6941294726170565E-2</v>
      </c>
    </row>
    <row r="656" spans="1:37" x14ac:dyDescent="0.2">
      <c r="A656" s="2" t="d">
        <v>1991-07-29</v>
      </c>
      <c r="B656" t="s">
        <v>750</v>
      </c>
      <c r="C656" t="s">
        <v>637</v>
      </c>
      <c r="D656">
        <v>3</v>
      </c>
      <c r="E656" t="s">
        <v>609</v>
      </c>
      <c r="F656" t="b">
        <v>0</v>
      </c>
      <c r="G656">
        <v>38</v>
      </c>
      <c r="H656" t="s">
        <v>620</v>
      </c>
      <c r="I656" t="s">
        <v>462</v>
      </c>
      <c r="J656">
        <v>2</v>
      </c>
      <c r="K656" t="s">
        <v>611</v>
      </c>
      <c r="L656" t="s">
        <v>612</v>
      </c>
      <c r="M656">
        <v>9</v>
      </c>
      <c r="N656">
        <v>5</v>
      </c>
      <c r="O656">
        <v>2076</v>
      </c>
      <c r="P656" t="s">
        <v>514</v>
      </c>
      <c r="R656" t="s">
        <v>1081</v>
      </c>
      <c r="S656" t="s">
        <v>1082</v>
      </c>
      <c r="T656">
        <v>67</v>
      </c>
      <c r="U656">
        <v>-5</v>
      </c>
      <c r="V656">
        <v>1892</v>
      </c>
      <c r="W656" t="s">
        <v>666</v>
      </c>
      <c r="AB656">
        <f>IF(I656=$AA$2, _xlfn.XLOOKUP(P656,tennis_clusters!B:B,tennis_clusters!AB:AB),"NA")</f>
        <v>24</v>
      </c>
      <c r="AC656" t="str">
        <f>IF(OR(ISNUMBER(AB656),ISNA(AB656)),"NA",_xlfn.XLOOKUP(I656,tennis_clusters!B:B,tennis_clusters!AB:AB))</f>
        <v>NA</v>
      </c>
      <c r="AD656" t="str">
        <f t="shared" si="77"/>
        <v>W</v>
      </c>
      <c r="AE656" t="str">
        <f t="shared" si="78"/>
        <v>W</v>
      </c>
      <c r="AF656">
        <f t="shared" si="79"/>
        <v>24</v>
      </c>
      <c r="AG656">
        <f t="shared" si="76"/>
        <v>1</v>
      </c>
      <c r="AH656">
        <f t="shared" si="80"/>
        <v>0.90625</v>
      </c>
      <c r="AI656">
        <f t="shared" si="81"/>
        <v>8.7890625E-3</v>
      </c>
      <c r="AJ656">
        <v>0.76137624861265263</v>
      </c>
      <c r="AK656">
        <f t="shared" si="82"/>
        <v>5.6941294726170565E-2</v>
      </c>
    </row>
    <row r="657" spans="1:37" x14ac:dyDescent="0.2">
      <c r="A657" s="2" t="d">
        <v>1994-11-07</v>
      </c>
      <c r="B657" t="s">
        <v>1119</v>
      </c>
      <c r="C657" t="s">
        <v>637</v>
      </c>
      <c r="D657">
        <v>3</v>
      </c>
      <c r="E657" t="s">
        <v>819</v>
      </c>
      <c r="F657" t="b">
        <v>1</v>
      </c>
      <c r="G657">
        <v>80</v>
      </c>
      <c r="H657" t="s">
        <v>624</v>
      </c>
      <c r="I657" t="s">
        <v>462</v>
      </c>
      <c r="J657">
        <v>1</v>
      </c>
      <c r="K657" t="s">
        <v>611</v>
      </c>
      <c r="L657" t="s">
        <v>612</v>
      </c>
      <c r="M657">
        <v>1</v>
      </c>
      <c r="N657">
        <v>1</v>
      </c>
      <c r="O657">
        <v>2331</v>
      </c>
      <c r="P657" t="s">
        <v>303</v>
      </c>
      <c r="R657" t="s">
        <v>745</v>
      </c>
      <c r="S657" t="s">
        <v>746</v>
      </c>
      <c r="T657">
        <v>157</v>
      </c>
      <c r="U657">
        <v>-1</v>
      </c>
      <c r="V657">
        <v>1676</v>
      </c>
      <c r="W657" t="s">
        <v>1059</v>
      </c>
      <c r="Y657" t="s">
        <v>728</v>
      </c>
      <c r="AB657">
        <f>IF(I657=$AA$2, _xlfn.XLOOKUP(P657,tennis_clusters!B:B,tennis_clusters!AB:AB),"NA")</f>
        <v>28</v>
      </c>
      <c r="AC657" t="str">
        <f>IF(OR(ISNUMBER(AB657),ISNA(AB657)),"NA",_xlfn.XLOOKUP(I657,tennis_clusters!B:B,tennis_clusters!AB:AB))</f>
        <v>NA</v>
      </c>
      <c r="AD657" t="str">
        <f t="shared" si="77"/>
        <v>W</v>
      </c>
      <c r="AE657" t="str">
        <f t="shared" si="78"/>
        <v>W</v>
      </c>
      <c r="AF657">
        <f t="shared" si="79"/>
        <v>28</v>
      </c>
      <c r="AG657">
        <f t="shared" si="76"/>
        <v>1</v>
      </c>
      <c r="AH657">
        <f t="shared" si="80"/>
        <v>0.8</v>
      </c>
      <c r="AI657">
        <f t="shared" si="81"/>
        <v>3.999999999999998E-2</v>
      </c>
      <c r="AJ657">
        <v>0.76137624861265263</v>
      </c>
      <c r="AK657">
        <f t="shared" si="82"/>
        <v>5.6941294726170565E-2</v>
      </c>
    </row>
    <row r="658" spans="1:37" x14ac:dyDescent="0.2">
      <c r="A658" s="2" t="d">
        <v>1992-05-11</v>
      </c>
      <c r="B658" t="s">
        <v>686</v>
      </c>
      <c r="C658" t="s">
        <v>642</v>
      </c>
      <c r="D658">
        <v>3</v>
      </c>
      <c r="E658" t="s">
        <v>671</v>
      </c>
      <c r="F658" t="b">
        <v>0</v>
      </c>
      <c r="G658">
        <v>21</v>
      </c>
      <c r="H658" t="s">
        <v>618</v>
      </c>
      <c r="I658" t="s">
        <v>466</v>
      </c>
      <c r="J658">
        <v>8</v>
      </c>
      <c r="K658" t="s">
        <v>693</v>
      </c>
      <c r="L658" t="s">
        <v>694</v>
      </c>
      <c r="M658">
        <v>9</v>
      </c>
      <c r="N658">
        <v>16</v>
      </c>
      <c r="O658">
        <v>2039</v>
      </c>
      <c r="P658" t="s">
        <v>462</v>
      </c>
      <c r="Q658">
        <v>2</v>
      </c>
      <c r="R658" t="s">
        <v>611</v>
      </c>
      <c r="S658" t="s">
        <v>612</v>
      </c>
      <c r="T658">
        <v>4</v>
      </c>
      <c r="U658">
        <v>-15</v>
      </c>
      <c r="V658">
        <v>2191</v>
      </c>
      <c r="W658" t="s">
        <v>1257</v>
      </c>
      <c r="AB658" t="str">
        <f>IF(I658=$AA$2, _xlfn.XLOOKUP(P658,tennis_clusters!B:B,tennis_clusters!AB:AB),"NA")</f>
        <v>NA</v>
      </c>
      <c r="AC658">
        <f>IF(OR(ISNUMBER(AB658),ISNA(AB658)),"NA",_xlfn.XLOOKUP(I658,tennis_clusters!B:B,tennis_clusters!AB:AB))</f>
        <v>13</v>
      </c>
      <c r="AD658" t="str">
        <f t="shared" si="77"/>
        <v>L</v>
      </c>
      <c r="AE658" t="str">
        <f t="shared" si="78"/>
        <v>L</v>
      </c>
      <c r="AF658">
        <f t="shared" si="79"/>
        <v>13</v>
      </c>
      <c r="AG658">
        <f t="shared" si="76"/>
        <v>0</v>
      </c>
      <c r="AH658">
        <f t="shared" si="80"/>
        <v>0.80909090909090908</v>
      </c>
      <c r="AI658">
        <f t="shared" si="81"/>
        <v>0.65462809917355369</v>
      </c>
      <c r="AJ658">
        <v>0.76137624861265263</v>
      </c>
      <c r="AK658">
        <f t="shared" si="82"/>
        <v>0.57969379195147586</v>
      </c>
    </row>
    <row r="659" spans="1:37" x14ac:dyDescent="0.2">
      <c r="A659" s="2" t="d">
        <v>2002-01-14</v>
      </c>
      <c r="B659" t="s">
        <v>719</v>
      </c>
      <c r="C659" t="s">
        <v>608</v>
      </c>
      <c r="D659">
        <v>5</v>
      </c>
      <c r="E659" t="s">
        <v>609</v>
      </c>
      <c r="F659" t="b">
        <v>0</v>
      </c>
      <c r="G659">
        <v>44</v>
      </c>
      <c r="H659" t="s">
        <v>624</v>
      </c>
      <c r="I659" t="s">
        <v>462</v>
      </c>
      <c r="J659">
        <v>8</v>
      </c>
      <c r="K659" t="s">
        <v>611</v>
      </c>
      <c r="L659" t="s">
        <v>612</v>
      </c>
      <c r="M659">
        <v>10</v>
      </c>
      <c r="N659">
        <v>8</v>
      </c>
      <c r="O659">
        <v>2181</v>
      </c>
      <c r="P659" t="s">
        <v>429</v>
      </c>
      <c r="Q659">
        <v>30</v>
      </c>
      <c r="R659" t="s">
        <v>638</v>
      </c>
      <c r="S659" t="s">
        <v>639</v>
      </c>
      <c r="T659">
        <v>31</v>
      </c>
      <c r="U659">
        <v>-8</v>
      </c>
      <c r="V659">
        <v>2027</v>
      </c>
      <c r="W659" t="s">
        <v>721</v>
      </c>
      <c r="AB659">
        <f>IF(I659=$AA$2, _xlfn.XLOOKUP(P659,tennis_clusters!B:B,tennis_clusters!AB:AB),"NA")</f>
        <v>2</v>
      </c>
      <c r="AC659" t="str">
        <f>IF(OR(ISNUMBER(AB659),ISNA(AB659)),"NA",_xlfn.XLOOKUP(I659,tennis_clusters!B:B,tennis_clusters!AB:AB))</f>
        <v>NA</v>
      </c>
      <c r="AD659" t="str">
        <f t="shared" si="77"/>
        <v>W</v>
      </c>
      <c r="AE659" t="str">
        <f t="shared" si="78"/>
        <v>W</v>
      </c>
      <c r="AF659">
        <f t="shared" si="79"/>
        <v>2</v>
      </c>
      <c r="AG659">
        <f t="shared" si="76"/>
        <v>1</v>
      </c>
      <c r="AH659">
        <f t="shared" si="80"/>
        <v>0.78749999999999998</v>
      </c>
      <c r="AI659">
        <f t="shared" si="81"/>
        <v>4.5156250000000009E-2</v>
      </c>
      <c r="AJ659">
        <v>0.76137624861265263</v>
      </c>
      <c r="AK659">
        <f t="shared" si="82"/>
        <v>5.6941294726170565E-2</v>
      </c>
    </row>
    <row r="660" spans="1:37" x14ac:dyDescent="0.2">
      <c r="A660" s="2" t="d">
        <v>1995-05-08</v>
      </c>
      <c r="B660" t="s">
        <v>683</v>
      </c>
      <c r="C660" t="s">
        <v>642</v>
      </c>
      <c r="D660">
        <v>3</v>
      </c>
      <c r="E660" t="s">
        <v>671</v>
      </c>
      <c r="F660" t="b">
        <v>0</v>
      </c>
      <c r="G660">
        <v>26</v>
      </c>
      <c r="H660" t="s">
        <v>618</v>
      </c>
      <c r="I660" t="s">
        <v>462</v>
      </c>
      <c r="J660">
        <v>2</v>
      </c>
      <c r="K660" t="s">
        <v>611</v>
      </c>
      <c r="L660" t="s">
        <v>612</v>
      </c>
      <c r="M660">
        <v>2</v>
      </c>
      <c r="N660">
        <v>5</v>
      </c>
      <c r="O660">
        <v>2329</v>
      </c>
      <c r="P660" t="s">
        <v>572</v>
      </c>
      <c r="Q660">
        <v>9</v>
      </c>
      <c r="R660" t="s">
        <v>655</v>
      </c>
      <c r="S660" t="s">
        <v>656</v>
      </c>
      <c r="T660">
        <v>6</v>
      </c>
      <c r="U660">
        <v>-5</v>
      </c>
      <c r="V660">
        <v>2147</v>
      </c>
      <c r="W660" t="s">
        <v>843</v>
      </c>
      <c r="AB660">
        <f>IF(I660=$AA$2, _xlfn.XLOOKUP(P660,tennis_clusters!B:B,tennis_clusters!AB:AB),"NA")</f>
        <v>15</v>
      </c>
      <c r="AC660" t="str">
        <f>IF(OR(ISNUMBER(AB660),ISNA(AB660)),"NA",_xlfn.XLOOKUP(I660,tennis_clusters!B:B,tennis_clusters!AB:AB))</f>
        <v>NA</v>
      </c>
      <c r="AD660" t="str">
        <f t="shared" si="77"/>
        <v>W</v>
      </c>
      <c r="AE660" t="str">
        <f t="shared" si="78"/>
        <v>W</v>
      </c>
      <c r="AF660">
        <f t="shared" si="79"/>
        <v>15</v>
      </c>
      <c r="AG660">
        <f t="shared" si="76"/>
        <v>1</v>
      </c>
      <c r="AH660">
        <f t="shared" si="80"/>
        <v>0.70769230769230773</v>
      </c>
      <c r="AI660">
        <f t="shared" si="81"/>
        <v>8.5443786982248499E-2</v>
      </c>
      <c r="AJ660">
        <v>0.76137624861265263</v>
      </c>
      <c r="AK660">
        <f t="shared" si="82"/>
        <v>5.6941294726170565E-2</v>
      </c>
    </row>
    <row r="661" spans="1:37" x14ac:dyDescent="0.2">
      <c r="A661" s="2" t="d">
        <v>2000-06-26</v>
      </c>
      <c r="B661" t="s">
        <v>658</v>
      </c>
      <c r="C661" t="s">
        <v>608</v>
      </c>
      <c r="D661">
        <v>5</v>
      </c>
      <c r="E661" t="s">
        <v>608</v>
      </c>
      <c r="F661" t="b">
        <v>0</v>
      </c>
      <c r="G661">
        <v>68</v>
      </c>
      <c r="H661" t="s">
        <v>618</v>
      </c>
      <c r="I661" t="s">
        <v>462</v>
      </c>
      <c r="J661">
        <v>1</v>
      </c>
      <c r="K661" t="s">
        <v>611</v>
      </c>
      <c r="L661" t="s">
        <v>612</v>
      </c>
      <c r="M661">
        <v>3</v>
      </c>
      <c r="N661">
        <v>5</v>
      </c>
      <c r="O661">
        <v>2256</v>
      </c>
      <c r="P661" t="s">
        <v>268</v>
      </c>
      <c r="R661" t="s">
        <v>611</v>
      </c>
      <c r="S661" t="s">
        <v>612</v>
      </c>
      <c r="T661">
        <v>56</v>
      </c>
      <c r="U661">
        <v>-6</v>
      </c>
      <c r="V661">
        <v>2016</v>
      </c>
      <c r="W661" t="s">
        <v>807</v>
      </c>
      <c r="AB661">
        <f>IF(I661=$AA$2, _xlfn.XLOOKUP(P661,tennis_clusters!B:B,tennis_clusters!AB:AB),"NA")</f>
        <v>24</v>
      </c>
      <c r="AC661" t="str">
        <f>IF(OR(ISNUMBER(AB661),ISNA(AB661)),"NA",_xlfn.XLOOKUP(I661,tennis_clusters!B:B,tennis_clusters!AB:AB))</f>
        <v>NA</v>
      </c>
      <c r="AD661" t="str">
        <f t="shared" si="77"/>
        <v>W</v>
      </c>
      <c r="AE661" t="str">
        <f t="shared" si="78"/>
        <v>W</v>
      </c>
      <c r="AF661">
        <f t="shared" si="79"/>
        <v>24</v>
      </c>
      <c r="AG661">
        <f t="shared" si="76"/>
        <v>1</v>
      </c>
      <c r="AH661">
        <f t="shared" si="80"/>
        <v>0.90625</v>
      </c>
      <c r="AI661">
        <f t="shared" si="81"/>
        <v>8.7890625E-3</v>
      </c>
      <c r="AJ661">
        <v>0.76137624861265263</v>
      </c>
      <c r="AK661">
        <f t="shared" si="82"/>
        <v>5.6941294726170565E-2</v>
      </c>
    </row>
    <row r="662" spans="1:37" x14ac:dyDescent="0.2">
      <c r="A662" s="2" t="d">
        <v>1995-10-23</v>
      </c>
      <c r="B662" t="s">
        <v>1056</v>
      </c>
      <c r="C662" t="s">
        <v>642</v>
      </c>
      <c r="D662">
        <v>3</v>
      </c>
      <c r="E662" t="s">
        <v>819</v>
      </c>
      <c r="F662" t="b">
        <v>1</v>
      </c>
      <c r="G662">
        <v>65</v>
      </c>
      <c r="H662" t="s">
        <v>624</v>
      </c>
      <c r="I662" t="s">
        <v>462</v>
      </c>
      <c r="J662">
        <v>2</v>
      </c>
      <c r="K662" t="s">
        <v>611</v>
      </c>
      <c r="L662" t="s">
        <v>612</v>
      </c>
      <c r="M662">
        <v>2</v>
      </c>
      <c r="N662">
        <v>4</v>
      </c>
      <c r="O662">
        <v>2343</v>
      </c>
      <c r="P662" t="s">
        <v>522</v>
      </c>
      <c r="R662" t="s">
        <v>678</v>
      </c>
      <c r="S662" t="s">
        <v>679</v>
      </c>
      <c r="T662">
        <v>23</v>
      </c>
      <c r="U662">
        <v>-3</v>
      </c>
      <c r="V662">
        <v>2068</v>
      </c>
      <c r="W662" t="s">
        <v>744</v>
      </c>
      <c r="AB662">
        <f>IF(I662=$AA$2, _xlfn.XLOOKUP(P662,tennis_clusters!B:B,tennis_clusters!AB:AB),"NA")</f>
        <v>8</v>
      </c>
      <c r="AC662" t="str">
        <f>IF(OR(ISNUMBER(AB662),ISNA(AB662)),"NA",_xlfn.XLOOKUP(I662,tennis_clusters!B:B,tennis_clusters!AB:AB))</f>
        <v>NA</v>
      </c>
      <c r="AD662" t="str">
        <f t="shared" si="77"/>
        <v>W</v>
      </c>
      <c r="AE662" t="str">
        <f t="shared" si="78"/>
        <v>W</v>
      </c>
      <c r="AF662">
        <f t="shared" si="79"/>
        <v>8</v>
      </c>
      <c r="AG662">
        <f t="shared" si="76"/>
        <v>1</v>
      </c>
      <c r="AH662">
        <f t="shared" si="80"/>
        <v>0.7415730337078652</v>
      </c>
      <c r="AI662">
        <f t="shared" si="81"/>
        <v>6.6784496906956176E-2</v>
      </c>
      <c r="AJ662">
        <v>0.76137624861265263</v>
      </c>
      <c r="AK662">
        <f t="shared" si="82"/>
        <v>5.6941294726170565E-2</v>
      </c>
    </row>
    <row r="663" spans="1:37" x14ac:dyDescent="0.2">
      <c r="A663" s="2" t="d">
        <v>1992-04-13</v>
      </c>
      <c r="B663" t="s">
        <v>1260</v>
      </c>
      <c r="C663" t="s">
        <v>637</v>
      </c>
      <c r="D663">
        <v>3</v>
      </c>
      <c r="E663" t="s">
        <v>671</v>
      </c>
      <c r="F663" t="b">
        <v>0</v>
      </c>
      <c r="G663">
        <v>15</v>
      </c>
      <c r="H663" t="s">
        <v>624</v>
      </c>
      <c r="I663" t="s">
        <v>462</v>
      </c>
      <c r="J663">
        <v>1</v>
      </c>
      <c r="K663" t="s">
        <v>611</v>
      </c>
      <c r="L663" t="s">
        <v>612</v>
      </c>
      <c r="M663">
        <v>4</v>
      </c>
      <c r="N663">
        <v>3</v>
      </c>
      <c r="O663">
        <v>2202</v>
      </c>
      <c r="P663" t="s">
        <v>393</v>
      </c>
      <c r="R663" t="s">
        <v>647</v>
      </c>
      <c r="S663" t="s">
        <v>648</v>
      </c>
      <c r="T663">
        <v>53</v>
      </c>
      <c r="U663">
        <v>-3</v>
      </c>
      <c r="V663">
        <v>1923</v>
      </c>
      <c r="W663" t="s">
        <v>1263</v>
      </c>
      <c r="AB663">
        <f>IF(I663=$AA$2, _xlfn.XLOOKUP(P663,tennis_clusters!B:B,tennis_clusters!AB:AB),"NA")</f>
        <v>22</v>
      </c>
      <c r="AC663" t="str">
        <f>IF(OR(ISNUMBER(AB663),ISNA(AB663)),"NA",_xlfn.XLOOKUP(I663,tennis_clusters!B:B,tennis_clusters!AB:AB))</f>
        <v>NA</v>
      </c>
      <c r="AD663" t="str">
        <f t="shared" si="77"/>
        <v>W</v>
      </c>
      <c r="AE663" t="str">
        <f t="shared" si="78"/>
        <v>W</v>
      </c>
      <c r="AF663">
        <f t="shared" si="79"/>
        <v>22</v>
      </c>
      <c r="AG663">
        <f t="shared" si="76"/>
        <v>1</v>
      </c>
      <c r="AH663">
        <f t="shared" si="80"/>
        <v>0.84375</v>
      </c>
      <c r="AI663">
        <f t="shared" si="81"/>
        <v>2.44140625E-2</v>
      </c>
      <c r="AJ663">
        <v>0.76137624861265263</v>
      </c>
      <c r="AK663">
        <f t="shared" si="82"/>
        <v>5.6941294726170565E-2</v>
      </c>
    </row>
    <row r="664" spans="1:37" x14ac:dyDescent="0.2">
      <c r="A664" s="2" t="d">
        <v>1995-03-06</v>
      </c>
      <c r="B664" t="s">
        <v>706</v>
      </c>
      <c r="C664" t="s">
        <v>642</v>
      </c>
      <c r="D664">
        <v>3</v>
      </c>
      <c r="E664" t="s">
        <v>609</v>
      </c>
      <c r="F664" t="b">
        <v>0</v>
      </c>
      <c r="G664">
        <v>55</v>
      </c>
      <c r="H664" t="s">
        <v>614</v>
      </c>
      <c r="I664" t="s">
        <v>462</v>
      </c>
      <c r="J664">
        <v>1</v>
      </c>
      <c r="K664" t="s">
        <v>611</v>
      </c>
      <c r="L664" t="s">
        <v>612</v>
      </c>
      <c r="M664">
        <v>1</v>
      </c>
      <c r="N664">
        <v>5</v>
      </c>
      <c r="O664">
        <v>2340</v>
      </c>
      <c r="P664" t="s">
        <v>522</v>
      </c>
      <c r="Q664">
        <v>11</v>
      </c>
      <c r="R664" t="s">
        <v>678</v>
      </c>
      <c r="S664" t="s">
        <v>679</v>
      </c>
      <c r="T664">
        <v>16</v>
      </c>
      <c r="U664">
        <v>-6</v>
      </c>
      <c r="V664">
        <v>2136</v>
      </c>
      <c r="W664" t="s">
        <v>669</v>
      </c>
      <c r="AB664">
        <f>IF(I664=$AA$2, _xlfn.XLOOKUP(P664,tennis_clusters!B:B,tennis_clusters!AB:AB),"NA")</f>
        <v>8</v>
      </c>
      <c r="AC664" t="str">
        <f>IF(OR(ISNUMBER(AB664),ISNA(AB664)),"NA",_xlfn.XLOOKUP(I664,tennis_clusters!B:B,tennis_clusters!AB:AB))</f>
        <v>NA</v>
      </c>
      <c r="AD664" t="str">
        <f t="shared" si="77"/>
        <v>W</v>
      </c>
      <c r="AE664" t="str">
        <f t="shared" si="78"/>
        <v>W</v>
      </c>
      <c r="AF664">
        <f t="shared" si="79"/>
        <v>8</v>
      </c>
      <c r="AG664">
        <f t="shared" si="76"/>
        <v>1</v>
      </c>
      <c r="AH664">
        <f t="shared" si="80"/>
        <v>0.7415730337078652</v>
      </c>
      <c r="AI664">
        <f t="shared" si="81"/>
        <v>6.6784496906956176E-2</v>
      </c>
      <c r="AJ664">
        <v>0.76137624861265263</v>
      </c>
      <c r="AK664">
        <f t="shared" si="82"/>
        <v>5.6941294726170565E-2</v>
      </c>
    </row>
    <row r="665" spans="1:37" x14ac:dyDescent="0.2">
      <c r="A665" s="2" t="d">
        <v>1993-12-07</v>
      </c>
      <c r="B665" t="s">
        <v>955</v>
      </c>
      <c r="C665" t="s">
        <v>956</v>
      </c>
      <c r="D665">
        <v>3</v>
      </c>
      <c r="E665" t="s">
        <v>819</v>
      </c>
      <c r="F665" t="b">
        <v>1</v>
      </c>
      <c r="H665" t="s">
        <v>618</v>
      </c>
      <c r="I665" t="s">
        <v>462</v>
      </c>
      <c r="J665">
        <v>1</v>
      </c>
      <c r="K665" t="s">
        <v>611</v>
      </c>
      <c r="L665" t="s">
        <v>612</v>
      </c>
      <c r="M665">
        <v>1</v>
      </c>
      <c r="N665">
        <v>6</v>
      </c>
      <c r="O665">
        <v>2325</v>
      </c>
      <c r="P665" t="s">
        <v>408</v>
      </c>
      <c r="R665" t="s">
        <v>611</v>
      </c>
      <c r="S665" t="s">
        <v>612</v>
      </c>
      <c r="T665">
        <v>8</v>
      </c>
      <c r="U665">
        <v>-6</v>
      </c>
      <c r="V665">
        <v>2185</v>
      </c>
      <c r="W665" t="s">
        <v>1167</v>
      </c>
      <c r="AB665">
        <f>IF(I665=$AA$2, _xlfn.XLOOKUP(P665,tennis_clusters!B:B,tennis_clusters!AB:AB),"NA")</f>
        <v>18</v>
      </c>
      <c r="AC665" t="str">
        <f>IF(OR(ISNUMBER(AB665),ISNA(AB665)),"NA",_xlfn.XLOOKUP(I665,tennis_clusters!B:B,tennis_clusters!AB:AB))</f>
        <v>NA</v>
      </c>
      <c r="AD665" t="str">
        <f t="shared" si="77"/>
        <v>W</v>
      </c>
      <c r="AE665" t="str">
        <f t="shared" si="78"/>
        <v>W</v>
      </c>
      <c r="AF665">
        <f t="shared" si="79"/>
        <v>18</v>
      </c>
      <c r="AG665">
        <f t="shared" si="76"/>
        <v>1</v>
      </c>
      <c r="AH665">
        <f t="shared" si="80"/>
        <v>0.7021276595744681</v>
      </c>
      <c r="AI665">
        <f t="shared" si="81"/>
        <v>8.8727931190583961E-2</v>
      </c>
      <c r="AJ665">
        <v>0.76137624861265263</v>
      </c>
      <c r="AK665">
        <f t="shared" si="82"/>
        <v>5.6941294726170565E-2</v>
      </c>
    </row>
    <row r="666" spans="1:37" x14ac:dyDescent="0.2">
      <c r="A666" s="2" t="d">
        <v>1993-08-02</v>
      </c>
      <c r="B666" t="s">
        <v>750</v>
      </c>
      <c r="C666" t="s">
        <v>637</v>
      </c>
      <c r="D666">
        <v>3</v>
      </c>
      <c r="E666" t="s">
        <v>609</v>
      </c>
      <c r="F666" t="b">
        <v>0</v>
      </c>
      <c r="G666">
        <v>34</v>
      </c>
      <c r="H666" t="s">
        <v>624</v>
      </c>
      <c r="I666" t="s">
        <v>462</v>
      </c>
      <c r="J666">
        <v>1</v>
      </c>
      <c r="K666" t="s">
        <v>611</v>
      </c>
      <c r="L666" t="s">
        <v>612</v>
      </c>
      <c r="M666">
        <v>1</v>
      </c>
      <c r="N666">
        <v>1</v>
      </c>
      <c r="O666">
        <v>2309</v>
      </c>
      <c r="P666" t="s">
        <v>1187</v>
      </c>
      <c r="R666" t="s">
        <v>858</v>
      </c>
      <c r="S666" t="s">
        <v>859</v>
      </c>
      <c r="T666">
        <v>156</v>
      </c>
      <c r="U666">
        <v>-1</v>
      </c>
      <c r="V666">
        <v>1692</v>
      </c>
      <c r="W666" t="s">
        <v>715</v>
      </c>
      <c r="AB666" t="e">
        <f>IF(I666=$AA$2, _xlfn.XLOOKUP(P666,tennis_clusters!B:B,tennis_clusters!AB:AB),"NA")</f>
        <v>#N/A</v>
      </c>
      <c r="AC666" t="str">
        <f>IF(OR(ISNUMBER(AB666),ISNA(AB666)),"NA",_xlfn.XLOOKUP(I666,tennis_clusters!B:B,tennis_clusters!AB:AB))</f>
        <v>NA</v>
      </c>
      <c r="AD666" t="str">
        <f t="shared" si="77"/>
        <v>W</v>
      </c>
      <c r="AE666" t="str">
        <f t="shared" si="78"/>
        <v/>
      </c>
      <c r="AF666" t="str">
        <f t="shared" si="79"/>
        <v/>
      </c>
      <c r="AG666" t="str">
        <f t="shared" si="76"/>
        <v/>
      </c>
      <c r="AH666" t="str">
        <f t="shared" si="80"/>
        <v/>
      </c>
      <c r="AI666" t="str">
        <f t="shared" si="81"/>
        <v/>
      </c>
      <c r="AJ666">
        <v>0.76137624861265263</v>
      </c>
      <c r="AK666" t="str">
        <f t="shared" si="82"/>
        <v/>
      </c>
    </row>
    <row r="667" spans="1:37" x14ac:dyDescent="0.2">
      <c r="A667" s="2" t="d">
        <v>1993-08-02</v>
      </c>
      <c r="B667" t="s">
        <v>750</v>
      </c>
      <c r="C667" t="s">
        <v>637</v>
      </c>
      <c r="D667">
        <v>3</v>
      </c>
      <c r="E667" t="s">
        <v>609</v>
      </c>
      <c r="F667" t="b">
        <v>0</v>
      </c>
      <c r="G667">
        <v>34</v>
      </c>
      <c r="H667" t="s">
        <v>614</v>
      </c>
      <c r="I667" t="s">
        <v>484</v>
      </c>
      <c r="J667">
        <v>4</v>
      </c>
      <c r="K667" t="s">
        <v>615</v>
      </c>
      <c r="L667" t="s">
        <v>616</v>
      </c>
      <c r="M667">
        <v>10</v>
      </c>
      <c r="N667">
        <v>15</v>
      </c>
      <c r="O667">
        <v>2110</v>
      </c>
      <c r="P667" t="s">
        <v>462</v>
      </c>
      <c r="Q667">
        <v>1</v>
      </c>
      <c r="R667" t="s">
        <v>611</v>
      </c>
      <c r="S667" t="s">
        <v>612</v>
      </c>
      <c r="T667">
        <v>1</v>
      </c>
      <c r="U667">
        <v>-13</v>
      </c>
      <c r="V667">
        <v>2312</v>
      </c>
      <c r="W667" t="s">
        <v>1186</v>
      </c>
      <c r="AB667" t="str">
        <f>IF(I667=$AA$2, _xlfn.XLOOKUP(P667,tennis_clusters!B:B,tennis_clusters!AB:AB),"NA")</f>
        <v>NA</v>
      </c>
      <c r="AC667">
        <f>IF(OR(ISNUMBER(AB667),ISNA(AB667)),"NA",_xlfn.XLOOKUP(I667,tennis_clusters!B:B,tennis_clusters!AB:AB))</f>
        <v>16</v>
      </c>
      <c r="AD667" t="str">
        <f t="shared" si="77"/>
        <v>L</v>
      </c>
      <c r="AE667" t="str">
        <f t="shared" si="78"/>
        <v>L</v>
      </c>
      <c r="AF667">
        <f t="shared" si="79"/>
        <v>16</v>
      </c>
      <c r="AG667">
        <f t="shared" si="76"/>
        <v>0</v>
      </c>
      <c r="AH667">
        <f t="shared" si="80"/>
        <v>0.62264150943396224</v>
      </c>
      <c r="AI667">
        <f t="shared" si="81"/>
        <v>0.3876824492702029</v>
      </c>
      <c r="AJ667">
        <v>0.76137624861265263</v>
      </c>
      <c r="AK667">
        <f t="shared" si="82"/>
        <v>0.57969379195147586</v>
      </c>
    </row>
    <row r="668" spans="1:37" x14ac:dyDescent="0.2">
      <c r="A668" s="2" t="d">
        <v>1995-06-26</v>
      </c>
      <c r="B668" t="s">
        <v>658</v>
      </c>
      <c r="C668" t="s">
        <v>608</v>
      </c>
      <c r="D668">
        <v>5</v>
      </c>
      <c r="E668" t="s">
        <v>608</v>
      </c>
      <c r="F668" t="b">
        <v>0</v>
      </c>
      <c r="G668">
        <v>50</v>
      </c>
      <c r="H668" t="s">
        <v>632</v>
      </c>
      <c r="I668" t="s">
        <v>462</v>
      </c>
      <c r="J668">
        <v>2</v>
      </c>
      <c r="K668" t="s">
        <v>611</v>
      </c>
      <c r="L668" t="s">
        <v>612</v>
      </c>
      <c r="M668">
        <v>2</v>
      </c>
      <c r="N668">
        <v>1</v>
      </c>
      <c r="O668">
        <v>2288</v>
      </c>
      <c r="P668" t="s">
        <v>332</v>
      </c>
      <c r="R668" t="s">
        <v>621</v>
      </c>
      <c r="S668" t="s">
        <v>622</v>
      </c>
      <c r="T668">
        <v>120</v>
      </c>
      <c r="U668">
        <v>-2</v>
      </c>
      <c r="V668">
        <v>1824</v>
      </c>
      <c r="W668" t="s">
        <v>1087</v>
      </c>
      <c r="AB668">
        <f>IF(I668=$AA$2, _xlfn.XLOOKUP(P668,tennis_clusters!B:B,tennis_clusters!AB:AB),"NA")</f>
        <v>6</v>
      </c>
      <c r="AC668" t="str">
        <f>IF(OR(ISNUMBER(AB668),ISNA(AB668)),"NA",_xlfn.XLOOKUP(I668,tennis_clusters!B:B,tennis_clusters!AB:AB))</f>
        <v>NA</v>
      </c>
      <c r="AD668" t="str">
        <f t="shared" si="77"/>
        <v>W</v>
      </c>
      <c r="AE668" t="str">
        <f t="shared" si="78"/>
        <v>W</v>
      </c>
      <c r="AF668">
        <f t="shared" si="79"/>
        <v>6</v>
      </c>
      <c r="AG668">
        <f t="shared" si="76"/>
        <v>1</v>
      </c>
      <c r="AH668">
        <f t="shared" si="80"/>
        <v>0.91666666666666663</v>
      </c>
      <c r="AI668">
        <f t="shared" si="81"/>
        <v>6.944444444444451E-3</v>
      </c>
      <c r="AJ668">
        <v>0.76137624861265263</v>
      </c>
      <c r="AK668">
        <f t="shared" si="82"/>
        <v>5.6941294726170565E-2</v>
      </c>
    </row>
    <row r="669" spans="1:37" x14ac:dyDescent="0.2">
      <c r="A669" s="2" t="d">
        <v>1993-01-11</v>
      </c>
      <c r="B669" t="s">
        <v>1162</v>
      </c>
      <c r="C669" t="s">
        <v>637</v>
      </c>
      <c r="D669">
        <v>3</v>
      </c>
      <c r="E669" t="s">
        <v>609</v>
      </c>
      <c r="F669" t="b">
        <v>0</v>
      </c>
      <c r="G669">
        <v>53</v>
      </c>
      <c r="H669" t="s">
        <v>620</v>
      </c>
      <c r="I669" t="s">
        <v>462</v>
      </c>
      <c r="J669">
        <v>1</v>
      </c>
      <c r="K669" t="s">
        <v>611</v>
      </c>
      <c r="L669" t="s">
        <v>612</v>
      </c>
      <c r="M669">
        <v>3</v>
      </c>
      <c r="N669">
        <v>3</v>
      </c>
      <c r="O669">
        <v>2270</v>
      </c>
      <c r="P669" t="s">
        <v>388</v>
      </c>
      <c r="R669" t="s">
        <v>643</v>
      </c>
      <c r="S669" t="s">
        <v>644</v>
      </c>
      <c r="T669">
        <v>40</v>
      </c>
      <c r="U669">
        <v>-3</v>
      </c>
      <c r="V669">
        <v>1969</v>
      </c>
      <c r="W669" t="s">
        <v>831</v>
      </c>
      <c r="AB669">
        <f>IF(I669=$AA$2, _xlfn.XLOOKUP(P669,tennis_clusters!B:B,tennis_clusters!AB:AB),"NA")</f>
        <v>2</v>
      </c>
      <c r="AC669" t="str">
        <f>IF(OR(ISNUMBER(AB669),ISNA(AB669)),"NA",_xlfn.XLOOKUP(I669,tennis_clusters!B:B,tennis_clusters!AB:AB))</f>
        <v>NA</v>
      </c>
      <c r="AD669" t="str">
        <f t="shared" si="77"/>
        <v>W</v>
      </c>
      <c r="AE669" t="str">
        <f t="shared" si="78"/>
        <v>W</v>
      </c>
      <c r="AF669">
        <f t="shared" si="79"/>
        <v>2</v>
      </c>
      <c r="AG669">
        <f t="shared" si="76"/>
        <v>1</v>
      </c>
      <c r="AH669">
        <f t="shared" si="80"/>
        <v>0.78749999999999998</v>
      </c>
      <c r="AI669">
        <f t="shared" si="81"/>
        <v>4.5156250000000009E-2</v>
      </c>
      <c r="AJ669">
        <v>0.76137624861265263</v>
      </c>
      <c r="AK669">
        <f t="shared" si="82"/>
        <v>5.6941294726170565E-2</v>
      </c>
    </row>
    <row r="670" spans="1:37" x14ac:dyDescent="0.2">
      <c r="A670" s="2" t="d">
        <v>1990-02-19</v>
      </c>
      <c r="B670" t="s">
        <v>938</v>
      </c>
      <c r="C670" t="s">
        <v>783</v>
      </c>
      <c r="D670">
        <v>3</v>
      </c>
      <c r="E670" t="s">
        <v>819</v>
      </c>
      <c r="F670" t="b">
        <v>1</v>
      </c>
      <c r="H670" t="s">
        <v>614</v>
      </c>
      <c r="I670" t="s">
        <v>462</v>
      </c>
      <c r="J670">
        <v>13</v>
      </c>
      <c r="K670" t="s">
        <v>611</v>
      </c>
      <c r="L670" t="s">
        <v>612</v>
      </c>
      <c r="M670">
        <v>32</v>
      </c>
      <c r="N670">
        <v>7</v>
      </c>
      <c r="O670">
        <v>1992</v>
      </c>
      <c r="P670" t="s">
        <v>1363</v>
      </c>
      <c r="R670" t="s">
        <v>643</v>
      </c>
      <c r="S670" t="s">
        <v>644</v>
      </c>
      <c r="T670">
        <v>122</v>
      </c>
      <c r="U670">
        <v>-9</v>
      </c>
      <c r="V670">
        <v>1875</v>
      </c>
      <c r="W670" t="s">
        <v>1288</v>
      </c>
      <c r="Y670" t="s">
        <v>646</v>
      </c>
      <c r="AB670" t="e">
        <f>IF(I670=$AA$2, _xlfn.XLOOKUP(P670,tennis_clusters!B:B,tennis_clusters!AB:AB),"NA")</f>
        <v>#N/A</v>
      </c>
      <c r="AC670" t="str">
        <f>IF(OR(ISNUMBER(AB670),ISNA(AB670)),"NA",_xlfn.XLOOKUP(I670,tennis_clusters!B:B,tennis_clusters!AB:AB))</f>
        <v>NA</v>
      </c>
      <c r="AD670" t="str">
        <f t="shared" si="77"/>
        <v>W</v>
      </c>
      <c r="AE670" t="str">
        <f t="shared" si="78"/>
        <v/>
      </c>
      <c r="AF670" t="str">
        <f t="shared" si="79"/>
        <v/>
      </c>
      <c r="AG670" t="str">
        <f t="shared" si="76"/>
        <v/>
      </c>
      <c r="AH670" t="str">
        <f t="shared" si="80"/>
        <v/>
      </c>
      <c r="AI670" t="str">
        <f t="shared" si="81"/>
        <v/>
      </c>
      <c r="AJ670">
        <v>0.76137624861265263</v>
      </c>
      <c r="AK670" t="str">
        <f t="shared" si="82"/>
        <v/>
      </c>
    </row>
    <row r="671" spans="1:37" x14ac:dyDescent="0.2">
      <c r="A671" s="2" t="d">
        <v>1993-01-18</v>
      </c>
      <c r="B671" t="s">
        <v>719</v>
      </c>
      <c r="C671" t="s">
        <v>608</v>
      </c>
      <c r="D671">
        <v>5</v>
      </c>
      <c r="E671" t="s">
        <v>609</v>
      </c>
      <c r="F671" t="b">
        <v>0</v>
      </c>
      <c r="G671">
        <v>31</v>
      </c>
      <c r="H671" t="s">
        <v>618</v>
      </c>
      <c r="I671" t="s">
        <v>462</v>
      </c>
      <c r="J671">
        <v>3</v>
      </c>
      <c r="K671" t="s">
        <v>611</v>
      </c>
      <c r="L671" t="s">
        <v>612</v>
      </c>
      <c r="M671">
        <v>3</v>
      </c>
      <c r="N671">
        <v>3</v>
      </c>
      <c r="O671">
        <v>2297</v>
      </c>
      <c r="P671" t="s">
        <v>98</v>
      </c>
      <c r="R671" t="s">
        <v>975</v>
      </c>
      <c r="S671" t="s">
        <v>976</v>
      </c>
      <c r="T671">
        <v>71</v>
      </c>
      <c r="U671">
        <v>-3</v>
      </c>
      <c r="V671">
        <v>1905</v>
      </c>
      <c r="W671" t="s">
        <v>1209</v>
      </c>
      <c r="AB671">
        <f>IF(I671=$AA$2, _xlfn.XLOOKUP(P671,tennis_clusters!B:B,tennis_clusters!AB:AB),"NA")</f>
        <v>2</v>
      </c>
      <c r="AC671" t="str">
        <f>IF(OR(ISNUMBER(AB671),ISNA(AB671)),"NA",_xlfn.XLOOKUP(I671,tennis_clusters!B:B,tennis_clusters!AB:AB))</f>
        <v>NA</v>
      </c>
      <c r="AD671" t="str">
        <f t="shared" si="77"/>
        <v>W</v>
      </c>
      <c r="AE671" t="str">
        <f t="shared" si="78"/>
        <v>W</v>
      </c>
      <c r="AF671">
        <f t="shared" si="79"/>
        <v>2</v>
      </c>
      <c r="AG671">
        <f t="shared" si="76"/>
        <v>1</v>
      </c>
      <c r="AH671">
        <f t="shared" si="80"/>
        <v>0.78749999999999998</v>
      </c>
      <c r="AI671">
        <f t="shared" si="81"/>
        <v>4.5156250000000009E-2</v>
      </c>
      <c r="AJ671">
        <v>0.76137624861265263</v>
      </c>
      <c r="AK671">
        <f t="shared" si="82"/>
        <v>5.6941294726170565E-2</v>
      </c>
    </row>
    <row r="672" spans="1:37" x14ac:dyDescent="0.2">
      <c r="A672" s="2" t="d">
        <v>1997-01-13</v>
      </c>
      <c r="B672" t="s">
        <v>719</v>
      </c>
      <c r="C672" t="s">
        <v>608</v>
      </c>
      <c r="D672">
        <v>5</v>
      </c>
      <c r="E672" t="s">
        <v>609</v>
      </c>
      <c r="F672" t="b">
        <v>0</v>
      </c>
      <c r="G672">
        <v>39</v>
      </c>
      <c r="H672" t="s">
        <v>620</v>
      </c>
      <c r="I672" t="s">
        <v>462</v>
      </c>
      <c r="J672">
        <v>1</v>
      </c>
      <c r="K672" t="s">
        <v>611</v>
      </c>
      <c r="L672" t="s">
        <v>612</v>
      </c>
      <c r="M672">
        <v>1</v>
      </c>
      <c r="N672">
        <v>2</v>
      </c>
      <c r="O672">
        <v>2362</v>
      </c>
      <c r="P672" t="s">
        <v>158</v>
      </c>
      <c r="R672" t="s">
        <v>716</v>
      </c>
      <c r="S672" t="s">
        <v>717</v>
      </c>
      <c r="T672">
        <v>76</v>
      </c>
      <c r="U672">
        <v>-2</v>
      </c>
      <c r="V672">
        <v>1876</v>
      </c>
      <c r="W672" t="s">
        <v>995</v>
      </c>
      <c r="AB672">
        <f>IF(I672=$AA$2, _xlfn.XLOOKUP(P672,tennis_clusters!B:B,tennis_clusters!AB:AB),"NA")</f>
        <v>13</v>
      </c>
      <c r="AC672" t="str">
        <f>IF(OR(ISNUMBER(AB672),ISNA(AB672)),"NA",_xlfn.XLOOKUP(I672,tennis_clusters!B:B,tennis_clusters!AB:AB))</f>
        <v>NA</v>
      </c>
      <c r="AD672" t="str">
        <f t="shared" si="77"/>
        <v>W</v>
      </c>
      <c r="AE672" t="str">
        <f t="shared" si="78"/>
        <v>W</v>
      </c>
      <c r="AF672">
        <f t="shared" si="79"/>
        <v>13</v>
      </c>
      <c r="AG672">
        <f t="shared" si="76"/>
        <v>1</v>
      </c>
      <c r="AH672">
        <f t="shared" si="80"/>
        <v>0.80909090909090908</v>
      </c>
      <c r="AI672">
        <f t="shared" si="81"/>
        <v>3.6446280991735538E-2</v>
      </c>
      <c r="AJ672">
        <v>0.76137624861265263</v>
      </c>
      <c r="AK672">
        <f t="shared" si="82"/>
        <v>5.6941294726170565E-2</v>
      </c>
    </row>
    <row r="673" spans="1:37" x14ac:dyDescent="0.2">
      <c r="A673" s="2" t="d">
        <v>1993-06-21</v>
      </c>
      <c r="B673" t="s">
        <v>658</v>
      </c>
      <c r="C673" t="s">
        <v>608</v>
      </c>
      <c r="D673">
        <v>5</v>
      </c>
      <c r="E673" t="s">
        <v>608</v>
      </c>
      <c r="F673" t="b">
        <v>0</v>
      </c>
      <c r="G673">
        <v>56</v>
      </c>
      <c r="H673" t="s">
        <v>632</v>
      </c>
      <c r="I673" t="s">
        <v>462</v>
      </c>
      <c r="J673">
        <v>1</v>
      </c>
      <c r="K673" t="s">
        <v>611</v>
      </c>
      <c r="L673" t="s">
        <v>612</v>
      </c>
      <c r="M673">
        <v>1</v>
      </c>
      <c r="N673">
        <v>1</v>
      </c>
      <c r="O673">
        <v>2280</v>
      </c>
      <c r="P673" t="s">
        <v>1193</v>
      </c>
      <c r="R673" t="s">
        <v>643</v>
      </c>
      <c r="S673" t="s">
        <v>644</v>
      </c>
      <c r="T673">
        <v>121</v>
      </c>
      <c r="U673">
        <v>-2</v>
      </c>
      <c r="V673">
        <v>1825</v>
      </c>
      <c r="W673" t="s">
        <v>1194</v>
      </c>
      <c r="AB673" t="e">
        <f>IF(I673=$AA$2, _xlfn.XLOOKUP(P673,tennis_clusters!B:B,tennis_clusters!AB:AB),"NA")</f>
        <v>#N/A</v>
      </c>
      <c r="AC673" t="str">
        <f>IF(OR(ISNUMBER(AB673),ISNA(AB673)),"NA",_xlfn.XLOOKUP(I673,tennis_clusters!B:B,tennis_clusters!AB:AB))</f>
        <v>NA</v>
      </c>
      <c r="AD673" t="str">
        <f t="shared" si="77"/>
        <v>W</v>
      </c>
      <c r="AE673" t="str">
        <f t="shared" si="78"/>
        <v/>
      </c>
      <c r="AF673" t="str">
        <f t="shared" si="79"/>
        <v/>
      </c>
      <c r="AG673" t="str">
        <f t="shared" si="76"/>
        <v/>
      </c>
      <c r="AH673" t="str">
        <f t="shared" si="80"/>
        <v/>
      </c>
      <c r="AI673" t="str">
        <f t="shared" si="81"/>
        <v/>
      </c>
      <c r="AJ673">
        <v>0.76137624861265263</v>
      </c>
      <c r="AK673" t="str">
        <f t="shared" si="82"/>
        <v/>
      </c>
    </row>
    <row r="674" spans="1:37" x14ac:dyDescent="0.2">
      <c r="A674" s="2" t="d">
        <v>1996-03-11</v>
      </c>
      <c r="B674" t="s">
        <v>706</v>
      </c>
      <c r="C674" t="s">
        <v>642</v>
      </c>
      <c r="D674">
        <v>3</v>
      </c>
      <c r="E674" t="s">
        <v>609</v>
      </c>
      <c r="F674" t="b">
        <v>0</v>
      </c>
      <c r="G674">
        <v>52</v>
      </c>
      <c r="H674" t="s">
        <v>624</v>
      </c>
      <c r="I674" t="s">
        <v>462</v>
      </c>
      <c r="J674">
        <v>1</v>
      </c>
      <c r="K674" t="s">
        <v>611</v>
      </c>
      <c r="L674" t="s">
        <v>612</v>
      </c>
      <c r="M674">
        <v>2</v>
      </c>
      <c r="N674">
        <v>1</v>
      </c>
      <c r="O674">
        <v>2349</v>
      </c>
      <c r="P674" t="s">
        <v>45</v>
      </c>
      <c r="R674" t="s">
        <v>633</v>
      </c>
      <c r="S674" t="s">
        <v>634</v>
      </c>
      <c r="T674">
        <v>60</v>
      </c>
      <c r="U674">
        <v>-1</v>
      </c>
      <c r="V674">
        <v>1940</v>
      </c>
      <c r="W674" t="s">
        <v>832</v>
      </c>
      <c r="Z674" t="s">
        <v>832</v>
      </c>
      <c r="AB674">
        <f>IF(I674=$AA$2, _xlfn.XLOOKUP(P674,tennis_clusters!B:B,tennis_clusters!AB:AB),"NA")</f>
        <v>13</v>
      </c>
      <c r="AC674" t="str">
        <f>IF(OR(ISNUMBER(AB674),ISNA(AB674)),"NA",_xlfn.XLOOKUP(I674,tennis_clusters!B:B,tennis_clusters!AB:AB))</f>
        <v>NA</v>
      </c>
      <c r="AD674" t="str">
        <f t="shared" si="77"/>
        <v>W</v>
      </c>
      <c r="AE674" t="str">
        <f t="shared" si="78"/>
        <v>W</v>
      </c>
      <c r="AF674">
        <f t="shared" si="79"/>
        <v>13</v>
      </c>
      <c r="AG674">
        <f t="shared" si="76"/>
        <v>1</v>
      </c>
      <c r="AH674">
        <f t="shared" si="80"/>
        <v>0.80909090909090908</v>
      </c>
      <c r="AI674">
        <f t="shared" si="81"/>
        <v>3.6446280991735538E-2</v>
      </c>
      <c r="AJ674">
        <v>0.76137624861265263</v>
      </c>
      <c r="AK674">
        <f t="shared" si="82"/>
        <v>5.6941294726170565E-2</v>
      </c>
    </row>
    <row r="675" spans="1:37" x14ac:dyDescent="0.2">
      <c r="A675" s="2" t="d">
        <v>1994-01-17</v>
      </c>
      <c r="B675" t="s">
        <v>719</v>
      </c>
      <c r="C675" t="s">
        <v>608</v>
      </c>
      <c r="D675">
        <v>5</v>
      </c>
      <c r="E675" t="s">
        <v>609</v>
      </c>
      <c r="F675" t="b">
        <v>0</v>
      </c>
      <c r="G675">
        <v>34</v>
      </c>
      <c r="H675" t="s">
        <v>624</v>
      </c>
      <c r="I675" t="s">
        <v>462</v>
      </c>
      <c r="J675">
        <v>1</v>
      </c>
      <c r="K675" t="s">
        <v>611</v>
      </c>
      <c r="L675" t="s">
        <v>612</v>
      </c>
      <c r="M675">
        <v>1</v>
      </c>
      <c r="N675">
        <v>1</v>
      </c>
      <c r="O675">
        <v>2315</v>
      </c>
      <c r="P675" t="s">
        <v>527</v>
      </c>
      <c r="R675" t="s">
        <v>638</v>
      </c>
      <c r="S675" t="s">
        <v>639</v>
      </c>
      <c r="T675">
        <v>77</v>
      </c>
      <c r="U675">
        <v>-2</v>
      </c>
      <c r="V675">
        <v>1831</v>
      </c>
      <c r="W675" t="s">
        <v>1159</v>
      </c>
      <c r="AB675">
        <f>IF(I675=$AA$2, _xlfn.XLOOKUP(P675,tennis_clusters!B:B,tennis_clusters!AB:AB),"NA")</f>
        <v>12</v>
      </c>
      <c r="AC675" t="str">
        <f>IF(OR(ISNUMBER(AB675),ISNA(AB675)),"NA",_xlfn.XLOOKUP(I675,tennis_clusters!B:B,tennis_clusters!AB:AB))</f>
        <v>NA</v>
      </c>
      <c r="AD675" t="str">
        <f t="shared" si="77"/>
        <v>W</v>
      </c>
      <c r="AE675" t="str">
        <f t="shared" si="78"/>
        <v>W</v>
      </c>
      <c r="AF675">
        <f t="shared" si="79"/>
        <v>12</v>
      </c>
      <c r="AG675">
        <f t="shared" si="76"/>
        <v>1</v>
      </c>
      <c r="AH675">
        <f t="shared" si="80"/>
        <v>1</v>
      </c>
      <c r="AI675">
        <f t="shared" si="81"/>
        <v>0</v>
      </c>
      <c r="AJ675">
        <v>0.76137624861265263</v>
      </c>
      <c r="AK675">
        <f t="shared" si="82"/>
        <v>5.6941294726170565E-2</v>
      </c>
    </row>
    <row r="676" spans="1:37" x14ac:dyDescent="0.2">
      <c r="A676" s="2" t="d">
        <v>1991-05-27</v>
      </c>
      <c r="B676" t="s">
        <v>670</v>
      </c>
      <c r="C676" t="s">
        <v>608</v>
      </c>
      <c r="D676">
        <v>5</v>
      </c>
      <c r="E676" t="s">
        <v>671</v>
      </c>
      <c r="F676" t="b">
        <v>0</v>
      </c>
      <c r="G676">
        <v>17</v>
      </c>
      <c r="H676" t="s">
        <v>628</v>
      </c>
      <c r="I676" t="s">
        <v>542</v>
      </c>
      <c r="K676" t="s">
        <v>638</v>
      </c>
      <c r="L676" t="s">
        <v>639</v>
      </c>
      <c r="M676">
        <v>77</v>
      </c>
      <c r="N676">
        <v>30</v>
      </c>
      <c r="O676">
        <v>1831</v>
      </c>
      <c r="P676" t="s">
        <v>462</v>
      </c>
      <c r="Q676">
        <v>6</v>
      </c>
      <c r="R676" t="s">
        <v>611</v>
      </c>
      <c r="S676" t="s">
        <v>612</v>
      </c>
      <c r="T676">
        <v>6</v>
      </c>
      <c r="U676">
        <v>-21</v>
      </c>
      <c r="V676">
        <v>2134</v>
      </c>
      <c r="W676" t="s">
        <v>1305</v>
      </c>
      <c r="AB676" t="str">
        <f>IF(I676=$AA$2, _xlfn.XLOOKUP(P676,tennis_clusters!B:B,tennis_clusters!AB:AB),"NA")</f>
        <v>NA</v>
      </c>
      <c r="AC676">
        <f>IF(OR(ISNUMBER(AB676),ISNA(AB676)),"NA",_xlfn.XLOOKUP(I676,tennis_clusters!B:B,tennis_clusters!AB:AB))</f>
        <v>27</v>
      </c>
      <c r="AD676" t="str">
        <f t="shared" si="77"/>
        <v>L</v>
      </c>
      <c r="AE676" t="str">
        <f t="shared" si="78"/>
        <v>L</v>
      </c>
      <c r="AF676">
        <f t="shared" si="79"/>
        <v>27</v>
      </c>
      <c r="AG676">
        <f t="shared" si="76"/>
        <v>0</v>
      </c>
      <c r="AH676">
        <f t="shared" si="80"/>
        <v>0.88235294117647056</v>
      </c>
      <c r="AI676">
        <f t="shared" si="81"/>
        <v>0.7785467128027681</v>
      </c>
      <c r="AJ676">
        <v>0.76137624861265263</v>
      </c>
      <c r="AK676">
        <f t="shared" si="82"/>
        <v>0.57969379195147586</v>
      </c>
    </row>
    <row r="677" spans="1:37" x14ac:dyDescent="0.2">
      <c r="A677" s="2" t="d">
        <v>1990-01-15</v>
      </c>
      <c r="B677" t="s">
        <v>719</v>
      </c>
      <c r="C677" t="s">
        <v>608</v>
      </c>
      <c r="D677">
        <v>5</v>
      </c>
      <c r="E677" t="s">
        <v>609</v>
      </c>
      <c r="F677" t="b">
        <v>0</v>
      </c>
      <c r="H677" t="s">
        <v>624</v>
      </c>
      <c r="I677" t="s">
        <v>462</v>
      </c>
      <c r="K677" t="s">
        <v>611</v>
      </c>
      <c r="L677" t="s">
        <v>612</v>
      </c>
      <c r="M677">
        <v>56</v>
      </c>
      <c r="N677">
        <v>10</v>
      </c>
      <c r="O677">
        <v>1941</v>
      </c>
      <c r="P677" t="s">
        <v>553</v>
      </c>
      <c r="R677" t="s">
        <v>643</v>
      </c>
      <c r="S677" t="s">
        <v>644</v>
      </c>
      <c r="T677">
        <v>151</v>
      </c>
      <c r="U677">
        <v>-13</v>
      </c>
      <c r="V677">
        <v>1827</v>
      </c>
      <c r="W677" t="s">
        <v>947</v>
      </c>
      <c r="AB677">
        <f>IF(I677=$AA$2, _xlfn.XLOOKUP(P677,tennis_clusters!B:B,tennis_clusters!AB:AB),"NA")</f>
        <v>17</v>
      </c>
      <c r="AC677" t="str">
        <f>IF(OR(ISNUMBER(AB677),ISNA(AB677)),"NA",_xlfn.XLOOKUP(I677,tennis_clusters!B:B,tennis_clusters!AB:AB))</f>
        <v>NA</v>
      </c>
      <c r="AD677" t="str">
        <f t="shared" si="77"/>
        <v>W</v>
      </c>
      <c r="AE677" t="str">
        <f t="shared" si="78"/>
        <v>W</v>
      </c>
      <c r="AF677">
        <f t="shared" si="79"/>
        <v>17</v>
      </c>
      <c r="AG677">
        <f t="shared" si="76"/>
        <v>1</v>
      </c>
      <c r="AH677">
        <f t="shared" si="80"/>
        <v>0.72972972972972971</v>
      </c>
      <c r="AI677">
        <f t="shared" si="81"/>
        <v>7.3046018991964945E-2</v>
      </c>
      <c r="AJ677">
        <v>0.76137624861265263</v>
      </c>
      <c r="AK677">
        <f t="shared" si="82"/>
        <v>5.6941294726170565E-2</v>
      </c>
    </row>
    <row r="678" spans="1:37" x14ac:dyDescent="0.2">
      <c r="A678" s="2" t="d">
        <v>2000-08-28</v>
      </c>
      <c r="B678" t="s">
        <v>607</v>
      </c>
      <c r="C678" t="s">
        <v>608</v>
      </c>
      <c r="D678">
        <v>5</v>
      </c>
      <c r="E678" t="s">
        <v>609</v>
      </c>
      <c r="F678" t="b">
        <v>0</v>
      </c>
      <c r="G678">
        <v>63</v>
      </c>
      <c r="H678" t="s">
        <v>614</v>
      </c>
      <c r="I678" t="s">
        <v>462</v>
      </c>
      <c r="J678">
        <v>4</v>
      </c>
      <c r="K678" t="s">
        <v>611</v>
      </c>
      <c r="L678" t="s">
        <v>612</v>
      </c>
      <c r="M678">
        <v>4</v>
      </c>
      <c r="N678">
        <v>11</v>
      </c>
      <c r="O678">
        <v>2270</v>
      </c>
      <c r="P678" t="s">
        <v>349</v>
      </c>
      <c r="Q678">
        <v>9</v>
      </c>
      <c r="R678" t="s">
        <v>643</v>
      </c>
      <c r="S678" t="s">
        <v>644</v>
      </c>
      <c r="T678">
        <v>9</v>
      </c>
      <c r="U678">
        <v>-11</v>
      </c>
      <c r="V678">
        <v>2178</v>
      </c>
      <c r="W678" t="s">
        <v>794</v>
      </c>
      <c r="AB678">
        <f>IF(I678=$AA$2, _xlfn.XLOOKUP(P678,tennis_clusters!B:B,tennis_clusters!AB:AB),"NA")</f>
        <v>8</v>
      </c>
      <c r="AC678" t="str">
        <f>IF(OR(ISNUMBER(AB678),ISNA(AB678)),"NA",_xlfn.XLOOKUP(I678,tennis_clusters!B:B,tennis_clusters!AB:AB))</f>
        <v>NA</v>
      </c>
      <c r="AD678" t="str">
        <f t="shared" si="77"/>
        <v>W</v>
      </c>
      <c r="AE678" t="str">
        <f t="shared" si="78"/>
        <v>W</v>
      </c>
      <c r="AF678">
        <f t="shared" si="79"/>
        <v>8</v>
      </c>
      <c r="AG678">
        <f t="shared" si="76"/>
        <v>1</v>
      </c>
      <c r="AH678">
        <f t="shared" si="80"/>
        <v>0.7415730337078652</v>
      </c>
      <c r="AI678">
        <f t="shared" si="81"/>
        <v>6.6784496906956176E-2</v>
      </c>
      <c r="AJ678">
        <v>0.76137624861265263</v>
      </c>
      <c r="AK678">
        <f t="shared" si="82"/>
        <v>5.6941294726170565E-2</v>
      </c>
    </row>
    <row r="679" spans="1:37" x14ac:dyDescent="0.2">
      <c r="A679" s="2" t="d">
        <v>1993-05-10</v>
      </c>
      <c r="B679" t="s">
        <v>686</v>
      </c>
      <c r="C679" t="s">
        <v>642</v>
      </c>
      <c r="D679">
        <v>3</v>
      </c>
      <c r="E679" t="s">
        <v>671</v>
      </c>
      <c r="F679" t="b">
        <v>0</v>
      </c>
      <c r="G679">
        <v>31</v>
      </c>
      <c r="H679" t="s">
        <v>618</v>
      </c>
      <c r="I679" t="s">
        <v>462</v>
      </c>
      <c r="J679">
        <v>1</v>
      </c>
      <c r="K679" t="s">
        <v>611</v>
      </c>
      <c r="L679" t="s">
        <v>612</v>
      </c>
      <c r="M679">
        <v>1</v>
      </c>
      <c r="N679">
        <v>2</v>
      </c>
      <c r="O679">
        <v>2311</v>
      </c>
      <c r="P679" t="s">
        <v>225</v>
      </c>
      <c r="R679" t="s">
        <v>647</v>
      </c>
      <c r="S679" t="s">
        <v>648</v>
      </c>
      <c r="T679">
        <v>54</v>
      </c>
      <c r="U679">
        <v>-2</v>
      </c>
      <c r="V679">
        <v>1939</v>
      </c>
      <c r="W679" t="s">
        <v>856</v>
      </c>
      <c r="AB679">
        <f>IF(I679=$AA$2, _xlfn.XLOOKUP(P679,tennis_clusters!B:B,tennis_clusters!AB:AB),"NA")</f>
        <v>27</v>
      </c>
      <c r="AC679" t="str">
        <f>IF(OR(ISNUMBER(AB679),ISNA(AB679)),"NA",_xlfn.XLOOKUP(I679,tennis_clusters!B:B,tennis_clusters!AB:AB))</f>
        <v>NA</v>
      </c>
      <c r="AD679" t="str">
        <f t="shared" si="77"/>
        <v>W</v>
      </c>
      <c r="AE679" t="str">
        <f t="shared" si="78"/>
        <v>W</v>
      </c>
      <c r="AF679">
        <f t="shared" si="79"/>
        <v>27</v>
      </c>
      <c r="AG679">
        <f t="shared" si="76"/>
        <v>1</v>
      </c>
      <c r="AH679">
        <f t="shared" si="80"/>
        <v>0.88235294117647056</v>
      </c>
      <c r="AI679">
        <f t="shared" si="81"/>
        <v>1.3840830449826995E-2</v>
      </c>
      <c r="AJ679">
        <v>0.76137624861265263</v>
      </c>
      <c r="AK679">
        <f t="shared" si="82"/>
        <v>5.6941294726170565E-2</v>
      </c>
    </row>
    <row r="680" spans="1:37" x14ac:dyDescent="0.2">
      <c r="A680" s="2" t="d">
        <v>1998-02-23</v>
      </c>
      <c r="B680" t="s">
        <v>938</v>
      </c>
      <c r="C680" t="s">
        <v>783</v>
      </c>
      <c r="D680">
        <v>3</v>
      </c>
      <c r="E680" t="s">
        <v>609</v>
      </c>
      <c r="F680" t="b">
        <v>1</v>
      </c>
      <c r="G680">
        <v>64</v>
      </c>
      <c r="H680" t="s">
        <v>620</v>
      </c>
      <c r="I680" t="s">
        <v>462</v>
      </c>
      <c r="J680">
        <v>1</v>
      </c>
      <c r="K680" t="s">
        <v>611</v>
      </c>
      <c r="L680" t="s">
        <v>612</v>
      </c>
      <c r="M680">
        <v>1</v>
      </c>
      <c r="N680">
        <v>1</v>
      </c>
      <c r="O680">
        <v>2319</v>
      </c>
      <c r="P680" t="s">
        <v>62</v>
      </c>
      <c r="R680" t="s">
        <v>672</v>
      </c>
      <c r="S680" t="s">
        <v>673</v>
      </c>
      <c r="T680">
        <v>59</v>
      </c>
      <c r="U680">
        <v>-1</v>
      </c>
      <c r="V680">
        <v>1868</v>
      </c>
      <c r="W680" t="s">
        <v>931</v>
      </c>
      <c r="AB680">
        <f>IF(I680=$AA$2, _xlfn.XLOOKUP(P680,tennis_clusters!B:B,tennis_clusters!AB:AB),"NA")</f>
        <v>17</v>
      </c>
      <c r="AC680" t="str">
        <f>IF(OR(ISNUMBER(AB680),ISNA(AB680)),"NA",_xlfn.XLOOKUP(I680,tennis_clusters!B:B,tennis_clusters!AB:AB))</f>
        <v>NA</v>
      </c>
      <c r="AD680" t="str">
        <f t="shared" si="77"/>
        <v>W</v>
      </c>
      <c r="AE680" t="str">
        <f t="shared" si="78"/>
        <v>W</v>
      </c>
      <c r="AF680">
        <f t="shared" si="79"/>
        <v>17</v>
      </c>
      <c r="AG680">
        <f t="shared" si="76"/>
        <v>1</v>
      </c>
      <c r="AH680">
        <f t="shared" si="80"/>
        <v>0.72972972972972971</v>
      </c>
      <c r="AI680">
        <f t="shared" si="81"/>
        <v>7.3046018991964945E-2</v>
      </c>
      <c r="AJ680">
        <v>0.76137624861265263</v>
      </c>
      <c r="AK680">
        <f t="shared" si="82"/>
        <v>5.6941294726170565E-2</v>
      </c>
    </row>
    <row r="681" spans="1:37" x14ac:dyDescent="0.2">
      <c r="A681" s="2" t="d">
        <v>1998-10-12</v>
      </c>
      <c r="B681" t="s">
        <v>900</v>
      </c>
      <c r="C681" t="s">
        <v>783</v>
      </c>
      <c r="D681">
        <v>3</v>
      </c>
      <c r="E681" t="s">
        <v>819</v>
      </c>
      <c r="F681" t="b">
        <v>1</v>
      </c>
      <c r="G681">
        <v>85</v>
      </c>
      <c r="H681" t="s">
        <v>614</v>
      </c>
      <c r="I681" t="s">
        <v>462</v>
      </c>
      <c r="J681">
        <v>1</v>
      </c>
      <c r="K681" t="s">
        <v>611</v>
      </c>
      <c r="L681" t="s">
        <v>612</v>
      </c>
      <c r="M681">
        <v>1</v>
      </c>
      <c r="N681">
        <v>6</v>
      </c>
      <c r="O681">
        <v>2265</v>
      </c>
      <c r="P681" t="s">
        <v>551</v>
      </c>
      <c r="R681" t="s">
        <v>611</v>
      </c>
      <c r="S681" t="s">
        <v>612</v>
      </c>
      <c r="T681">
        <v>29</v>
      </c>
      <c r="U681">
        <v>-6</v>
      </c>
      <c r="V681">
        <v>2106</v>
      </c>
      <c r="W681" t="s">
        <v>902</v>
      </c>
      <c r="AB681">
        <f>IF(I681=$AA$2, _xlfn.XLOOKUP(P681,tennis_clusters!B:B,tennis_clusters!AB:AB),"NA")</f>
        <v>11</v>
      </c>
      <c r="AC681" t="str">
        <f>IF(OR(ISNUMBER(AB681),ISNA(AB681)),"NA",_xlfn.XLOOKUP(I681,tennis_clusters!B:B,tennis_clusters!AB:AB))</f>
        <v>NA</v>
      </c>
      <c r="AD681" t="str">
        <f t="shared" si="77"/>
        <v>W</v>
      </c>
      <c r="AE681" t="str">
        <f t="shared" si="78"/>
        <v>W</v>
      </c>
      <c r="AF681">
        <f t="shared" si="79"/>
        <v>11</v>
      </c>
      <c r="AG681">
        <f t="shared" si="76"/>
        <v>1</v>
      </c>
      <c r="AH681">
        <f t="shared" si="80"/>
        <v>0.66279069767441856</v>
      </c>
      <c r="AI681">
        <f t="shared" si="81"/>
        <v>0.11371011357490539</v>
      </c>
      <c r="AJ681">
        <v>0.76137624861265263</v>
      </c>
      <c r="AK681">
        <f t="shared" si="82"/>
        <v>5.6941294726170565E-2</v>
      </c>
    </row>
    <row r="682" spans="1:37" x14ac:dyDescent="0.2">
      <c r="A682" s="2" t="d">
        <v>1998-10-26</v>
      </c>
      <c r="B682" t="s">
        <v>726</v>
      </c>
      <c r="C682" t="s">
        <v>642</v>
      </c>
      <c r="D682">
        <v>3</v>
      </c>
      <c r="E682" t="s">
        <v>609</v>
      </c>
      <c r="F682" t="b">
        <v>1</v>
      </c>
      <c r="G682">
        <v>61</v>
      </c>
      <c r="H682" t="s">
        <v>614</v>
      </c>
      <c r="I682" t="s">
        <v>484</v>
      </c>
      <c r="J682">
        <v>11</v>
      </c>
      <c r="K682" t="s">
        <v>615</v>
      </c>
      <c r="L682" t="s">
        <v>616</v>
      </c>
      <c r="M682">
        <v>11</v>
      </c>
      <c r="N682">
        <v>15</v>
      </c>
      <c r="O682">
        <v>2160</v>
      </c>
      <c r="P682" t="s">
        <v>462</v>
      </c>
      <c r="Q682">
        <v>1</v>
      </c>
      <c r="R682" t="s">
        <v>611</v>
      </c>
      <c r="S682" t="s">
        <v>612</v>
      </c>
      <c r="T682">
        <v>1</v>
      </c>
      <c r="U682">
        <v>-15</v>
      </c>
      <c r="V682">
        <v>2287</v>
      </c>
      <c r="W682" t="s">
        <v>896</v>
      </c>
      <c r="AB682" t="str">
        <f>IF(I682=$AA$2, _xlfn.XLOOKUP(P682,tennis_clusters!B:B,tennis_clusters!AB:AB),"NA")</f>
        <v>NA</v>
      </c>
      <c r="AC682">
        <f>IF(OR(ISNUMBER(AB682),ISNA(AB682)),"NA",_xlfn.XLOOKUP(I682,tennis_clusters!B:B,tennis_clusters!AB:AB))</f>
        <v>16</v>
      </c>
      <c r="AD682" t="str">
        <f t="shared" si="77"/>
        <v>L</v>
      </c>
      <c r="AE682" t="str">
        <f t="shared" si="78"/>
        <v>L</v>
      </c>
      <c r="AF682">
        <f t="shared" si="79"/>
        <v>16</v>
      </c>
      <c r="AG682">
        <f t="shared" si="76"/>
        <v>0</v>
      </c>
      <c r="AH682">
        <f t="shared" si="80"/>
        <v>0.62264150943396224</v>
      </c>
      <c r="AI682">
        <f t="shared" si="81"/>
        <v>0.3876824492702029</v>
      </c>
      <c r="AJ682">
        <v>0.76137624861265263</v>
      </c>
      <c r="AK682">
        <f t="shared" si="82"/>
        <v>0.57969379195147586</v>
      </c>
    </row>
    <row r="683" spans="1:37" x14ac:dyDescent="0.2">
      <c r="A683" s="2" t="d">
        <v>2001-06-25</v>
      </c>
      <c r="B683" t="s">
        <v>658</v>
      </c>
      <c r="C683" t="s">
        <v>608</v>
      </c>
      <c r="D683">
        <v>5</v>
      </c>
      <c r="E683" t="s">
        <v>608</v>
      </c>
      <c r="F683" t="b">
        <v>0</v>
      </c>
      <c r="G683">
        <v>66</v>
      </c>
      <c r="H683" t="s">
        <v>620</v>
      </c>
      <c r="I683" t="s">
        <v>495</v>
      </c>
      <c r="J683">
        <v>15</v>
      </c>
      <c r="K683" t="s">
        <v>659</v>
      </c>
      <c r="L683" t="s">
        <v>660</v>
      </c>
      <c r="M683">
        <v>15</v>
      </c>
      <c r="N683">
        <v>16</v>
      </c>
      <c r="O683">
        <v>2109</v>
      </c>
      <c r="P683" t="s">
        <v>462</v>
      </c>
      <c r="Q683">
        <v>1</v>
      </c>
      <c r="R683" t="s">
        <v>611</v>
      </c>
      <c r="S683" t="s">
        <v>612</v>
      </c>
      <c r="T683">
        <v>6</v>
      </c>
      <c r="U683">
        <v>-16</v>
      </c>
      <c r="V683">
        <v>2172</v>
      </c>
      <c r="W683" t="s">
        <v>755</v>
      </c>
      <c r="AB683" t="str">
        <f>IF(I683=$AA$2, _xlfn.XLOOKUP(P683,tennis_clusters!B:B,tennis_clusters!AB:AB),"NA")</f>
        <v>NA</v>
      </c>
      <c r="AC683">
        <f>IF(OR(ISNUMBER(AB683),ISNA(AB683)),"NA",_xlfn.XLOOKUP(I683,tennis_clusters!B:B,tennis_clusters!AB:AB))</f>
        <v>21</v>
      </c>
      <c r="AD683" t="str">
        <f t="shared" si="77"/>
        <v>L</v>
      </c>
      <c r="AE683" t="str">
        <f t="shared" si="78"/>
        <v>L</v>
      </c>
      <c r="AF683">
        <f t="shared" si="79"/>
        <v>21</v>
      </c>
      <c r="AG683">
        <f t="shared" si="76"/>
        <v>0</v>
      </c>
      <c r="AH683">
        <f t="shared" si="80"/>
        <v>0.5714285714285714</v>
      </c>
      <c r="AI683">
        <f t="shared" si="81"/>
        <v>0.32653061224489793</v>
      </c>
      <c r="AJ683">
        <v>0.76137624861265263</v>
      </c>
      <c r="AK683">
        <f t="shared" si="82"/>
        <v>0.57969379195147586</v>
      </c>
    </row>
    <row r="684" spans="1:37" x14ac:dyDescent="0.2">
      <c r="A684" s="2" t="d">
        <v>2001-06-11</v>
      </c>
      <c r="B684" t="s">
        <v>762</v>
      </c>
      <c r="C684" t="s">
        <v>637</v>
      </c>
      <c r="D684">
        <v>3</v>
      </c>
      <c r="E684" t="s">
        <v>608</v>
      </c>
      <c r="F684" t="b">
        <v>0</v>
      </c>
      <c r="G684">
        <v>63</v>
      </c>
      <c r="H684" t="s">
        <v>618</v>
      </c>
      <c r="I684" t="s">
        <v>462</v>
      </c>
      <c r="J684">
        <v>2</v>
      </c>
      <c r="K684" t="s">
        <v>611</v>
      </c>
      <c r="L684" t="s">
        <v>612</v>
      </c>
      <c r="M684">
        <v>4</v>
      </c>
      <c r="N684">
        <v>5</v>
      </c>
      <c r="O684">
        <v>2166</v>
      </c>
      <c r="P684" t="s">
        <v>268</v>
      </c>
      <c r="Q684">
        <v>6</v>
      </c>
      <c r="R684" t="s">
        <v>611</v>
      </c>
      <c r="S684" t="s">
        <v>612</v>
      </c>
      <c r="T684">
        <v>15</v>
      </c>
      <c r="U684">
        <v>-6</v>
      </c>
      <c r="V684">
        <v>2019</v>
      </c>
      <c r="W684" t="s">
        <v>764</v>
      </c>
      <c r="AB684">
        <f>IF(I684=$AA$2, _xlfn.XLOOKUP(P684,tennis_clusters!B:B,tennis_clusters!AB:AB),"NA")</f>
        <v>24</v>
      </c>
      <c r="AC684" t="str">
        <f>IF(OR(ISNUMBER(AB684),ISNA(AB684)),"NA",_xlfn.XLOOKUP(I684,tennis_clusters!B:B,tennis_clusters!AB:AB))</f>
        <v>NA</v>
      </c>
      <c r="AD684" t="str">
        <f t="shared" si="77"/>
        <v>W</v>
      </c>
      <c r="AE684" t="str">
        <f t="shared" si="78"/>
        <v>W</v>
      </c>
      <c r="AF684">
        <f t="shared" si="79"/>
        <v>24</v>
      </c>
      <c r="AG684">
        <f t="shared" si="76"/>
        <v>1</v>
      </c>
      <c r="AH684">
        <f t="shared" si="80"/>
        <v>0.90625</v>
      </c>
      <c r="AI684">
        <f t="shared" si="81"/>
        <v>8.7890625E-3</v>
      </c>
      <c r="AJ684">
        <v>0.76137624861265263</v>
      </c>
      <c r="AK684">
        <f t="shared" si="82"/>
        <v>5.6941294726170565E-2</v>
      </c>
    </row>
    <row r="685" spans="1:37" x14ac:dyDescent="0.2">
      <c r="A685" s="2" t="d">
        <v>1991-10-28</v>
      </c>
      <c r="B685" t="s">
        <v>844</v>
      </c>
      <c r="C685" t="s">
        <v>642</v>
      </c>
      <c r="D685">
        <v>3</v>
      </c>
      <c r="E685" t="s">
        <v>819</v>
      </c>
      <c r="F685" t="b">
        <v>1</v>
      </c>
      <c r="G685">
        <v>58</v>
      </c>
      <c r="H685" t="s">
        <v>618</v>
      </c>
      <c r="I685" t="s">
        <v>462</v>
      </c>
      <c r="J685">
        <v>6</v>
      </c>
      <c r="K685" t="s">
        <v>611</v>
      </c>
      <c r="L685" t="s">
        <v>612</v>
      </c>
      <c r="M685">
        <v>7</v>
      </c>
      <c r="N685">
        <v>5</v>
      </c>
      <c r="O685">
        <v>2200</v>
      </c>
      <c r="P685" t="s">
        <v>52</v>
      </c>
      <c r="R685" t="s">
        <v>667</v>
      </c>
      <c r="S685" t="s">
        <v>668</v>
      </c>
      <c r="T685">
        <v>38</v>
      </c>
      <c r="U685">
        <v>-6</v>
      </c>
      <c r="V685">
        <v>2014</v>
      </c>
      <c r="W685" t="s">
        <v>842</v>
      </c>
      <c r="AB685">
        <f>IF(I685=$AA$2, _xlfn.XLOOKUP(P685,tennis_clusters!B:B,tennis_clusters!AB:AB),"NA")</f>
        <v>22</v>
      </c>
      <c r="AC685" t="str">
        <f>IF(OR(ISNUMBER(AB685),ISNA(AB685)),"NA",_xlfn.XLOOKUP(I685,tennis_clusters!B:B,tennis_clusters!AB:AB))</f>
        <v>NA</v>
      </c>
      <c r="AD685" t="str">
        <f t="shared" si="77"/>
        <v>W</v>
      </c>
      <c r="AE685" t="str">
        <f t="shared" si="78"/>
        <v>W</v>
      </c>
      <c r="AF685">
        <f t="shared" si="79"/>
        <v>22</v>
      </c>
      <c r="AG685">
        <f t="shared" si="76"/>
        <v>1</v>
      </c>
      <c r="AH685">
        <f t="shared" si="80"/>
        <v>0.84375</v>
      </c>
      <c r="AI685">
        <f t="shared" si="81"/>
        <v>2.44140625E-2</v>
      </c>
      <c r="AJ685">
        <v>0.76137624861265263</v>
      </c>
      <c r="AK685">
        <f t="shared" si="82"/>
        <v>5.6941294726170565E-2</v>
      </c>
    </row>
    <row r="686" spans="1:37" x14ac:dyDescent="0.2">
      <c r="A686" s="2" t="d">
        <v>1990-08-27</v>
      </c>
      <c r="B686" t="s">
        <v>607</v>
      </c>
      <c r="C686" t="s">
        <v>608</v>
      </c>
      <c r="D686">
        <v>5</v>
      </c>
      <c r="E686" t="s">
        <v>609</v>
      </c>
      <c r="F686" t="b">
        <v>0</v>
      </c>
      <c r="H686" t="s">
        <v>624</v>
      </c>
      <c r="I686" t="s">
        <v>462</v>
      </c>
      <c r="J686">
        <v>12</v>
      </c>
      <c r="K686" t="s">
        <v>611</v>
      </c>
      <c r="L686" t="s">
        <v>612</v>
      </c>
      <c r="M686">
        <v>12</v>
      </c>
      <c r="N686">
        <v>12</v>
      </c>
      <c r="O686">
        <v>2062</v>
      </c>
      <c r="P686" t="s">
        <v>258</v>
      </c>
      <c r="R686" t="s">
        <v>659</v>
      </c>
      <c r="S686" t="s">
        <v>660</v>
      </c>
      <c r="T686">
        <v>27</v>
      </c>
      <c r="U686">
        <v>-12</v>
      </c>
      <c r="V686">
        <v>2036</v>
      </c>
      <c r="W686" t="s">
        <v>1332</v>
      </c>
      <c r="AB686">
        <f>IF(I686=$AA$2, _xlfn.XLOOKUP(P686,tennis_clusters!B:B,tennis_clusters!AB:AB),"NA")</f>
        <v>15</v>
      </c>
      <c r="AC686" t="str">
        <f>IF(OR(ISNUMBER(AB686),ISNA(AB686)),"NA",_xlfn.XLOOKUP(I686,tennis_clusters!B:B,tennis_clusters!AB:AB))</f>
        <v>NA</v>
      </c>
      <c r="AD686" t="str">
        <f t="shared" si="77"/>
        <v>W</v>
      </c>
      <c r="AE686" t="str">
        <f t="shared" si="78"/>
        <v>W</v>
      </c>
      <c r="AF686">
        <f t="shared" si="79"/>
        <v>15</v>
      </c>
      <c r="AG686">
        <f t="shared" si="76"/>
        <v>1</v>
      </c>
      <c r="AH686">
        <f t="shared" si="80"/>
        <v>0.70769230769230773</v>
      </c>
      <c r="AI686">
        <f t="shared" si="81"/>
        <v>8.5443786982248499E-2</v>
      </c>
      <c r="AJ686">
        <v>0.76137624861265263</v>
      </c>
      <c r="AK686">
        <f t="shared" si="82"/>
        <v>5.6941294726170565E-2</v>
      </c>
    </row>
    <row r="687" spans="1:37" x14ac:dyDescent="0.2">
      <c r="A687" s="2" t="d">
        <v>1997-05-26</v>
      </c>
      <c r="B687" t="s">
        <v>670</v>
      </c>
      <c r="C687" t="s">
        <v>608</v>
      </c>
      <c r="D687">
        <v>5</v>
      </c>
      <c r="E687" t="s">
        <v>671</v>
      </c>
      <c r="F687" t="b">
        <v>0</v>
      </c>
      <c r="G687">
        <v>28</v>
      </c>
      <c r="H687" t="s">
        <v>628</v>
      </c>
      <c r="I687" t="s">
        <v>462</v>
      </c>
      <c r="J687">
        <v>1</v>
      </c>
      <c r="K687" t="s">
        <v>611</v>
      </c>
      <c r="L687" t="s">
        <v>612</v>
      </c>
      <c r="M687">
        <v>1</v>
      </c>
      <c r="N687">
        <v>3</v>
      </c>
      <c r="O687">
        <v>2321</v>
      </c>
      <c r="P687" t="s">
        <v>190</v>
      </c>
      <c r="R687" t="s">
        <v>633</v>
      </c>
      <c r="S687" t="s">
        <v>634</v>
      </c>
      <c r="T687">
        <v>31</v>
      </c>
      <c r="U687">
        <v>-3</v>
      </c>
      <c r="V687">
        <v>1977</v>
      </c>
      <c r="W687" t="s">
        <v>973</v>
      </c>
      <c r="AB687">
        <f>IF(I687=$AA$2, _xlfn.XLOOKUP(P687,tennis_clusters!B:B,tennis_clusters!AB:AB),"NA")</f>
        <v>18</v>
      </c>
      <c r="AC687" t="str">
        <f>IF(OR(ISNUMBER(AB687),ISNA(AB687)),"NA",_xlfn.XLOOKUP(I687,tennis_clusters!B:B,tennis_clusters!AB:AB))</f>
        <v>NA</v>
      </c>
      <c r="AD687" t="str">
        <f t="shared" si="77"/>
        <v>W</v>
      </c>
      <c r="AE687" t="str">
        <f t="shared" si="78"/>
        <v>W</v>
      </c>
      <c r="AF687">
        <f t="shared" si="79"/>
        <v>18</v>
      </c>
      <c r="AG687">
        <f t="shared" si="76"/>
        <v>1</v>
      </c>
      <c r="AH687">
        <f t="shared" si="80"/>
        <v>0.7021276595744681</v>
      </c>
      <c r="AI687">
        <f t="shared" si="81"/>
        <v>8.8727931190583961E-2</v>
      </c>
      <c r="AJ687">
        <v>0.76137624861265263</v>
      </c>
      <c r="AK687">
        <f t="shared" si="82"/>
        <v>5.6941294726170565E-2</v>
      </c>
    </row>
    <row r="688" spans="1:37" x14ac:dyDescent="0.2">
      <c r="A688" s="2" t="d">
        <v>1996-08-12</v>
      </c>
      <c r="B688" t="s">
        <v>845</v>
      </c>
      <c r="C688" t="s">
        <v>783</v>
      </c>
      <c r="D688">
        <v>3</v>
      </c>
      <c r="E688" t="s">
        <v>609</v>
      </c>
      <c r="F688" t="b">
        <v>0</v>
      </c>
      <c r="G688">
        <v>41</v>
      </c>
      <c r="H688" t="s">
        <v>624</v>
      </c>
      <c r="I688" t="s">
        <v>462</v>
      </c>
      <c r="J688">
        <v>1</v>
      </c>
      <c r="K688" t="s">
        <v>611</v>
      </c>
      <c r="L688" t="s">
        <v>612</v>
      </c>
      <c r="M688">
        <v>1</v>
      </c>
      <c r="N688">
        <v>1</v>
      </c>
      <c r="O688">
        <v>2304</v>
      </c>
      <c r="P688" t="s">
        <v>1015</v>
      </c>
      <c r="R688" t="s">
        <v>611</v>
      </c>
      <c r="S688" t="s">
        <v>612</v>
      </c>
      <c r="T688">
        <v>300</v>
      </c>
      <c r="U688">
        <v>-2</v>
      </c>
      <c r="V688">
        <v>1713</v>
      </c>
      <c r="W688" t="s">
        <v>1016</v>
      </c>
      <c r="Y688" t="s">
        <v>646</v>
      </c>
      <c r="AB688" t="e">
        <f>IF(I688=$AA$2, _xlfn.XLOOKUP(P688,tennis_clusters!B:B,tennis_clusters!AB:AB),"NA")</f>
        <v>#N/A</v>
      </c>
      <c r="AC688" t="str">
        <f>IF(OR(ISNUMBER(AB688),ISNA(AB688)),"NA",_xlfn.XLOOKUP(I688,tennis_clusters!B:B,tennis_clusters!AB:AB))</f>
        <v>NA</v>
      </c>
      <c r="AD688" t="str">
        <f t="shared" si="77"/>
        <v>W</v>
      </c>
      <c r="AE688" t="str">
        <f t="shared" si="78"/>
        <v/>
      </c>
      <c r="AF688" t="str">
        <f t="shared" si="79"/>
        <v/>
      </c>
      <c r="AG688" t="str">
        <f t="shared" si="76"/>
        <v/>
      </c>
      <c r="AH688" t="str">
        <f t="shared" si="80"/>
        <v/>
      </c>
      <c r="AI688" t="str">
        <f t="shared" si="81"/>
        <v/>
      </c>
      <c r="AJ688">
        <v>0.76137624861265263</v>
      </c>
      <c r="AK688" t="str">
        <f t="shared" si="82"/>
        <v/>
      </c>
    </row>
    <row r="689" spans="1:37" x14ac:dyDescent="0.2">
      <c r="A689" s="2" t="d">
        <v>1992-11-02</v>
      </c>
      <c r="B689" t="s">
        <v>844</v>
      </c>
      <c r="C689" t="s">
        <v>642</v>
      </c>
      <c r="D689">
        <v>3</v>
      </c>
      <c r="E689" t="s">
        <v>819</v>
      </c>
      <c r="F689" t="b">
        <v>1</v>
      </c>
      <c r="G689">
        <v>75</v>
      </c>
      <c r="H689" t="s">
        <v>624</v>
      </c>
      <c r="I689" t="s">
        <v>231</v>
      </c>
      <c r="K689" t="s">
        <v>638</v>
      </c>
      <c r="L689" t="s">
        <v>639</v>
      </c>
      <c r="M689">
        <v>74</v>
      </c>
      <c r="N689">
        <v>18</v>
      </c>
      <c r="O689">
        <v>1987</v>
      </c>
      <c r="P689" t="s">
        <v>462</v>
      </c>
      <c r="Q689">
        <v>2</v>
      </c>
      <c r="R689" t="s">
        <v>611</v>
      </c>
      <c r="S689" t="s">
        <v>612</v>
      </c>
      <c r="T689">
        <v>2</v>
      </c>
      <c r="U689">
        <v>-16</v>
      </c>
      <c r="V689">
        <v>2279</v>
      </c>
      <c r="W689" t="s">
        <v>968</v>
      </c>
      <c r="X689" t="s">
        <v>728</v>
      </c>
      <c r="AB689" t="str">
        <f>IF(I689=$AA$2, _xlfn.XLOOKUP(P689,tennis_clusters!B:B,tennis_clusters!AB:AB),"NA")</f>
        <v>NA</v>
      </c>
      <c r="AC689">
        <f>IF(OR(ISNUMBER(AB689),ISNA(AB689)),"NA",_xlfn.XLOOKUP(I689,tennis_clusters!B:B,tennis_clusters!AB:AB))</f>
        <v>2</v>
      </c>
      <c r="AD689" t="str">
        <f t="shared" si="77"/>
        <v>L</v>
      </c>
      <c r="AE689" t="str">
        <f t="shared" si="78"/>
        <v>L</v>
      </c>
      <c r="AF689">
        <f t="shared" si="79"/>
        <v>2</v>
      </c>
      <c r="AG689">
        <f t="shared" si="76"/>
        <v>0</v>
      </c>
      <c r="AH689">
        <f t="shared" si="80"/>
        <v>0.78749999999999998</v>
      </c>
      <c r="AI689">
        <f t="shared" si="81"/>
        <v>0.62015624999999996</v>
      </c>
      <c r="AJ689">
        <v>0.76137624861265263</v>
      </c>
      <c r="AK689">
        <f t="shared" si="82"/>
        <v>0.57969379195147586</v>
      </c>
    </row>
    <row r="690" spans="1:37" x14ac:dyDescent="0.2">
      <c r="A690" s="2" t="d">
        <v>1989-05-29</v>
      </c>
      <c r="B690" t="s">
        <v>670</v>
      </c>
      <c r="C690" t="s">
        <v>608</v>
      </c>
      <c r="D690">
        <v>5</v>
      </c>
      <c r="E690" t="s">
        <v>671</v>
      </c>
      <c r="F690" t="b">
        <v>0</v>
      </c>
      <c r="H690" t="s">
        <v>628</v>
      </c>
      <c r="I690" t="s">
        <v>408</v>
      </c>
      <c r="J690">
        <v>15</v>
      </c>
      <c r="K690" t="s">
        <v>611</v>
      </c>
      <c r="L690" t="s">
        <v>612</v>
      </c>
      <c r="M690">
        <v>19</v>
      </c>
      <c r="N690">
        <v>7</v>
      </c>
      <c r="O690">
        <v>2028</v>
      </c>
      <c r="P690" t="s">
        <v>462</v>
      </c>
      <c r="R690" t="s">
        <v>611</v>
      </c>
      <c r="S690" t="s">
        <v>612</v>
      </c>
      <c r="T690">
        <v>92</v>
      </c>
      <c r="U690">
        <v>-9</v>
      </c>
      <c r="V690">
        <v>1864</v>
      </c>
      <c r="W690" t="s">
        <v>1399</v>
      </c>
      <c r="AB690" t="str">
        <f>IF(I690=$AA$2, _xlfn.XLOOKUP(P690,tennis_clusters!B:B,tennis_clusters!AB:AB),"NA")</f>
        <v>NA</v>
      </c>
      <c r="AC690">
        <f>IF(OR(ISNUMBER(AB690),ISNA(AB690)),"NA",_xlfn.XLOOKUP(I690,tennis_clusters!B:B,tennis_clusters!AB:AB))</f>
        <v>18</v>
      </c>
      <c r="AD690" t="str">
        <f t="shared" si="77"/>
        <v>L</v>
      </c>
      <c r="AE690" t="str">
        <f t="shared" si="78"/>
        <v>L</v>
      </c>
      <c r="AF690">
        <f t="shared" si="79"/>
        <v>18</v>
      </c>
      <c r="AG690">
        <f t="shared" si="76"/>
        <v>0</v>
      </c>
      <c r="AH690">
        <f t="shared" si="80"/>
        <v>0.7021276595744681</v>
      </c>
      <c r="AI690">
        <f t="shared" si="81"/>
        <v>0.49298325033952017</v>
      </c>
      <c r="AJ690">
        <v>0.76137624861265263</v>
      </c>
      <c r="AK690">
        <f t="shared" si="82"/>
        <v>0.57969379195147586</v>
      </c>
    </row>
    <row r="691" spans="1:37" x14ac:dyDescent="0.2">
      <c r="A691" s="2" t="d">
        <v>1993-01-11</v>
      </c>
      <c r="B691" t="s">
        <v>1162</v>
      </c>
      <c r="C691" t="s">
        <v>637</v>
      </c>
      <c r="D691">
        <v>3</v>
      </c>
      <c r="E691" t="s">
        <v>609</v>
      </c>
      <c r="F691" t="b">
        <v>0</v>
      </c>
      <c r="G691">
        <v>53</v>
      </c>
      <c r="H691" t="s">
        <v>610</v>
      </c>
      <c r="I691" t="s">
        <v>462</v>
      </c>
      <c r="J691">
        <v>1</v>
      </c>
      <c r="K691" t="s">
        <v>611</v>
      </c>
      <c r="L691" t="s">
        <v>612</v>
      </c>
      <c r="M691">
        <v>3</v>
      </c>
      <c r="N691">
        <v>4</v>
      </c>
      <c r="O691">
        <v>2278</v>
      </c>
      <c r="P691" t="s">
        <v>546</v>
      </c>
      <c r="Q691">
        <v>7</v>
      </c>
      <c r="R691" t="s">
        <v>729</v>
      </c>
      <c r="S691" t="s">
        <v>730</v>
      </c>
      <c r="T691">
        <v>18</v>
      </c>
      <c r="U691">
        <v>-4</v>
      </c>
      <c r="V691">
        <v>2038</v>
      </c>
      <c r="W691" t="s">
        <v>895</v>
      </c>
      <c r="AB691">
        <f>IF(I691=$AA$2, _xlfn.XLOOKUP(P691,tennis_clusters!B:B,tennis_clusters!AB:AB),"NA")</f>
        <v>18</v>
      </c>
      <c r="AC691" t="str">
        <f>IF(OR(ISNUMBER(AB691),ISNA(AB691)),"NA",_xlfn.XLOOKUP(I691,tennis_clusters!B:B,tennis_clusters!AB:AB))</f>
        <v>NA</v>
      </c>
      <c r="AD691" t="str">
        <f t="shared" si="77"/>
        <v>W</v>
      </c>
      <c r="AE691" t="str">
        <f t="shared" si="78"/>
        <v>W</v>
      </c>
      <c r="AF691">
        <f t="shared" si="79"/>
        <v>18</v>
      </c>
      <c r="AG691">
        <f t="shared" si="76"/>
        <v>1</v>
      </c>
      <c r="AH691">
        <f t="shared" si="80"/>
        <v>0.7021276595744681</v>
      </c>
      <c r="AI691">
        <f t="shared" si="81"/>
        <v>8.8727931190583961E-2</v>
      </c>
      <c r="AJ691">
        <v>0.76137624861265263</v>
      </c>
      <c r="AK691">
        <f t="shared" si="82"/>
        <v>5.6941294726170565E-2</v>
      </c>
    </row>
    <row r="692" spans="1:37" x14ac:dyDescent="0.2">
      <c r="A692" s="2" t="d">
        <v>1994-03-07</v>
      </c>
      <c r="B692" t="s">
        <v>699</v>
      </c>
      <c r="C692" t="s">
        <v>642</v>
      </c>
      <c r="D692">
        <v>3</v>
      </c>
      <c r="E692" t="s">
        <v>609</v>
      </c>
      <c r="F692" t="b">
        <v>0</v>
      </c>
      <c r="G692">
        <v>36</v>
      </c>
      <c r="H692" t="s">
        <v>628</v>
      </c>
      <c r="I692" t="s">
        <v>462</v>
      </c>
      <c r="J692">
        <v>1</v>
      </c>
      <c r="K692" t="s">
        <v>611</v>
      </c>
      <c r="L692" t="s">
        <v>612</v>
      </c>
      <c r="M692">
        <v>1</v>
      </c>
      <c r="N692">
        <v>1</v>
      </c>
      <c r="O692">
        <v>2353</v>
      </c>
      <c r="P692" t="s">
        <v>152</v>
      </c>
      <c r="R692" t="s">
        <v>672</v>
      </c>
      <c r="S692" t="s">
        <v>673</v>
      </c>
      <c r="T692">
        <v>121</v>
      </c>
      <c r="U692">
        <v>-1</v>
      </c>
      <c r="V692">
        <v>1820</v>
      </c>
      <c r="W692" t="s">
        <v>843</v>
      </c>
      <c r="AB692">
        <f>IF(I692=$AA$2, _xlfn.XLOOKUP(P692,tennis_clusters!B:B,tennis_clusters!AB:AB),"NA")</f>
        <v>5</v>
      </c>
      <c r="AC692" t="str">
        <f>IF(OR(ISNUMBER(AB692),ISNA(AB692)),"NA",_xlfn.XLOOKUP(I692,tennis_clusters!B:B,tennis_clusters!AB:AB))</f>
        <v>NA</v>
      </c>
      <c r="AD692" t="str">
        <f t="shared" si="77"/>
        <v>W</v>
      </c>
      <c r="AE692" t="str">
        <f t="shared" si="78"/>
        <v>W</v>
      </c>
      <c r="AF692">
        <f t="shared" si="79"/>
        <v>5</v>
      </c>
      <c r="AG692">
        <f t="shared" si="76"/>
        <v>1</v>
      </c>
      <c r="AH692">
        <f t="shared" si="80"/>
        <v>0.8666666666666667</v>
      </c>
      <c r="AI692">
        <f t="shared" si="81"/>
        <v>1.7777777777777771E-2</v>
      </c>
      <c r="AJ692">
        <v>0.76137624861265263</v>
      </c>
      <c r="AK692">
        <f t="shared" si="82"/>
        <v>5.6941294726170565E-2</v>
      </c>
    </row>
    <row r="693" spans="1:37" x14ac:dyDescent="0.2">
      <c r="A693" s="2" t="d">
        <v>1991-05-06</v>
      </c>
      <c r="B693" t="s">
        <v>683</v>
      </c>
      <c r="C693" t="s">
        <v>642</v>
      </c>
      <c r="D693">
        <v>3</v>
      </c>
      <c r="E693" t="s">
        <v>671</v>
      </c>
      <c r="F693" t="b">
        <v>0</v>
      </c>
      <c r="G693">
        <v>2</v>
      </c>
      <c r="H693" t="s">
        <v>624</v>
      </c>
      <c r="I693" t="s">
        <v>462</v>
      </c>
      <c r="J693">
        <v>3</v>
      </c>
      <c r="K693" t="s">
        <v>611</v>
      </c>
      <c r="L693" t="s">
        <v>612</v>
      </c>
      <c r="M693">
        <v>6</v>
      </c>
      <c r="N693">
        <v>5</v>
      </c>
      <c r="O693">
        <v>2149</v>
      </c>
      <c r="P693" t="s">
        <v>237</v>
      </c>
      <c r="R693" t="s">
        <v>729</v>
      </c>
      <c r="S693" t="s">
        <v>730</v>
      </c>
      <c r="T693">
        <v>27</v>
      </c>
      <c r="U693">
        <v>-5</v>
      </c>
      <c r="V693">
        <v>1958</v>
      </c>
      <c r="W693" t="s">
        <v>1078</v>
      </c>
      <c r="AB693">
        <f>IF(I693=$AA$2, _xlfn.XLOOKUP(P693,tennis_clusters!B:B,tennis_clusters!AB:AB),"NA")</f>
        <v>17</v>
      </c>
      <c r="AC693" t="str">
        <f>IF(OR(ISNUMBER(AB693),ISNA(AB693)),"NA",_xlfn.XLOOKUP(I693,tennis_clusters!B:B,tennis_clusters!AB:AB))</f>
        <v>NA</v>
      </c>
      <c r="AD693" t="str">
        <f t="shared" si="77"/>
        <v>W</v>
      </c>
      <c r="AE693" t="str">
        <f t="shared" si="78"/>
        <v>W</v>
      </c>
      <c r="AF693">
        <f t="shared" si="79"/>
        <v>17</v>
      </c>
      <c r="AG693">
        <f t="shared" si="76"/>
        <v>1</v>
      </c>
      <c r="AH693">
        <f t="shared" si="80"/>
        <v>0.72972972972972971</v>
      </c>
      <c r="AI693">
        <f t="shared" si="81"/>
        <v>7.3046018991964945E-2</v>
      </c>
      <c r="AJ693">
        <v>0.76137624861265263</v>
      </c>
      <c r="AK693">
        <f t="shared" si="82"/>
        <v>5.6941294726170565E-2</v>
      </c>
    </row>
    <row r="694" spans="1:37" x14ac:dyDescent="0.2">
      <c r="A694" s="2" t="d">
        <v>1998-01-19</v>
      </c>
      <c r="B694" t="s">
        <v>719</v>
      </c>
      <c r="C694" t="s">
        <v>608</v>
      </c>
      <c r="D694">
        <v>5</v>
      </c>
      <c r="E694" t="s">
        <v>609</v>
      </c>
      <c r="F694" t="b">
        <v>0</v>
      </c>
      <c r="G694">
        <v>42</v>
      </c>
      <c r="H694" t="s">
        <v>632</v>
      </c>
      <c r="I694" t="s">
        <v>462</v>
      </c>
      <c r="J694">
        <v>1</v>
      </c>
      <c r="K694" t="s">
        <v>611</v>
      </c>
      <c r="L694" t="s">
        <v>612</v>
      </c>
      <c r="M694">
        <v>1</v>
      </c>
      <c r="N694">
        <v>2</v>
      </c>
      <c r="O694">
        <v>2343</v>
      </c>
      <c r="P694" t="s">
        <v>518</v>
      </c>
      <c r="R694" t="s">
        <v>615</v>
      </c>
      <c r="S694" t="s">
        <v>616</v>
      </c>
      <c r="T694">
        <v>52</v>
      </c>
      <c r="U694">
        <v>-2</v>
      </c>
      <c r="V694">
        <v>1872</v>
      </c>
      <c r="W694" t="s">
        <v>947</v>
      </c>
      <c r="AB694">
        <f>IF(I694=$AA$2, _xlfn.XLOOKUP(P694,tennis_clusters!B:B,tennis_clusters!AB:AB),"NA")</f>
        <v>2</v>
      </c>
      <c r="AC694" t="str">
        <f>IF(OR(ISNUMBER(AB694),ISNA(AB694)),"NA",_xlfn.XLOOKUP(I694,tennis_clusters!B:B,tennis_clusters!AB:AB))</f>
        <v>NA</v>
      </c>
      <c r="AD694" t="str">
        <f t="shared" si="77"/>
        <v>W</v>
      </c>
      <c r="AE694" t="str">
        <f t="shared" si="78"/>
        <v>W</v>
      </c>
      <c r="AF694">
        <f t="shared" si="79"/>
        <v>2</v>
      </c>
      <c r="AG694">
        <f t="shared" si="76"/>
        <v>1</v>
      </c>
      <c r="AH694">
        <f t="shared" si="80"/>
        <v>0.78749999999999998</v>
      </c>
      <c r="AI694">
        <f t="shared" si="81"/>
        <v>4.5156250000000009E-2</v>
      </c>
      <c r="AJ694">
        <v>0.76137624861265263</v>
      </c>
      <c r="AK694">
        <f t="shared" si="82"/>
        <v>5.6941294726170565E-2</v>
      </c>
    </row>
    <row r="695" spans="1:37" x14ac:dyDescent="0.2">
      <c r="A695" s="2" t="d">
        <v>1997-03-17</v>
      </c>
      <c r="B695" t="s">
        <v>699</v>
      </c>
      <c r="C695" t="s">
        <v>642</v>
      </c>
      <c r="D695">
        <v>3</v>
      </c>
      <c r="E695" t="s">
        <v>609</v>
      </c>
      <c r="F695" t="b">
        <v>0</v>
      </c>
      <c r="G695">
        <v>47</v>
      </c>
      <c r="H695" t="s">
        <v>618</v>
      </c>
      <c r="I695" t="s">
        <v>462</v>
      </c>
      <c r="J695">
        <v>1</v>
      </c>
      <c r="K695" t="s">
        <v>611</v>
      </c>
      <c r="L695" t="s">
        <v>612</v>
      </c>
      <c r="M695">
        <v>1</v>
      </c>
      <c r="N695">
        <v>1</v>
      </c>
      <c r="O695">
        <v>2382</v>
      </c>
      <c r="P695" t="s">
        <v>229</v>
      </c>
      <c r="R695" t="s">
        <v>621</v>
      </c>
      <c r="S695" t="s">
        <v>622</v>
      </c>
      <c r="T695">
        <v>54</v>
      </c>
      <c r="U695">
        <v>-1</v>
      </c>
      <c r="V695">
        <v>1950</v>
      </c>
      <c r="W695" t="s">
        <v>832</v>
      </c>
      <c r="Z695" t="s">
        <v>832</v>
      </c>
      <c r="AB695">
        <f>IF(I695=$AA$2, _xlfn.XLOOKUP(P695,tennis_clusters!B:B,tennis_clusters!AB:AB),"NA")</f>
        <v>5</v>
      </c>
      <c r="AC695" t="str">
        <f>IF(OR(ISNUMBER(AB695),ISNA(AB695)),"NA",_xlfn.XLOOKUP(I695,tennis_clusters!B:B,tennis_clusters!AB:AB))</f>
        <v>NA</v>
      </c>
      <c r="AD695" t="str">
        <f t="shared" si="77"/>
        <v>W</v>
      </c>
      <c r="AE695" t="str">
        <f t="shared" si="78"/>
        <v>W</v>
      </c>
      <c r="AF695">
        <f t="shared" si="79"/>
        <v>5</v>
      </c>
      <c r="AG695">
        <f t="shared" si="76"/>
        <v>1</v>
      </c>
      <c r="AH695">
        <f t="shared" si="80"/>
        <v>0.8666666666666667</v>
      </c>
      <c r="AI695">
        <f t="shared" si="81"/>
        <v>1.7777777777777771E-2</v>
      </c>
      <c r="AJ695">
        <v>0.76137624861265263</v>
      </c>
      <c r="AK695">
        <f t="shared" si="82"/>
        <v>5.6941294726170565E-2</v>
      </c>
    </row>
    <row r="696" spans="1:37" x14ac:dyDescent="0.2">
      <c r="A696" s="2" t="d">
        <v>1993-08-09</v>
      </c>
      <c r="B696" t="s">
        <v>641</v>
      </c>
      <c r="C696" t="s">
        <v>642</v>
      </c>
      <c r="D696">
        <v>3</v>
      </c>
      <c r="E696" t="s">
        <v>609</v>
      </c>
      <c r="F696" t="b">
        <v>0</v>
      </c>
      <c r="G696">
        <v>55</v>
      </c>
      <c r="H696" t="s">
        <v>618</v>
      </c>
      <c r="I696" t="s">
        <v>462</v>
      </c>
      <c r="J696">
        <v>1</v>
      </c>
      <c r="K696" t="s">
        <v>611</v>
      </c>
      <c r="L696" t="s">
        <v>612</v>
      </c>
      <c r="M696">
        <v>1</v>
      </c>
      <c r="N696">
        <v>1</v>
      </c>
      <c r="O696">
        <v>2304</v>
      </c>
      <c r="P696" t="s">
        <v>528</v>
      </c>
      <c r="R696" t="s">
        <v>611</v>
      </c>
      <c r="S696" t="s">
        <v>612</v>
      </c>
      <c r="T696">
        <v>202</v>
      </c>
      <c r="U696">
        <v>-2</v>
      </c>
      <c r="V696">
        <v>1823</v>
      </c>
      <c r="W696" t="s">
        <v>1185</v>
      </c>
      <c r="Y696" t="s">
        <v>646</v>
      </c>
      <c r="AB696">
        <f>IF(I696=$AA$2, _xlfn.XLOOKUP(P696,tennis_clusters!B:B,tennis_clusters!AB:AB),"NA")</f>
        <v>19</v>
      </c>
      <c r="AC696" t="str">
        <f>IF(OR(ISNUMBER(AB696),ISNA(AB696)),"NA",_xlfn.XLOOKUP(I696,tennis_clusters!B:B,tennis_clusters!AB:AB))</f>
        <v>NA</v>
      </c>
      <c r="AD696" t="str">
        <f t="shared" si="77"/>
        <v>W</v>
      </c>
      <c r="AE696" t="str">
        <f t="shared" si="78"/>
        <v>W</v>
      </c>
      <c r="AF696">
        <f t="shared" si="79"/>
        <v>19</v>
      </c>
      <c r="AG696">
        <f t="shared" si="76"/>
        <v>1</v>
      </c>
      <c r="AH696">
        <f t="shared" si="80"/>
        <v>0.83333333333333337</v>
      </c>
      <c r="AI696">
        <f t="shared" si="81"/>
        <v>2.7777777777777766E-2</v>
      </c>
      <c r="AJ696">
        <v>0.76137624861265263</v>
      </c>
      <c r="AK696">
        <f t="shared" si="82"/>
        <v>5.6941294726170565E-2</v>
      </c>
    </row>
    <row r="697" spans="1:37" x14ac:dyDescent="0.2">
      <c r="A697" s="2" t="d">
        <v>1999-05-24</v>
      </c>
      <c r="B697" t="s">
        <v>670</v>
      </c>
      <c r="C697" t="s">
        <v>608</v>
      </c>
      <c r="D697">
        <v>5</v>
      </c>
      <c r="E697" t="s">
        <v>671</v>
      </c>
      <c r="F697" t="b">
        <v>0</v>
      </c>
      <c r="G697">
        <v>30</v>
      </c>
      <c r="H697" t="s">
        <v>632</v>
      </c>
      <c r="I697" t="s">
        <v>462</v>
      </c>
      <c r="J697">
        <v>2</v>
      </c>
      <c r="K697" t="s">
        <v>611</v>
      </c>
      <c r="L697" t="s">
        <v>612</v>
      </c>
      <c r="M697">
        <v>2</v>
      </c>
      <c r="N697">
        <v>2</v>
      </c>
      <c r="O697">
        <v>2214</v>
      </c>
      <c r="P697" t="s">
        <v>316</v>
      </c>
      <c r="R697" t="s">
        <v>875</v>
      </c>
      <c r="S697" t="s">
        <v>876</v>
      </c>
      <c r="T697">
        <v>92</v>
      </c>
      <c r="U697">
        <v>-3</v>
      </c>
      <c r="V697">
        <v>1782</v>
      </c>
      <c r="W697" t="s">
        <v>877</v>
      </c>
      <c r="AB697">
        <f>IF(I697=$AA$2, _xlfn.XLOOKUP(P697,tennis_clusters!B:B,tennis_clusters!AB:AB),"NA")</f>
        <v>19</v>
      </c>
      <c r="AC697" t="str">
        <f>IF(OR(ISNUMBER(AB697),ISNA(AB697)),"NA",_xlfn.XLOOKUP(I697,tennis_clusters!B:B,tennis_clusters!AB:AB))</f>
        <v>NA</v>
      </c>
      <c r="AD697" t="str">
        <f t="shared" si="77"/>
        <v>W</v>
      </c>
      <c r="AE697" t="str">
        <f t="shared" si="78"/>
        <v>W</v>
      </c>
      <c r="AF697">
        <f t="shared" si="79"/>
        <v>19</v>
      </c>
      <c r="AG697">
        <f t="shared" si="76"/>
        <v>1</v>
      </c>
      <c r="AH697">
        <f t="shared" si="80"/>
        <v>0.83333333333333337</v>
      </c>
      <c r="AI697">
        <f t="shared" si="81"/>
        <v>2.7777777777777766E-2</v>
      </c>
      <c r="AJ697">
        <v>0.76137624861265263</v>
      </c>
      <c r="AK697">
        <f t="shared" si="82"/>
        <v>5.6941294726170565E-2</v>
      </c>
    </row>
    <row r="698" spans="1:37" x14ac:dyDescent="0.2">
      <c r="A698" s="2" t="d">
        <v>1993-08-02</v>
      </c>
      <c r="B698" t="s">
        <v>750</v>
      </c>
      <c r="C698" t="s">
        <v>637</v>
      </c>
      <c r="D698">
        <v>3</v>
      </c>
      <c r="E698" t="s">
        <v>609</v>
      </c>
      <c r="F698" t="b">
        <v>0</v>
      </c>
      <c r="G698">
        <v>34</v>
      </c>
      <c r="H698" t="s">
        <v>620</v>
      </c>
      <c r="I698" t="s">
        <v>462</v>
      </c>
      <c r="J698">
        <v>1</v>
      </c>
      <c r="K698" t="s">
        <v>611</v>
      </c>
      <c r="L698" t="s">
        <v>612</v>
      </c>
      <c r="M698">
        <v>1</v>
      </c>
      <c r="O698">
        <v>2310</v>
      </c>
      <c r="P698" t="s">
        <v>403</v>
      </c>
      <c r="R698" t="s">
        <v>1076</v>
      </c>
      <c r="S698" t="s">
        <v>1077</v>
      </c>
      <c r="T698">
        <v>161</v>
      </c>
      <c r="U698">
        <v>-2</v>
      </c>
      <c r="V698">
        <v>1763</v>
      </c>
      <c r="W698" t="s">
        <v>1185</v>
      </c>
      <c r="AB698">
        <f>IF(I698=$AA$2, _xlfn.XLOOKUP(P698,tennis_clusters!B:B,tennis_clusters!AB:AB),"NA")</f>
        <v>19</v>
      </c>
      <c r="AC698" t="str">
        <f>IF(OR(ISNUMBER(AB698),ISNA(AB698)),"NA",_xlfn.XLOOKUP(I698,tennis_clusters!B:B,tennis_clusters!AB:AB))</f>
        <v>NA</v>
      </c>
      <c r="AD698" t="str">
        <f t="shared" si="77"/>
        <v>W</v>
      </c>
      <c r="AE698" t="str">
        <f t="shared" si="78"/>
        <v>W</v>
      </c>
      <c r="AF698">
        <f t="shared" si="79"/>
        <v>19</v>
      </c>
      <c r="AG698">
        <f t="shared" si="76"/>
        <v>1</v>
      </c>
      <c r="AH698">
        <f t="shared" si="80"/>
        <v>0.83333333333333337</v>
      </c>
      <c r="AI698">
        <f t="shared" si="81"/>
        <v>2.7777777777777766E-2</v>
      </c>
      <c r="AJ698">
        <v>0.76137624861265263</v>
      </c>
      <c r="AK698">
        <f t="shared" si="82"/>
        <v>5.6941294726170565E-2</v>
      </c>
    </row>
    <row r="699" spans="1:37" x14ac:dyDescent="0.2">
      <c r="A699" s="2" t="d">
        <v>1994-02-28</v>
      </c>
      <c r="B699" t="s">
        <v>706</v>
      </c>
      <c r="C699" t="s">
        <v>642</v>
      </c>
      <c r="D699">
        <v>3</v>
      </c>
      <c r="E699" t="s">
        <v>609</v>
      </c>
      <c r="F699" t="b">
        <v>0</v>
      </c>
      <c r="G699">
        <v>48</v>
      </c>
      <c r="H699" t="s">
        <v>620</v>
      </c>
      <c r="I699" t="s">
        <v>462</v>
      </c>
      <c r="J699">
        <v>1</v>
      </c>
      <c r="K699" t="s">
        <v>611</v>
      </c>
      <c r="L699" t="s">
        <v>612</v>
      </c>
      <c r="M699">
        <v>1</v>
      </c>
      <c r="N699">
        <v>3</v>
      </c>
      <c r="O699">
        <v>2331</v>
      </c>
      <c r="P699" t="s">
        <v>363</v>
      </c>
      <c r="Q699">
        <v>15</v>
      </c>
      <c r="R699" t="s">
        <v>611</v>
      </c>
      <c r="S699" t="s">
        <v>612</v>
      </c>
      <c r="T699">
        <v>20</v>
      </c>
      <c r="U699">
        <v>-4</v>
      </c>
      <c r="V699">
        <v>2055</v>
      </c>
      <c r="W699" t="s">
        <v>754</v>
      </c>
      <c r="AB699">
        <f>IF(I699=$AA$2, _xlfn.XLOOKUP(P699,tennis_clusters!B:B,tennis_clusters!AB:AB),"NA")</f>
        <v>8</v>
      </c>
      <c r="AC699" t="str">
        <f>IF(OR(ISNUMBER(AB699),ISNA(AB699)),"NA",_xlfn.XLOOKUP(I699,tennis_clusters!B:B,tennis_clusters!AB:AB))</f>
        <v>NA</v>
      </c>
      <c r="AD699" t="str">
        <f t="shared" si="77"/>
        <v>W</v>
      </c>
      <c r="AE699" t="str">
        <f t="shared" si="78"/>
        <v>W</v>
      </c>
      <c r="AF699">
        <f t="shared" si="79"/>
        <v>8</v>
      </c>
      <c r="AG699">
        <f t="shared" si="76"/>
        <v>1</v>
      </c>
      <c r="AH699">
        <f t="shared" si="80"/>
        <v>0.7415730337078652</v>
      </c>
      <c r="AI699">
        <f t="shared" si="81"/>
        <v>6.6784496906956176E-2</v>
      </c>
      <c r="AJ699">
        <v>0.76137624861265263</v>
      </c>
      <c r="AK699">
        <f t="shared" si="82"/>
        <v>5.6941294726170565E-2</v>
      </c>
    </row>
    <row r="700" spans="1:37" x14ac:dyDescent="0.2">
      <c r="A700" s="2" t="d">
        <v>1995-10-16</v>
      </c>
      <c r="B700" t="s">
        <v>898</v>
      </c>
      <c r="C700" t="s">
        <v>637</v>
      </c>
      <c r="D700">
        <v>3</v>
      </c>
      <c r="E700" t="s">
        <v>819</v>
      </c>
      <c r="F700" t="b">
        <v>1</v>
      </c>
      <c r="G700">
        <v>54</v>
      </c>
      <c r="H700" t="s">
        <v>618</v>
      </c>
      <c r="I700" t="s">
        <v>462</v>
      </c>
      <c r="J700">
        <v>1</v>
      </c>
      <c r="K700" t="s">
        <v>611</v>
      </c>
      <c r="L700" t="s">
        <v>612</v>
      </c>
      <c r="M700">
        <v>2</v>
      </c>
      <c r="N700">
        <v>1</v>
      </c>
      <c r="O700">
        <v>2356</v>
      </c>
      <c r="P700" t="s">
        <v>1060</v>
      </c>
      <c r="R700" t="s">
        <v>638</v>
      </c>
      <c r="S700" t="s">
        <v>639</v>
      </c>
      <c r="T700">
        <v>361</v>
      </c>
      <c r="U700">
        <v>-1</v>
      </c>
      <c r="V700">
        <v>1768</v>
      </c>
      <c r="W700" t="s">
        <v>692</v>
      </c>
      <c r="Y700" t="s">
        <v>646</v>
      </c>
      <c r="AB700" t="e">
        <f>IF(I700=$AA$2, _xlfn.XLOOKUP(P700,tennis_clusters!B:B,tennis_clusters!AB:AB),"NA")</f>
        <v>#N/A</v>
      </c>
      <c r="AC700" t="str">
        <f>IF(OR(ISNUMBER(AB700),ISNA(AB700)),"NA",_xlfn.XLOOKUP(I700,tennis_clusters!B:B,tennis_clusters!AB:AB))</f>
        <v>NA</v>
      </c>
      <c r="AD700" t="str">
        <f t="shared" si="77"/>
        <v>W</v>
      </c>
      <c r="AE700" t="str">
        <f t="shared" si="78"/>
        <v/>
      </c>
      <c r="AF700" t="str">
        <f t="shared" si="79"/>
        <v/>
      </c>
      <c r="AG700" t="str">
        <f t="shared" si="76"/>
        <v/>
      </c>
      <c r="AH700" t="str">
        <f t="shared" si="80"/>
        <v/>
      </c>
      <c r="AI700" t="str">
        <f t="shared" si="81"/>
        <v/>
      </c>
      <c r="AJ700">
        <v>0.76137624861265263</v>
      </c>
      <c r="AK700" t="str">
        <f t="shared" si="82"/>
        <v/>
      </c>
    </row>
    <row r="701" spans="1:37" x14ac:dyDescent="0.2">
      <c r="A701" s="2" t="d">
        <v>1992-10-19</v>
      </c>
      <c r="B701" t="s">
        <v>898</v>
      </c>
      <c r="C701" t="s">
        <v>637</v>
      </c>
      <c r="D701">
        <v>3</v>
      </c>
      <c r="E701" t="s">
        <v>819</v>
      </c>
      <c r="F701" t="b">
        <v>1</v>
      </c>
      <c r="G701">
        <v>64</v>
      </c>
      <c r="H701" t="s">
        <v>624</v>
      </c>
      <c r="I701" t="s">
        <v>462</v>
      </c>
      <c r="J701">
        <v>1</v>
      </c>
      <c r="K701" t="s">
        <v>611</v>
      </c>
      <c r="L701" t="s">
        <v>612</v>
      </c>
      <c r="M701">
        <v>3</v>
      </c>
      <c r="N701">
        <v>2</v>
      </c>
      <c r="O701">
        <v>2268</v>
      </c>
      <c r="P701" t="s">
        <v>282</v>
      </c>
      <c r="R701" t="s">
        <v>611</v>
      </c>
      <c r="S701" t="s">
        <v>612</v>
      </c>
      <c r="T701">
        <v>43</v>
      </c>
      <c r="U701">
        <v>-2</v>
      </c>
      <c r="V701">
        <v>1913</v>
      </c>
      <c r="W701" t="s">
        <v>860</v>
      </c>
      <c r="AB701">
        <f>IF(I701=$AA$2, _xlfn.XLOOKUP(P701,tennis_clusters!B:B,tennis_clusters!AB:AB),"NA")</f>
        <v>22</v>
      </c>
      <c r="AC701" t="str">
        <f>IF(OR(ISNUMBER(AB701),ISNA(AB701)),"NA",_xlfn.XLOOKUP(I701,tennis_clusters!B:B,tennis_clusters!AB:AB))</f>
        <v>NA</v>
      </c>
      <c r="AD701" t="str">
        <f t="shared" si="77"/>
        <v>W</v>
      </c>
      <c r="AE701" t="str">
        <f t="shared" si="78"/>
        <v>W</v>
      </c>
      <c r="AF701">
        <f t="shared" si="79"/>
        <v>22</v>
      </c>
      <c r="AG701">
        <f t="shared" si="76"/>
        <v>1</v>
      </c>
      <c r="AH701">
        <f t="shared" si="80"/>
        <v>0.84375</v>
      </c>
      <c r="AI701">
        <f t="shared" si="81"/>
        <v>2.44140625E-2</v>
      </c>
      <c r="AJ701">
        <v>0.76137624861265263</v>
      </c>
      <c r="AK701">
        <f t="shared" si="82"/>
        <v>5.6941294726170565E-2</v>
      </c>
    </row>
    <row r="702" spans="1:37" x14ac:dyDescent="0.2">
      <c r="A702" s="2" t="d">
        <v>1991-10-21</v>
      </c>
      <c r="B702" t="s">
        <v>1122</v>
      </c>
      <c r="C702" t="s">
        <v>642</v>
      </c>
      <c r="D702">
        <v>3</v>
      </c>
      <c r="E702" t="s">
        <v>819</v>
      </c>
      <c r="F702" t="b">
        <v>1</v>
      </c>
      <c r="G702">
        <v>55</v>
      </c>
      <c r="H702" t="s">
        <v>620</v>
      </c>
      <c r="I702" t="s">
        <v>462</v>
      </c>
      <c r="J702">
        <v>7</v>
      </c>
      <c r="K702" t="s">
        <v>611</v>
      </c>
      <c r="L702" t="s">
        <v>612</v>
      </c>
      <c r="M702">
        <v>7</v>
      </c>
      <c r="N702">
        <v>1</v>
      </c>
      <c r="O702">
        <v>2194</v>
      </c>
      <c r="P702" t="s">
        <v>1281</v>
      </c>
      <c r="R702" t="s">
        <v>678</v>
      </c>
      <c r="S702" t="s">
        <v>679</v>
      </c>
      <c r="T702">
        <v>165</v>
      </c>
      <c r="U702">
        <v>-3</v>
      </c>
      <c r="V702">
        <v>1799</v>
      </c>
      <c r="W702" t="s">
        <v>1282</v>
      </c>
      <c r="Y702" t="s">
        <v>646</v>
      </c>
      <c r="AB702" t="e">
        <f>IF(I702=$AA$2, _xlfn.XLOOKUP(P702,tennis_clusters!B:B,tennis_clusters!AB:AB),"NA")</f>
        <v>#N/A</v>
      </c>
      <c r="AC702" t="str">
        <f>IF(OR(ISNUMBER(AB702),ISNA(AB702)),"NA",_xlfn.XLOOKUP(I702,tennis_clusters!B:B,tennis_clusters!AB:AB))</f>
        <v>NA</v>
      </c>
      <c r="AD702" t="str">
        <f t="shared" si="77"/>
        <v>W</v>
      </c>
      <c r="AE702" t="str">
        <f t="shared" si="78"/>
        <v/>
      </c>
      <c r="AF702" t="str">
        <f t="shared" si="79"/>
        <v/>
      </c>
      <c r="AG702" t="str">
        <f t="shared" si="76"/>
        <v/>
      </c>
      <c r="AH702" t="str">
        <f t="shared" si="80"/>
        <v/>
      </c>
      <c r="AI702" t="str">
        <f t="shared" si="81"/>
        <v/>
      </c>
      <c r="AJ702">
        <v>0.76137624861265263</v>
      </c>
      <c r="AK702" t="str">
        <f t="shared" si="82"/>
        <v/>
      </c>
    </row>
    <row r="703" spans="1:37" x14ac:dyDescent="0.2">
      <c r="A703" s="2" t="d">
        <v>1995-08-28</v>
      </c>
      <c r="B703" t="s">
        <v>607</v>
      </c>
      <c r="C703" t="s">
        <v>608</v>
      </c>
      <c r="D703">
        <v>5</v>
      </c>
      <c r="E703" t="s">
        <v>609</v>
      </c>
      <c r="F703" t="b">
        <v>0</v>
      </c>
      <c r="G703">
        <v>47</v>
      </c>
      <c r="H703" t="s">
        <v>614</v>
      </c>
      <c r="I703" t="s">
        <v>462</v>
      </c>
      <c r="J703">
        <v>2</v>
      </c>
      <c r="K703" t="s">
        <v>611</v>
      </c>
      <c r="L703" t="s">
        <v>612</v>
      </c>
      <c r="M703">
        <v>2</v>
      </c>
      <c r="N703">
        <v>8</v>
      </c>
      <c r="O703">
        <v>2321</v>
      </c>
      <c r="P703" t="s">
        <v>289</v>
      </c>
      <c r="Q703">
        <v>14</v>
      </c>
      <c r="R703" t="s">
        <v>611</v>
      </c>
      <c r="S703" t="s">
        <v>612</v>
      </c>
      <c r="T703">
        <v>15</v>
      </c>
      <c r="U703">
        <v>-9</v>
      </c>
      <c r="V703">
        <v>2169</v>
      </c>
      <c r="W703" t="s">
        <v>1064</v>
      </c>
      <c r="AB703">
        <f>IF(I703=$AA$2, _xlfn.XLOOKUP(P703,tennis_clusters!B:B,tennis_clusters!AB:AB),"NA")</f>
        <v>8</v>
      </c>
      <c r="AC703" t="str">
        <f>IF(OR(ISNUMBER(AB703),ISNA(AB703)),"NA",_xlfn.XLOOKUP(I703,tennis_clusters!B:B,tennis_clusters!AB:AB))</f>
        <v>NA</v>
      </c>
      <c r="AD703" t="str">
        <f t="shared" si="77"/>
        <v>W</v>
      </c>
      <c r="AE703" t="str">
        <f t="shared" si="78"/>
        <v>W</v>
      </c>
      <c r="AF703">
        <f t="shared" si="79"/>
        <v>8</v>
      </c>
      <c r="AG703">
        <f t="shared" si="76"/>
        <v>1</v>
      </c>
      <c r="AH703">
        <f t="shared" si="80"/>
        <v>0.7415730337078652</v>
      </c>
      <c r="AI703">
        <f t="shared" si="81"/>
        <v>6.6784496906956176E-2</v>
      </c>
      <c r="AJ703">
        <v>0.76137624861265263</v>
      </c>
      <c r="AK703">
        <f t="shared" si="82"/>
        <v>5.6941294726170565E-2</v>
      </c>
    </row>
    <row r="704" spans="1:37" x14ac:dyDescent="0.2">
      <c r="A704" s="2" t="d">
        <v>1998-06-22</v>
      </c>
      <c r="B704" t="s">
        <v>658</v>
      </c>
      <c r="C704" t="s">
        <v>608</v>
      </c>
      <c r="D704">
        <v>5</v>
      </c>
      <c r="E704" t="s">
        <v>608</v>
      </c>
      <c r="F704" t="b">
        <v>0</v>
      </c>
      <c r="G704">
        <v>58</v>
      </c>
      <c r="H704" t="s">
        <v>614</v>
      </c>
      <c r="I704" t="s">
        <v>462</v>
      </c>
      <c r="J704">
        <v>1</v>
      </c>
      <c r="K704" t="s">
        <v>611</v>
      </c>
      <c r="L704" t="s">
        <v>612</v>
      </c>
      <c r="M704">
        <v>1</v>
      </c>
      <c r="N704">
        <v>6</v>
      </c>
      <c r="O704">
        <v>2285</v>
      </c>
      <c r="P704" t="s">
        <v>548</v>
      </c>
      <c r="Q704">
        <v>12</v>
      </c>
      <c r="R704" t="s">
        <v>625</v>
      </c>
      <c r="S704" t="s">
        <v>626</v>
      </c>
      <c r="T704">
        <v>18</v>
      </c>
      <c r="U704">
        <v>-7</v>
      </c>
      <c r="V704">
        <v>2074</v>
      </c>
      <c r="W704" t="s">
        <v>922</v>
      </c>
      <c r="AB704">
        <f>IF(I704=$AA$2, _xlfn.XLOOKUP(P704,tennis_clusters!B:B,tennis_clusters!AB:AB),"NA")</f>
        <v>8</v>
      </c>
      <c r="AC704" t="str">
        <f>IF(OR(ISNUMBER(AB704),ISNA(AB704)),"NA",_xlfn.XLOOKUP(I704,tennis_clusters!B:B,tennis_clusters!AB:AB))</f>
        <v>NA</v>
      </c>
      <c r="AD704" t="str">
        <f t="shared" si="77"/>
        <v>W</v>
      </c>
      <c r="AE704" t="str">
        <f t="shared" si="78"/>
        <v>W</v>
      </c>
      <c r="AF704">
        <f t="shared" si="79"/>
        <v>8</v>
      </c>
      <c r="AG704">
        <f t="shared" si="76"/>
        <v>1</v>
      </c>
      <c r="AH704">
        <f t="shared" si="80"/>
        <v>0.7415730337078652</v>
      </c>
      <c r="AI704">
        <f t="shared" si="81"/>
        <v>6.6784496906956176E-2</v>
      </c>
      <c r="AJ704">
        <v>0.76137624861265263</v>
      </c>
      <c r="AK704">
        <f t="shared" si="82"/>
        <v>5.6941294726170565E-2</v>
      </c>
    </row>
    <row r="705" spans="1:37" x14ac:dyDescent="0.2">
      <c r="A705" s="2" t="d">
        <v>1997-01-13</v>
      </c>
      <c r="B705" t="s">
        <v>719</v>
      </c>
      <c r="C705" t="s">
        <v>608</v>
      </c>
      <c r="D705">
        <v>5</v>
      </c>
      <c r="E705" t="s">
        <v>609</v>
      </c>
      <c r="F705" t="b">
        <v>0</v>
      </c>
      <c r="G705">
        <v>39</v>
      </c>
      <c r="H705" t="s">
        <v>628</v>
      </c>
      <c r="I705" t="s">
        <v>462</v>
      </c>
      <c r="J705">
        <v>1</v>
      </c>
      <c r="K705" t="s">
        <v>611</v>
      </c>
      <c r="L705" t="s">
        <v>612</v>
      </c>
      <c r="M705">
        <v>1</v>
      </c>
      <c r="N705">
        <v>1</v>
      </c>
      <c r="O705">
        <v>2358</v>
      </c>
      <c r="P705" t="s">
        <v>32</v>
      </c>
      <c r="R705" t="s">
        <v>984</v>
      </c>
      <c r="S705" t="s">
        <v>985</v>
      </c>
      <c r="T705">
        <v>48</v>
      </c>
      <c r="U705">
        <v>-2</v>
      </c>
      <c r="V705">
        <v>1928</v>
      </c>
      <c r="W705" t="s">
        <v>997</v>
      </c>
      <c r="AB705">
        <f>IF(I705=$AA$2, _xlfn.XLOOKUP(P705,tennis_clusters!B:B,tennis_clusters!AB:AB),"NA")</f>
        <v>22</v>
      </c>
      <c r="AC705" t="str">
        <f>IF(OR(ISNUMBER(AB705),ISNA(AB705)),"NA",_xlfn.XLOOKUP(I705,tennis_clusters!B:B,tennis_clusters!AB:AB))</f>
        <v>NA</v>
      </c>
      <c r="AD705" t="str">
        <f t="shared" si="77"/>
        <v>W</v>
      </c>
      <c r="AE705" t="str">
        <f t="shared" si="78"/>
        <v>W</v>
      </c>
      <c r="AF705">
        <f t="shared" si="79"/>
        <v>22</v>
      </c>
      <c r="AG705">
        <f t="shared" si="76"/>
        <v>1</v>
      </c>
      <c r="AH705">
        <f t="shared" si="80"/>
        <v>0.84375</v>
      </c>
      <c r="AI705">
        <f t="shared" si="81"/>
        <v>2.44140625E-2</v>
      </c>
      <c r="AJ705">
        <v>0.76137624861265263</v>
      </c>
      <c r="AK705">
        <f t="shared" si="82"/>
        <v>5.6941294726170565E-2</v>
      </c>
    </row>
    <row r="706" spans="1:37" x14ac:dyDescent="0.2">
      <c r="A706" s="2" t="d">
        <v>1996-03-04</v>
      </c>
      <c r="B706" t="s">
        <v>1039</v>
      </c>
      <c r="C706" t="s">
        <v>637</v>
      </c>
      <c r="D706">
        <v>3</v>
      </c>
      <c r="E706" t="s">
        <v>819</v>
      </c>
      <c r="F706" t="b">
        <v>1</v>
      </c>
      <c r="G706">
        <v>94</v>
      </c>
      <c r="H706" t="s">
        <v>620</v>
      </c>
      <c r="I706" t="s">
        <v>462</v>
      </c>
      <c r="J706">
        <v>1</v>
      </c>
      <c r="K706" t="s">
        <v>611</v>
      </c>
      <c r="L706" t="s">
        <v>612</v>
      </c>
      <c r="M706">
        <v>1</v>
      </c>
      <c r="N706">
        <v>1</v>
      </c>
      <c r="O706">
        <v>2356</v>
      </c>
      <c r="P706" t="s">
        <v>258</v>
      </c>
      <c r="R706" t="s">
        <v>659</v>
      </c>
      <c r="S706" t="s">
        <v>660</v>
      </c>
      <c r="T706">
        <v>43</v>
      </c>
      <c r="U706">
        <v>-1</v>
      </c>
      <c r="V706">
        <v>1914</v>
      </c>
      <c r="W706" t="s">
        <v>1040</v>
      </c>
      <c r="AB706">
        <f>IF(I706=$AA$2, _xlfn.XLOOKUP(P706,tennis_clusters!B:B,tennis_clusters!AB:AB),"NA")</f>
        <v>15</v>
      </c>
      <c r="AC706" t="str">
        <f>IF(OR(ISNUMBER(AB706),ISNA(AB706)),"NA",_xlfn.XLOOKUP(I706,tennis_clusters!B:B,tennis_clusters!AB:AB))</f>
        <v>NA</v>
      </c>
      <c r="AD706" t="str">
        <f t="shared" si="77"/>
        <v>W</v>
      </c>
      <c r="AE706" t="str">
        <f t="shared" si="78"/>
        <v>W</v>
      </c>
      <c r="AF706">
        <f t="shared" si="79"/>
        <v>15</v>
      </c>
      <c r="AG706">
        <f t="shared" ref="AG706:AG769" si="83">IF(NOT(AE706=""),IF(AE706="W",1,0),"")</f>
        <v>1</v>
      </c>
      <c r="AH706">
        <f t="shared" si="80"/>
        <v>0.70769230769230773</v>
      </c>
      <c r="AI706">
        <f t="shared" si="81"/>
        <v>8.5443786982248499E-2</v>
      </c>
      <c r="AJ706">
        <v>0.76137624861265263</v>
      </c>
      <c r="AK706">
        <f t="shared" si="82"/>
        <v>5.6941294726170565E-2</v>
      </c>
    </row>
    <row r="707" spans="1:37" x14ac:dyDescent="0.2">
      <c r="A707" s="2" t="d">
        <v>2001-08-20</v>
      </c>
      <c r="B707" t="s">
        <v>636</v>
      </c>
      <c r="C707" t="s">
        <v>637</v>
      </c>
      <c r="D707">
        <v>3</v>
      </c>
      <c r="E707" t="s">
        <v>609</v>
      </c>
      <c r="F707" t="b">
        <v>0</v>
      </c>
      <c r="G707">
        <v>66</v>
      </c>
      <c r="H707" t="s">
        <v>624</v>
      </c>
      <c r="I707" t="s">
        <v>462</v>
      </c>
      <c r="J707">
        <v>3</v>
      </c>
      <c r="K707" t="s">
        <v>611</v>
      </c>
      <c r="L707" t="s">
        <v>612</v>
      </c>
      <c r="M707">
        <v>10</v>
      </c>
      <c r="N707">
        <v>3</v>
      </c>
      <c r="O707">
        <v>2154</v>
      </c>
      <c r="P707" t="s">
        <v>445</v>
      </c>
      <c r="R707" t="s">
        <v>745</v>
      </c>
      <c r="S707" t="s">
        <v>746</v>
      </c>
      <c r="T707">
        <v>74</v>
      </c>
      <c r="U707">
        <v>-3</v>
      </c>
      <c r="V707">
        <v>1832</v>
      </c>
      <c r="W707" t="s">
        <v>747</v>
      </c>
      <c r="AB707">
        <f>IF(I707=$AA$2, _xlfn.XLOOKUP(P707,tennis_clusters!B:B,tennis_clusters!AB:AB),"NA")</f>
        <v>17</v>
      </c>
      <c r="AC707" t="str">
        <f>IF(OR(ISNUMBER(AB707),ISNA(AB707)),"NA",_xlfn.XLOOKUP(I707,tennis_clusters!B:B,tennis_clusters!AB:AB))</f>
        <v>NA</v>
      </c>
      <c r="AD707" t="str">
        <f t="shared" ref="AD707:AD770" si="84">IF(OR(ISNUMBER(AB707),ISNA(AB707)),"W","L")</f>
        <v>W</v>
      </c>
      <c r="AE707" t="str">
        <f t="shared" ref="AE707:AE770" si="85">IF(OR(ISNA(AB707),ISNA(AC707)),"",IF(ISNUMBER(AB707),"W","L"))</f>
        <v>W</v>
      </c>
      <c r="AF707">
        <f t="shared" ref="AF707:AF770" si="86">IF(ISNUMBER(AB707),AB707,IF(ISNUMBER(AC707),AC707,""))</f>
        <v>17</v>
      </c>
      <c r="AG707">
        <f t="shared" si="83"/>
        <v>1</v>
      </c>
      <c r="AH707">
        <f t="shared" si="80"/>
        <v>0.72972972972972971</v>
      </c>
      <c r="AI707">
        <f t="shared" si="81"/>
        <v>7.3046018991964945E-2</v>
      </c>
      <c r="AJ707">
        <v>0.76137624861265263</v>
      </c>
      <c r="AK707">
        <f t="shared" si="82"/>
        <v>5.6941294726170565E-2</v>
      </c>
    </row>
    <row r="708" spans="1:37" x14ac:dyDescent="0.2">
      <c r="A708" s="2" t="d">
        <v>1998-05-11</v>
      </c>
      <c r="B708" t="s">
        <v>686</v>
      </c>
      <c r="C708" t="s">
        <v>642</v>
      </c>
      <c r="D708">
        <v>3</v>
      </c>
      <c r="E708" t="s">
        <v>671</v>
      </c>
      <c r="F708" t="b">
        <v>0</v>
      </c>
      <c r="G708">
        <v>45</v>
      </c>
      <c r="H708" t="s">
        <v>624</v>
      </c>
      <c r="I708" t="s">
        <v>462</v>
      </c>
      <c r="J708">
        <v>1</v>
      </c>
      <c r="K708" t="s">
        <v>611</v>
      </c>
      <c r="L708" t="s">
        <v>612</v>
      </c>
      <c r="M708">
        <v>1</v>
      </c>
      <c r="N708">
        <v>2</v>
      </c>
      <c r="O708">
        <v>2304</v>
      </c>
      <c r="P708" t="s">
        <v>361</v>
      </c>
      <c r="R708" t="s">
        <v>678</v>
      </c>
      <c r="S708" t="s">
        <v>679</v>
      </c>
      <c r="T708">
        <v>26</v>
      </c>
      <c r="U708">
        <v>-2</v>
      </c>
      <c r="V708">
        <v>1947</v>
      </c>
      <c r="W708" t="s">
        <v>927</v>
      </c>
      <c r="AB708">
        <f>IF(I708=$AA$2, _xlfn.XLOOKUP(P708,tennis_clusters!B:B,tennis_clusters!AB:AB),"NA")</f>
        <v>2</v>
      </c>
      <c r="AC708" t="str">
        <f>IF(OR(ISNUMBER(AB708),ISNA(AB708)),"NA",_xlfn.XLOOKUP(I708,tennis_clusters!B:B,tennis_clusters!AB:AB))</f>
        <v>NA</v>
      </c>
      <c r="AD708" t="str">
        <f t="shared" si="84"/>
        <v>W</v>
      </c>
      <c r="AE708" t="str">
        <f t="shared" si="85"/>
        <v>W</v>
      </c>
      <c r="AF708">
        <f t="shared" si="86"/>
        <v>2</v>
      </c>
      <c r="AG708">
        <f t="shared" si="83"/>
        <v>1</v>
      </c>
      <c r="AH708">
        <f t="shared" si="80"/>
        <v>0.78749999999999998</v>
      </c>
      <c r="AI708">
        <f t="shared" si="81"/>
        <v>4.5156250000000009E-2</v>
      </c>
      <c r="AJ708">
        <v>0.76137624861265263</v>
      </c>
      <c r="AK708">
        <f t="shared" si="82"/>
        <v>5.6941294726170565E-2</v>
      </c>
    </row>
    <row r="709" spans="1:37" x14ac:dyDescent="0.2">
      <c r="A709" s="2" t="d">
        <v>1994-05-23</v>
      </c>
      <c r="B709" t="s">
        <v>670</v>
      </c>
      <c r="C709" t="s">
        <v>608</v>
      </c>
      <c r="D709">
        <v>5</v>
      </c>
      <c r="E709" t="s">
        <v>671</v>
      </c>
      <c r="F709" t="b">
        <v>0</v>
      </c>
      <c r="G709">
        <v>21</v>
      </c>
      <c r="H709" t="s">
        <v>628</v>
      </c>
      <c r="I709" t="s">
        <v>462</v>
      </c>
      <c r="J709">
        <v>1</v>
      </c>
      <c r="K709" t="s">
        <v>611</v>
      </c>
      <c r="L709" t="s">
        <v>612</v>
      </c>
      <c r="M709">
        <v>1</v>
      </c>
      <c r="O709">
        <v>2398</v>
      </c>
      <c r="P709" t="s">
        <v>370</v>
      </c>
      <c r="R709" t="s">
        <v>700</v>
      </c>
      <c r="S709" t="s">
        <v>701</v>
      </c>
      <c r="T709">
        <v>283</v>
      </c>
      <c r="U709">
        <v>-1</v>
      </c>
      <c r="V709">
        <v>1721</v>
      </c>
      <c r="W709" t="s">
        <v>1144</v>
      </c>
      <c r="Y709" t="s">
        <v>646</v>
      </c>
      <c r="AB709">
        <f>IF(I709=$AA$2, _xlfn.XLOOKUP(P709,tennis_clusters!B:B,tennis_clusters!AB:AB),"NA")</f>
        <v>8</v>
      </c>
      <c r="AC709" t="str">
        <f>IF(OR(ISNUMBER(AB709),ISNA(AB709)),"NA",_xlfn.XLOOKUP(I709,tennis_clusters!B:B,tennis_clusters!AB:AB))</f>
        <v>NA</v>
      </c>
      <c r="AD709" t="str">
        <f t="shared" si="84"/>
        <v>W</v>
      </c>
      <c r="AE709" t="str">
        <f t="shared" si="85"/>
        <v>W</v>
      </c>
      <c r="AF709">
        <f t="shared" si="86"/>
        <v>8</v>
      </c>
      <c r="AG709">
        <f t="shared" si="83"/>
        <v>1</v>
      </c>
      <c r="AH709">
        <f t="shared" si="80"/>
        <v>0.7415730337078652</v>
      </c>
      <c r="AI709">
        <f t="shared" si="81"/>
        <v>6.6784496906956176E-2</v>
      </c>
      <c r="AJ709">
        <v>0.76137624861265263</v>
      </c>
      <c r="AK709">
        <f t="shared" si="82"/>
        <v>5.6941294726170565E-2</v>
      </c>
    </row>
    <row r="710" spans="1:37" x14ac:dyDescent="0.2">
      <c r="A710" s="2" t="d">
        <v>1993-04-12</v>
      </c>
      <c r="B710" t="s">
        <v>1031</v>
      </c>
      <c r="C710" t="s">
        <v>637</v>
      </c>
      <c r="D710">
        <v>3</v>
      </c>
      <c r="E710" t="s">
        <v>609</v>
      </c>
      <c r="F710" t="b">
        <v>0</v>
      </c>
      <c r="G710">
        <v>37</v>
      </c>
      <c r="H710" t="s">
        <v>620</v>
      </c>
      <c r="I710" t="s">
        <v>462</v>
      </c>
      <c r="J710">
        <v>2</v>
      </c>
      <c r="K710" t="s">
        <v>611</v>
      </c>
      <c r="L710" t="s">
        <v>612</v>
      </c>
      <c r="M710">
        <v>1</v>
      </c>
      <c r="N710">
        <v>1</v>
      </c>
      <c r="O710">
        <v>2304</v>
      </c>
      <c r="P710" t="s">
        <v>140</v>
      </c>
      <c r="R710" t="s">
        <v>621</v>
      </c>
      <c r="S710" t="s">
        <v>622</v>
      </c>
      <c r="T710">
        <v>80</v>
      </c>
      <c r="U710">
        <v>-1</v>
      </c>
      <c r="V710">
        <v>1851</v>
      </c>
      <c r="W710" t="s">
        <v>666</v>
      </c>
      <c r="AB710">
        <f>IF(I710=$AA$2, _xlfn.XLOOKUP(P710,tennis_clusters!B:B,tennis_clusters!AB:AB),"NA")</f>
        <v>5</v>
      </c>
      <c r="AC710" t="str">
        <f>IF(OR(ISNUMBER(AB710),ISNA(AB710)),"NA",_xlfn.XLOOKUP(I710,tennis_clusters!B:B,tennis_clusters!AB:AB))</f>
        <v>NA</v>
      </c>
      <c r="AD710" t="str">
        <f t="shared" si="84"/>
        <v>W</v>
      </c>
      <c r="AE710" t="str">
        <f t="shared" si="85"/>
        <v>W</v>
      </c>
      <c r="AF710">
        <f t="shared" si="86"/>
        <v>5</v>
      </c>
      <c r="AG710">
        <f t="shared" si="83"/>
        <v>1</v>
      </c>
      <c r="AH710">
        <f t="shared" si="80"/>
        <v>0.8666666666666667</v>
      </c>
      <c r="AI710">
        <f t="shared" si="81"/>
        <v>1.7777777777777771E-2</v>
      </c>
      <c r="AJ710">
        <v>0.76137624861265263</v>
      </c>
      <c r="AK710">
        <f t="shared" si="82"/>
        <v>5.6941294726170565E-2</v>
      </c>
    </row>
    <row r="711" spans="1:37" x14ac:dyDescent="0.2">
      <c r="A711" s="2" t="d">
        <v>1992-06-22</v>
      </c>
      <c r="B711" t="s">
        <v>658</v>
      </c>
      <c r="C711" t="s">
        <v>608</v>
      </c>
      <c r="D711">
        <v>5</v>
      </c>
      <c r="E711" t="s">
        <v>608</v>
      </c>
      <c r="F711" t="b">
        <v>0</v>
      </c>
      <c r="G711">
        <v>50</v>
      </c>
      <c r="H711" t="s">
        <v>620</v>
      </c>
      <c r="I711" t="s">
        <v>462</v>
      </c>
      <c r="J711">
        <v>5</v>
      </c>
      <c r="K711" t="s">
        <v>611</v>
      </c>
      <c r="L711" t="s">
        <v>612</v>
      </c>
      <c r="M711">
        <v>3</v>
      </c>
      <c r="N711">
        <v>6</v>
      </c>
      <c r="O711">
        <v>2175</v>
      </c>
      <c r="P711" t="s">
        <v>81</v>
      </c>
      <c r="R711" t="s">
        <v>638</v>
      </c>
      <c r="S711" t="s">
        <v>639</v>
      </c>
      <c r="T711">
        <v>44</v>
      </c>
      <c r="U711">
        <v>-7</v>
      </c>
      <c r="V711">
        <v>1966</v>
      </c>
      <c r="W711" t="s">
        <v>1246</v>
      </c>
      <c r="AB711">
        <f>IF(I711=$AA$2, _xlfn.XLOOKUP(P711,tennis_clusters!B:B,tennis_clusters!AB:AB),"NA")</f>
        <v>13</v>
      </c>
      <c r="AC711" t="str">
        <f>IF(OR(ISNUMBER(AB711),ISNA(AB711)),"NA",_xlfn.XLOOKUP(I711,tennis_clusters!B:B,tennis_clusters!AB:AB))</f>
        <v>NA</v>
      </c>
      <c r="AD711" t="str">
        <f t="shared" si="84"/>
        <v>W</v>
      </c>
      <c r="AE711" t="str">
        <f t="shared" si="85"/>
        <v>W</v>
      </c>
      <c r="AF711">
        <f t="shared" si="86"/>
        <v>13</v>
      </c>
      <c r="AG711">
        <f t="shared" si="83"/>
        <v>1</v>
      </c>
      <c r="AH711">
        <f t="shared" ref="AH711:AH774" si="87">IF(AF711="","",_xlfn.XLOOKUP(AF711,AL:AL,AM:AM))</f>
        <v>0.80909090909090908</v>
      </c>
      <c r="AI711">
        <f t="shared" ref="AI711:AI774" si="88">IF(AF711="","",(AH711-AG711)^2)</f>
        <v>3.6446280991735538E-2</v>
      </c>
      <c r="AJ711">
        <v>0.76137624861265263</v>
      </c>
      <c r="AK711">
        <f t="shared" ref="AK711:AK774" si="89">IF(AG711="","",(AJ711-AG711)^2)</f>
        <v>5.6941294726170565E-2</v>
      </c>
    </row>
    <row r="712" spans="1:37" x14ac:dyDescent="0.2">
      <c r="A712" s="2" t="d">
        <v>1990-08-06</v>
      </c>
      <c r="B712" t="s">
        <v>641</v>
      </c>
      <c r="C712" t="s">
        <v>642</v>
      </c>
      <c r="D712">
        <v>3</v>
      </c>
      <c r="E712" t="s">
        <v>609</v>
      </c>
      <c r="F712" t="b">
        <v>0</v>
      </c>
      <c r="H712" t="s">
        <v>628</v>
      </c>
      <c r="I712" t="s">
        <v>462</v>
      </c>
      <c r="J712">
        <v>10</v>
      </c>
      <c r="K712" t="s">
        <v>611</v>
      </c>
      <c r="L712" t="s">
        <v>612</v>
      </c>
      <c r="M712">
        <v>14</v>
      </c>
      <c r="N712">
        <v>6</v>
      </c>
      <c r="O712">
        <v>2050</v>
      </c>
      <c r="P712" t="s">
        <v>1313</v>
      </c>
      <c r="R712" t="s">
        <v>611</v>
      </c>
      <c r="S712" t="s">
        <v>612</v>
      </c>
      <c r="T712">
        <v>97</v>
      </c>
      <c r="U712">
        <v>-6</v>
      </c>
      <c r="V712">
        <v>1888</v>
      </c>
      <c r="W712" t="s">
        <v>959</v>
      </c>
      <c r="Y712" t="s">
        <v>728</v>
      </c>
      <c r="AB712" t="e">
        <f>IF(I712=$AA$2, _xlfn.XLOOKUP(P712,tennis_clusters!B:B,tennis_clusters!AB:AB),"NA")</f>
        <v>#N/A</v>
      </c>
      <c r="AC712" t="str">
        <f>IF(OR(ISNUMBER(AB712),ISNA(AB712)),"NA",_xlfn.XLOOKUP(I712,tennis_clusters!B:B,tennis_clusters!AB:AB))</f>
        <v>NA</v>
      </c>
      <c r="AD712" t="str">
        <f t="shared" si="84"/>
        <v>W</v>
      </c>
      <c r="AE712" t="str">
        <f t="shared" si="85"/>
        <v/>
      </c>
      <c r="AF712" t="str">
        <f t="shared" si="86"/>
        <v/>
      </c>
      <c r="AG712" t="str">
        <f t="shared" si="83"/>
        <v/>
      </c>
      <c r="AH712" t="str">
        <f t="shared" si="87"/>
        <v/>
      </c>
      <c r="AI712" t="str">
        <f t="shared" si="88"/>
        <v/>
      </c>
      <c r="AJ712">
        <v>0.76137624861265263</v>
      </c>
      <c r="AK712" t="str">
        <f t="shared" si="89"/>
        <v/>
      </c>
    </row>
    <row r="713" spans="1:37" x14ac:dyDescent="0.2">
      <c r="A713" s="2" t="d">
        <v>1994-02-28</v>
      </c>
      <c r="B713" t="s">
        <v>706</v>
      </c>
      <c r="C713" t="s">
        <v>642</v>
      </c>
      <c r="D713">
        <v>5</v>
      </c>
      <c r="E713" t="s">
        <v>609</v>
      </c>
      <c r="F713" t="b">
        <v>0</v>
      </c>
      <c r="G713">
        <v>48</v>
      </c>
      <c r="H713" t="s">
        <v>610</v>
      </c>
      <c r="I713" t="s">
        <v>462</v>
      </c>
      <c r="J713">
        <v>1</v>
      </c>
      <c r="K713" t="s">
        <v>611</v>
      </c>
      <c r="L713" t="s">
        <v>612</v>
      </c>
      <c r="M713">
        <v>1</v>
      </c>
      <c r="N713">
        <v>6</v>
      </c>
      <c r="O713">
        <v>2347</v>
      </c>
      <c r="P713" t="s">
        <v>466</v>
      </c>
      <c r="Q713">
        <v>10</v>
      </c>
      <c r="R713" t="s">
        <v>693</v>
      </c>
      <c r="S713" t="s">
        <v>694</v>
      </c>
      <c r="T713">
        <v>14</v>
      </c>
      <c r="U713">
        <v>-7</v>
      </c>
      <c r="V713">
        <v>2159</v>
      </c>
      <c r="W713" t="s">
        <v>1155</v>
      </c>
      <c r="AB713">
        <f>IF(I713=$AA$2, _xlfn.XLOOKUP(P713,tennis_clusters!B:B,tennis_clusters!AB:AB),"NA")</f>
        <v>13</v>
      </c>
      <c r="AC713" t="str">
        <f>IF(OR(ISNUMBER(AB713),ISNA(AB713)),"NA",_xlfn.XLOOKUP(I713,tennis_clusters!B:B,tennis_clusters!AB:AB))</f>
        <v>NA</v>
      </c>
      <c r="AD713" t="str">
        <f t="shared" si="84"/>
        <v>W</v>
      </c>
      <c r="AE713" t="str">
        <f t="shared" si="85"/>
        <v>W</v>
      </c>
      <c r="AF713">
        <f t="shared" si="86"/>
        <v>13</v>
      </c>
      <c r="AG713">
        <f t="shared" si="83"/>
        <v>1</v>
      </c>
      <c r="AH713">
        <f t="shared" si="87"/>
        <v>0.80909090909090908</v>
      </c>
      <c r="AI713">
        <f t="shared" si="88"/>
        <v>3.6446280991735538E-2</v>
      </c>
      <c r="AJ713">
        <v>0.76137624861265263</v>
      </c>
      <c r="AK713">
        <f t="shared" si="89"/>
        <v>5.6941294726170565E-2</v>
      </c>
    </row>
    <row r="714" spans="1:37" x14ac:dyDescent="0.2">
      <c r="A714" s="2" t="d">
        <v>1991-07-22</v>
      </c>
      <c r="B714" t="s">
        <v>650</v>
      </c>
      <c r="C714" t="s">
        <v>642</v>
      </c>
      <c r="D714">
        <v>3</v>
      </c>
      <c r="E714" t="s">
        <v>609</v>
      </c>
      <c r="F714" t="b">
        <v>0</v>
      </c>
      <c r="G714">
        <v>39</v>
      </c>
      <c r="H714" t="s">
        <v>624</v>
      </c>
      <c r="I714" t="s">
        <v>514</v>
      </c>
      <c r="K714" t="s">
        <v>1081</v>
      </c>
      <c r="L714" t="s">
        <v>1082</v>
      </c>
      <c r="M714">
        <v>91</v>
      </c>
      <c r="N714">
        <v>21</v>
      </c>
      <c r="O714">
        <v>1856</v>
      </c>
      <c r="P714" t="s">
        <v>462</v>
      </c>
      <c r="Q714">
        <v>4</v>
      </c>
      <c r="R714" t="s">
        <v>611</v>
      </c>
      <c r="S714" t="s">
        <v>612</v>
      </c>
      <c r="T714">
        <v>9</v>
      </c>
      <c r="U714">
        <v>-16</v>
      </c>
      <c r="V714">
        <v>2089</v>
      </c>
      <c r="W714" t="s">
        <v>1297</v>
      </c>
      <c r="AB714" t="str">
        <f>IF(I714=$AA$2, _xlfn.XLOOKUP(P714,tennis_clusters!B:B,tennis_clusters!AB:AB),"NA")</f>
        <v>NA</v>
      </c>
      <c r="AC714">
        <f>IF(OR(ISNUMBER(AB714),ISNA(AB714)),"NA",_xlfn.XLOOKUP(I714,tennis_clusters!B:B,tennis_clusters!AB:AB))</f>
        <v>24</v>
      </c>
      <c r="AD714" t="str">
        <f t="shared" si="84"/>
        <v>L</v>
      </c>
      <c r="AE714" t="str">
        <f t="shared" si="85"/>
        <v>L</v>
      </c>
      <c r="AF714">
        <f t="shared" si="86"/>
        <v>24</v>
      </c>
      <c r="AG714">
        <f t="shared" si="83"/>
        <v>0</v>
      </c>
      <c r="AH714">
        <f t="shared" si="87"/>
        <v>0.90625</v>
      </c>
      <c r="AI714">
        <f t="shared" si="88"/>
        <v>0.8212890625</v>
      </c>
      <c r="AJ714">
        <v>0.76137624861265263</v>
      </c>
      <c r="AK714">
        <f t="shared" si="89"/>
        <v>0.57969379195147586</v>
      </c>
    </row>
    <row r="715" spans="1:37" x14ac:dyDescent="0.2">
      <c r="A715" s="2" t="d">
        <v>1998-06-22</v>
      </c>
      <c r="B715" t="s">
        <v>658</v>
      </c>
      <c r="C715" t="s">
        <v>608</v>
      </c>
      <c r="D715">
        <v>5</v>
      </c>
      <c r="E715" t="s">
        <v>608</v>
      </c>
      <c r="F715" t="b">
        <v>0</v>
      </c>
      <c r="G715">
        <v>58</v>
      </c>
      <c r="H715" t="s">
        <v>620</v>
      </c>
      <c r="I715" t="s">
        <v>462</v>
      </c>
      <c r="J715">
        <v>1</v>
      </c>
      <c r="K715" t="s">
        <v>611</v>
      </c>
      <c r="L715" t="s">
        <v>612</v>
      </c>
      <c r="M715">
        <v>1</v>
      </c>
      <c r="N715">
        <v>3</v>
      </c>
      <c r="O715">
        <v>2276</v>
      </c>
      <c r="P715" t="s">
        <v>509</v>
      </c>
      <c r="R715" t="s">
        <v>638</v>
      </c>
      <c r="S715" t="s">
        <v>639</v>
      </c>
      <c r="T715">
        <v>117</v>
      </c>
      <c r="U715">
        <v>-3</v>
      </c>
      <c r="V715">
        <v>1867</v>
      </c>
      <c r="W715" t="s">
        <v>868</v>
      </c>
      <c r="Y715" t="s">
        <v>646</v>
      </c>
      <c r="AB715">
        <f>IF(I715=$AA$2, _xlfn.XLOOKUP(P715,tennis_clusters!B:B,tennis_clusters!AB:AB),"NA")</f>
        <v>8</v>
      </c>
      <c r="AC715" t="str">
        <f>IF(OR(ISNUMBER(AB715),ISNA(AB715)),"NA",_xlfn.XLOOKUP(I715,tennis_clusters!B:B,tennis_clusters!AB:AB))</f>
        <v>NA</v>
      </c>
      <c r="AD715" t="str">
        <f t="shared" si="84"/>
        <v>W</v>
      </c>
      <c r="AE715" t="str">
        <f t="shared" si="85"/>
        <v>W</v>
      </c>
      <c r="AF715">
        <f t="shared" si="86"/>
        <v>8</v>
      </c>
      <c r="AG715">
        <f t="shared" si="83"/>
        <v>1</v>
      </c>
      <c r="AH715">
        <f t="shared" si="87"/>
        <v>0.7415730337078652</v>
      </c>
      <c r="AI715">
        <f t="shared" si="88"/>
        <v>6.6784496906956176E-2</v>
      </c>
      <c r="AJ715">
        <v>0.76137624861265263</v>
      </c>
      <c r="AK715">
        <f t="shared" si="89"/>
        <v>5.6941294726170565E-2</v>
      </c>
    </row>
    <row r="716" spans="1:37" x14ac:dyDescent="0.2">
      <c r="A716" s="2" t="d">
        <v>1990-08-13</v>
      </c>
      <c r="B716" t="s">
        <v>845</v>
      </c>
      <c r="C716" t="s">
        <v>783</v>
      </c>
      <c r="D716">
        <v>3</v>
      </c>
      <c r="E716" t="s">
        <v>609</v>
      </c>
      <c r="F716" t="b">
        <v>0</v>
      </c>
      <c r="H716" t="s">
        <v>620</v>
      </c>
      <c r="I716" t="s">
        <v>462</v>
      </c>
      <c r="J716">
        <v>6</v>
      </c>
      <c r="K716" t="s">
        <v>611</v>
      </c>
      <c r="L716" t="s">
        <v>612</v>
      </c>
      <c r="M716">
        <v>12</v>
      </c>
      <c r="N716">
        <v>6</v>
      </c>
      <c r="O716">
        <v>2060</v>
      </c>
      <c r="P716" t="s">
        <v>552</v>
      </c>
      <c r="R716" t="s">
        <v>611</v>
      </c>
      <c r="S716" t="s">
        <v>612</v>
      </c>
      <c r="T716">
        <v>60</v>
      </c>
      <c r="U716">
        <v>-7</v>
      </c>
      <c r="V716">
        <v>1933</v>
      </c>
      <c r="W716" t="s">
        <v>1338</v>
      </c>
      <c r="AB716">
        <f>IF(I716=$AA$2, _xlfn.XLOOKUP(P716,tennis_clusters!B:B,tennis_clusters!AB:AB),"NA")</f>
        <v>19</v>
      </c>
      <c r="AC716" t="str">
        <f>IF(OR(ISNUMBER(AB716),ISNA(AB716)),"NA",_xlfn.XLOOKUP(I716,tennis_clusters!B:B,tennis_clusters!AB:AB))</f>
        <v>NA</v>
      </c>
      <c r="AD716" t="str">
        <f t="shared" si="84"/>
        <v>W</v>
      </c>
      <c r="AE716" t="str">
        <f t="shared" si="85"/>
        <v>W</v>
      </c>
      <c r="AF716">
        <f t="shared" si="86"/>
        <v>19</v>
      </c>
      <c r="AG716">
        <f t="shared" si="83"/>
        <v>1</v>
      </c>
      <c r="AH716">
        <f t="shared" si="87"/>
        <v>0.83333333333333337</v>
      </c>
      <c r="AI716">
        <f t="shared" si="88"/>
        <v>2.7777777777777766E-2</v>
      </c>
      <c r="AJ716">
        <v>0.76137624861265263</v>
      </c>
      <c r="AK716">
        <f t="shared" si="89"/>
        <v>5.6941294726170565E-2</v>
      </c>
    </row>
    <row r="717" spans="1:37" x14ac:dyDescent="0.2">
      <c r="A717" s="2" t="d">
        <v>2002-01-14</v>
      </c>
      <c r="B717" t="s">
        <v>719</v>
      </c>
      <c r="C717" t="s">
        <v>608</v>
      </c>
      <c r="D717">
        <v>5</v>
      </c>
      <c r="E717" t="s">
        <v>609</v>
      </c>
      <c r="F717" t="b">
        <v>0</v>
      </c>
      <c r="G717">
        <v>44</v>
      </c>
      <c r="H717" t="s">
        <v>620</v>
      </c>
      <c r="I717" t="s">
        <v>364</v>
      </c>
      <c r="J717">
        <v>9</v>
      </c>
      <c r="K717" t="s">
        <v>667</v>
      </c>
      <c r="L717" t="s">
        <v>668</v>
      </c>
      <c r="M717">
        <v>11</v>
      </c>
      <c r="N717">
        <v>15</v>
      </c>
      <c r="O717">
        <v>2119</v>
      </c>
      <c r="P717" t="s">
        <v>462</v>
      </c>
      <c r="Q717">
        <v>8</v>
      </c>
      <c r="R717" t="s">
        <v>611</v>
      </c>
      <c r="S717" t="s">
        <v>612</v>
      </c>
      <c r="T717">
        <v>10</v>
      </c>
      <c r="U717">
        <v>-16</v>
      </c>
      <c r="V717">
        <v>2189</v>
      </c>
      <c r="W717" t="s">
        <v>720</v>
      </c>
      <c r="AB717" t="str">
        <f>IF(I717=$AA$2, _xlfn.XLOOKUP(P717,tennis_clusters!B:B,tennis_clusters!AB:AB),"NA")</f>
        <v>NA</v>
      </c>
      <c r="AC717">
        <f>IF(OR(ISNUMBER(AB717),ISNA(AB717)),"NA",_xlfn.XLOOKUP(I717,tennis_clusters!B:B,tennis_clusters!AB:AB))</f>
        <v>11</v>
      </c>
      <c r="AD717" t="str">
        <f t="shared" si="84"/>
        <v>L</v>
      </c>
      <c r="AE717" t="str">
        <f t="shared" si="85"/>
        <v>L</v>
      </c>
      <c r="AF717">
        <f t="shared" si="86"/>
        <v>11</v>
      </c>
      <c r="AG717">
        <f t="shared" si="83"/>
        <v>0</v>
      </c>
      <c r="AH717">
        <f t="shared" si="87"/>
        <v>0.66279069767441856</v>
      </c>
      <c r="AI717">
        <f t="shared" si="88"/>
        <v>0.43929150892374252</v>
      </c>
      <c r="AJ717">
        <v>0.76137624861265263</v>
      </c>
      <c r="AK717">
        <f t="shared" si="89"/>
        <v>0.57969379195147586</v>
      </c>
    </row>
    <row r="718" spans="1:37" x14ac:dyDescent="0.2">
      <c r="A718" s="2" t="d">
        <v>2000-06-26</v>
      </c>
      <c r="B718" t="s">
        <v>658</v>
      </c>
      <c r="C718" t="s">
        <v>608</v>
      </c>
      <c r="D718">
        <v>5</v>
      </c>
      <c r="E718" t="s">
        <v>608</v>
      </c>
      <c r="F718" t="b">
        <v>0</v>
      </c>
      <c r="G718">
        <v>68</v>
      </c>
      <c r="H718" t="s">
        <v>632</v>
      </c>
      <c r="I718" t="s">
        <v>462</v>
      </c>
      <c r="J718">
        <v>1</v>
      </c>
      <c r="K718" t="s">
        <v>611</v>
      </c>
      <c r="L718" t="s">
        <v>612</v>
      </c>
      <c r="M718">
        <v>3</v>
      </c>
      <c r="N718">
        <v>2</v>
      </c>
      <c r="O718">
        <v>2241</v>
      </c>
      <c r="P718" t="s">
        <v>295</v>
      </c>
      <c r="R718" t="s">
        <v>693</v>
      </c>
      <c r="S718" t="s">
        <v>694</v>
      </c>
      <c r="T718">
        <v>80</v>
      </c>
      <c r="U718">
        <v>-3</v>
      </c>
      <c r="V718">
        <v>1798</v>
      </c>
      <c r="W718" t="s">
        <v>811</v>
      </c>
      <c r="AB718">
        <f>IF(I718=$AA$2, _xlfn.XLOOKUP(P718,tennis_clusters!B:B,tennis_clusters!AB:AB),"NA")</f>
        <v>14</v>
      </c>
      <c r="AC718" t="str">
        <f>IF(OR(ISNUMBER(AB718),ISNA(AB718)),"NA",_xlfn.XLOOKUP(I718,tennis_clusters!B:B,tennis_clusters!AB:AB))</f>
        <v>NA</v>
      </c>
      <c r="AD718" t="str">
        <f t="shared" si="84"/>
        <v>W</v>
      </c>
      <c r="AE718" t="str">
        <f t="shared" si="85"/>
        <v>W</v>
      </c>
      <c r="AF718">
        <f t="shared" si="86"/>
        <v>14</v>
      </c>
      <c r="AG718">
        <f t="shared" si="83"/>
        <v>1</v>
      </c>
      <c r="AH718">
        <f t="shared" si="87"/>
        <v>1</v>
      </c>
      <c r="AI718">
        <f t="shared" si="88"/>
        <v>0</v>
      </c>
      <c r="AJ718">
        <v>0.76137624861265263</v>
      </c>
      <c r="AK718">
        <f t="shared" si="89"/>
        <v>5.6941294726170565E-2</v>
      </c>
    </row>
    <row r="719" spans="1:37" x14ac:dyDescent="0.2">
      <c r="A719" s="2" t="d">
        <v>1992-04-27</v>
      </c>
      <c r="B719" t="s">
        <v>929</v>
      </c>
      <c r="C719" t="s">
        <v>637</v>
      </c>
      <c r="D719">
        <v>3</v>
      </c>
      <c r="E719" t="s">
        <v>671</v>
      </c>
      <c r="F719" t="b">
        <v>0</v>
      </c>
      <c r="G719">
        <v>18</v>
      </c>
      <c r="H719" t="s">
        <v>620</v>
      </c>
      <c r="I719" t="s">
        <v>462</v>
      </c>
      <c r="J719">
        <v>1</v>
      </c>
      <c r="K719" t="s">
        <v>611</v>
      </c>
      <c r="L719" t="s">
        <v>612</v>
      </c>
      <c r="M719">
        <v>3</v>
      </c>
      <c r="N719">
        <v>3</v>
      </c>
      <c r="O719">
        <v>2181</v>
      </c>
      <c r="P719" t="s">
        <v>354</v>
      </c>
      <c r="R719" t="s">
        <v>737</v>
      </c>
      <c r="S719" t="s">
        <v>738</v>
      </c>
      <c r="T719">
        <v>81</v>
      </c>
      <c r="U719">
        <v>-3</v>
      </c>
      <c r="V719">
        <v>1880</v>
      </c>
      <c r="W719" t="s">
        <v>710</v>
      </c>
      <c r="AB719">
        <f>IF(I719=$AA$2, _xlfn.XLOOKUP(P719,tennis_clusters!B:B,tennis_clusters!AB:AB),"NA")</f>
        <v>5</v>
      </c>
      <c r="AC719" t="str">
        <f>IF(OR(ISNUMBER(AB719),ISNA(AB719)),"NA",_xlfn.XLOOKUP(I719,tennis_clusters!B:B,tennis_clusters!AB:AB))</f>
        <v>NA</v>
      </c>
      <c r="AD719" t="str">
        <f t="shared" si="84"/>
        <v>W</v>
      </c>
      <c r="AE719" t="str">
        <f t="shared" si="85"/>
        <v>W</v>
      </c>
      <c r="AF719">
        <f t="shared" si="86"/>
        <v>5</v>
      </c>
      <c r="AG719">
        <f t="shared" si="83"/>
        <v>1</v>
      </c>
      <c r="AH719">
        <f t="shared" si="87"/>
        <v>0.8666666666666667</v>
      </c>
      <c r="AI719">
        <f t="shared" si="88"/>
        <v>1.7777777777777771E-2</v>
      </c>
      <c r="AJ719">
        <v>0.76137624861265263</v>
      </c>
      <c r="AK719">
        <f t="shared" si="89"/>
        <v>5.6941294726170565E-2</v>
      </c>
    </row>
    <row r="720" spans="1:37" x14ac:dyDescent="0.2">
      <c r="A720" s="2" t="d">
        <v>1998-05-11</v>
      </c>
      <c r="B720" t="s">
        <v>686</v>
      </c>
      <c r="C720" t="s">
        <v>642</v>
      </c>
      <c r="D720">
        <v>3</v>
      </c>
      <c r="E720" t="s">
        <v>671</v>
      </c>
      <c r="F720" t="b">
        <v>0</v>
      </c>
      <c r="G720">
        <v>45</v>
      </c>
      <c r="H720" t="s">
        <v>620</v>
      </c>
      <c r="I720" t="s">
        <v>408</v>
      </c>
      <c r="J720">
        <v>15</v>
      </c>
      <c r="K720" t="s">
        <v>611</v>
      </c>
      <c r="L720" t="s">
        <v>612</v>
      </c>
      <c r="M720">
        <v>14</v>
      </c>
      <c r="N720">
        <v>15</v>
      </c>
      <c r="O720">
        <v>2097</v>
      </c>
      <c r="P720" t="s">
        <v>462</v>
      </c>
      <c r="Q720">
        <v>1</v>
      </c>
      <c r="R720" t="s">
        <v>611</v>
      </c>
      <c r="S720" t="s">
        <v>612</v>
      </c>
      <c r="T720">
        <v>1</v>
      </c>
      <c r="U720">
        <v>-15</v>
      </c>
      <c r="V720">
        <v>2306</v>
      </c>
      <c r="W720" t="s">
        <v>881</v>
      </c>
      <c r="AB720" t="str">
        <f>IF(I720=$AA$2, _xlfn.XLOOKUP(P720,tennis_clusters!B:B,tennis_clusters!AB:AB),"NA")</f>
        <v>NA</v>
      </c>
      <c r="AC720">
        <f>IF(OR(ISNUMBER(AB720),ISNA(AB720)),"NA",_xlfn.XLOOKUP(I720,tennis_clusters!B:B,tennis_clusters!AB:AB))</f>
        <v>18</v>
      </c>
      <c r="AD720" t="str">
        <f t="shared" si="84"/>
        <v>L</v>
      </c>
      <c r="AE720" t="str">
        <f t="shared" si="85"/>
        <v>L</v>
      </c>
      <c r="AF720">
        <f t="shared" si="86"/>
        <v>18</v>
      </c>
      <c r="AG720">
        <f t="shared" si="83"/>
        <v>0</v>
      </c>
      <c r="AH720">
        <f t="shared" si="87"/>
        <v>0.7021276595744681</v>
      </c>
      <c r="AI720">
        <f t="shared" si="88"/>
        <v>0.49298325033952017</v>
      </c>
      <c r="AJ720">
        <v>0.76137624861265263</v>
      </c>
      <c r="AK720">
        <f t="shared" si="89"/>
        <v>0.57969379195147586</v>
      </c>
    </row>
    <row r="721" spans="1:37" x14ac:dyDescent="0.2">
      <c r="A721" s="2" t="d">
        <v>1988-08-22</v>
      </c>
      <c r="B721" t="s">
        <v>1420</v>
      </c>
      <c r="C721" t="s">
        <v>637</v>
      </c>
      <c r="D721">
        <v>3</v>
      </c>
      <c r="E721" t="s">
        <v>609</v>
      </c>
      <c r="F721" t="b">
        <v>0</v>
      </c>
      <c r="H721" t="s">
        <v>624</v>
      </c>
      <c r="I721" t="s">
        <v>462</v>
      </c>
      <c r="K721" t="s">
        <v>611</v>
      </c>
      <c r="L721" t="s">
        <v>612</v>
      </c>
      <c r="M721">
        <v>206</v>
      </c>
      <c r="N721">
        <v>23</v>
      </c>
      <c r="O721">
        <v>1764</v>
      </c>
      <c r="P721" t="s">
        <v>418</v>
      </c>
      <c r="Q721">
        <v>1</v>
      </c>
      <c r="R721" t="s">
        <v>615</v>
      </c>
      <c r="S721" t="s">
        <v>616</v>
      </c>
      <c r="T721">
        <v>39</v>
      </c>
      <c r="U721">
        <v>-13</v>
      </c>
      <c r="V721">
        <v>1926</v>
      </c>
      <c r="W721" t="s">
        <v>1422</v>
      </c>
      <c r="X721" t="s">
        <v>646</v>
      </c>
      <c r="AB721">
        <f>IF(I721=$AA$2, _xlfn.XLOOKUP(P721,tennis_clusters!B:B,tennis_clusters!AB:AB),"NA")</f>
        <v>6</v>
      </c>
      <c r="AC721" t="str">
        <f>IF(OR(ISNUMBER(AB721),ISNA(AB721)),"NA",_xlfn.XLOOKUP(I721,tennis_clusters!B:B,tennis_clusters!AB:AB))</f>
        <v>NA</v>
      </c>
      <c r="AD721" t="str">
        <f t="shared" si="84"/>
        <v>W</v>
      </c>
      <c r="AE721" t="str">
        <f t="shared" si="85"/>
        <v>W</v>
      </c>
      <c r="AF721">
        <f t="shared" si="86"/>
        <v>6</v>
      </c>
      <c r="AG721">
        <f t="shared" si="83"/>
        <v>1</v>
      </c>
      <c r="AH721">
        <f t="shared" si="87"/>
        <v>0.91666666666666663</v>
      </c>
      <c r="AI721">
        <f t="shared" si="88"/>
        <v>6.944444444444451E-3</v>
      </c>
      <c r="AJ721">
        <v>0.76137624861265263</v>
      </c>
      <c r="AK721">
        <f t="shared" si="89"/>
        <v>5.6941294726170565E-2</v>
      </c>
    </row>
    <row r="722" spans="1:37" x14ac:dyDescent="0.2">
      <c r="A722" s="2" t="d">
        <v>2000-03-20</v>
      </c>
      <c r="B722" t="s">
        <v>699</v>
      </c>
      <c r="C722" t="s">
        <v>642</v>
      </c>
      <c r="D722">
        <v>3</v>
      </c>
      <c r="E722" t="s">
        <v>609</v>
      </c>
      <c r="F722" t="b">
        <v>0</v>
      </c>
      <c r="G722">
        <v>48</v>
      </c>
      <c r="H722" t="s">
        <v>620</v>
      </c>
      <c r="I722" t="s">
        <v>462</v>
      </c>
      <c r="J722">
        <v>2</v>
      </c>
      <c r="K722" t="s">
        <v>611</v>
      </c>
      <c r="L722" t="s">
        <v>612</v>
      </c>
      <c r="M722">
        <v>2</v>
      </c>
      <c r="N722">
        <v>6</v>
      </c>
      <c r="O722">
        <v>2298</v>
      </c>
      <c r="P722" t="s">
        <v>216</v>
      </c>
      <c r="Q722">
        <v>17</v>
      </c>
      <c r="R722" t="s">
        <v>625</v>
      </c>
      <c r="S722" t="s">
        <v>626</v>
      </c>
      <c r="T722">
        <v>18</v>
      </c>
      <c r="U722">
        <v>-6</v>
      </c>
      <c r="V722">
        <v>2139</v>
      </c>
      <c r="W722" t="s">
        <v>825</v>
      </c>
      <c r="AB722">
        <f>IF(I722=$AA$2, _xlfn.XLOOKUP(P722,tennis_clusters!B:B,tennis_clusters!AB:AB),"NA")</f>
        <v>16</v>
      </c>
      <c r="AC722" t="str">
        <f>IF(OR(ISNUMBER(AB722),ISNA(AB722)),"NA",_xlfn.XLOOKUP(I722,tennis_clusters!B:B,tennis_clusters!AB:AB))</f>
        <v>NA</v>
      </c>
      <c r="AD722" t="str">
        <f t="shared" si="84"/>
        <v>W</v>
      </c>
      <c r="AE722" t="str">
        <f t="shared" si="85"/>
        <v>W</v>
      </c>
      <c r="AF722">
        <f t="shared" si="86"/>
        <v>16</v>
      </c>
      <c r="AG722">
        <f t="shared" si="83"/>
        <v>1</v>
      </c>
      <c r="AH722">
        <f t="shared" si="87"/>
        <v>0.62264150943396224</v>
      </c>
      <c r="AI722">
        <f t="shared" si="88"/>
        <v>0.1423994304022784</v>
      </c>
      <c r="AJ722">
        <v>0.76137624861265263</v>
      </c>
      <c r="AK722">
        <f t="shared" si="89"/>
        <v>5.6941294726170565E-2</v>
      </c>
    </row>
    <row r="723" spans="1:37" x14ac:dyDescent="0.2">
      <c r="A723" s="2" t="d">
        <v>1999-03-15</v>
      </c>
      <c r="B723" t="s">
        <v>699</v>
      </c>
      <c r="C723" t="s">
        <v>642</v>
      </c>
      <c r="D723">
        <v>3</v>
      </c>
      <c r="E723" t="s">
        <v>609</v>
      </c>
      <c r="F723" t="b">
        <v>0</v>
      </c>
      <c r="G723">
        <v>39</v>
      </c>
      <c r="H723" t="s">
        <v>628</v>
      </c>
      <c r="I723" t="s">
        <v>462</v>
      </c>
      <c r="J723">
        <v>2</v>
      </c>
      <c r="K723" t="s">
        <v>611</v>
      </c>
      <c r="L723" t="s">
        <v>612</v>
      </c>
      <c r="M723">
        <v>2</v>
      </c>
      <c r="N723">
        <v>3</v>
      </c>
      <c r="O723">
        <v>2229</v>
      </c>
      <c r="P723" t="s">
        <v>289</v>
      </c>
      <c r="R723" t="s">
        <v>611</v>
      </c>
      <c r="S723" t="s">
        <v>612</v>
      </c>
      <c r="T723">
        <v>52</v>
      </c>
      <c r="U723">
        <v>-4</v>
      </c>
      <c r="V723">
        <v>1975</v>
      </c>
      <c r="W723" t="s">
        <v>882</v>
      </c>
      <c r="AB723">
        <f>IF(I723=$AA$2, _xlfn.XLOOKUP(P723,tennis_clusters!B:B,tennis_clusters!AB:AB),"NA")</f>
        <v>8</v>
      </c>
      <c r="AC723" t="str">
        <f>IF(OR(ISNUMBER(AB723),ISNA(AB723)),"NA",_xlfn.XLOOKUP(I723,tennis_clusters!B:B,tennis_clusters!AB:AB))</f>
        <v>NA</v>
      </c>
      <c r="AD723" t="str">
        <f t="shared" si="84"/>
        <v>W</v>
      </c>
      <c r="AE723" t="str">
        <f t="shared" si="85"/>
        <v>W</v>
      </c>
      <c r="AF723">
        <f t="shared" si="86"/>
        <v>8</v>
      </c>
      <c r="AG723">
        <f t="shared" si="83"/>
        <v>1</v>
      </c>
      <c r="AH723">
        <f t="shared" si="87"/>
        <v>0.7415730337078652</v>
      </c>
      <c r="AI723">
        <f t="shared" si="88"/>
        <v>6.6784496906956176E-2</v>
      </c>
      <c r="AJ723">
        <v>0.76137624861265263</v>
      </c>
      <c r="AK723">
        <f t="shared" si="89"/>
        <v>5.6941294726170565E-2</v>
      </c>
    </row>
    <row r="724" spans="1:37" x14ac:dyDescent="0.2">
      <c r="A724" s="2" t="d">
        <v>1992-05-25</v>
      </c>
      <c r="B724" t="s">
        <v>670</v>
      </c>
      <c r="C724" t="s">
        <v>608</v>
      </c>
      <c r="D724">
        <v>5</v>
      </c>
      <c r="E724" t="s">
        <v>671</v>
      </c>
      <c r="F724" t="b">
        <v>0</v>
      </c>
      <c r="G724">
        <v>23</v>
      </c>
      <c r="H724" t="s">
        <v>624</v>
      </c>
      <c r="I724" t="s">
        <v>462</v>
      </c>
      <c r="J724">
        <v>3</v>
      </c>
      <c r="K724" t="s">
        <v>611</v>
      </c>
      <c r="L724" t="s">
        <v>612</v>
      </c>
      <c r="M724">
        <v>3</v>
      </c>
      <c r="N724">
        <v>5</v>
      </c>
      <c r="O724">
        <v>2166</v>
      </c>
      <c r="P724" t="s">
        <v>494</v>
      </c>
      <c r="R724" t="s">
        <v>638</v>
      </c>
      <c r="S724" t="s">
        <v>639</v>
      </c>
      <c r="T724">
        <v>79</v>
      </c>
      <c r="U724">
        <v>-5</v>
      </c>
      <c r="V724">
        <v>1877</v>
      </c>
      <c r="W724" t="s">
        <v>1209</v>
      </c>
      <c r="AB724">
        <f>IF(I724=$AA$2, _xlfn.XLOOKUP(P724,tennis_clusters!B:B,tennis_clusters!AB:AB),"NA")</f>
        <v>28</v>
      </c>
      <c r="AC724" t="str">
        <f>IF(OR(ISNUMBER(AB724),ISNA(AB724)),"NA",_xlfn.XLOOKUP(I724,tennis_clusters!B:B,tennis_clusters!AB:AB))</f>
        <v>NA</v>
      </c>
      <c r="AD724" t="str">
        <f t="shared" si="84"/>
        <v>W</v>
      </c>
      <c r="AE724" t="str">
        <f t="shared" si="85"/>
        <v>W</v>
      </c>
      <c r="AF724">
        <f t="shared" si="86"/>
        <v>28</v>
      </c>
      <c r="AG724">
        <f t="shared" si="83"/>
        <v>1</v>
      </c>
      <c r="AH724">
        <f t="shared" si="87"/>
        <v>0.8</v>
      </c>
      <c r="AI724">
        <f t="shared" si="88"/>
        <v>3.999999999999998E-2</v>
      </c>
      <c r="AJ724">
        <v>0.76137624861265263</v>
      </c>
      <c r="AK724">
        <f t="shared" si="89"/>
        <v>5.6941294726170565E-2</v>
      </c>
    </row>
    <row r="725" spans="1:37" x14ac:dyDescent="0.2">
      <c r="A725" s="2" t="d">
        <v>1999-06-21</v>
      </c>
      <c r="B725" t="s">
        <v>658</v>
      </c>
      <c r="C725" t="s">
        <v>608</v>
      </c>
      <c r="D725">
        <v>5</v>
      </c>
      <c r="E725" t="s">
        <v>608</v>
      </c>
      <c r="F725" t="b">
        <v>0</v>
      </c>
      <c r="G725">
        <v>58</v>
      </c>
      <c r="H725" t="s">
        <v>614</v>
      </c>
      <c r="I725" t="s">
        <v>462</v>
      </c>
      <c r="J725">
        <v>1</v>
      </c>
      <c r="K725" t="s">
        <v>611</v>
      </c>
      <c r="L725" t="s">
        <v>612</v>
      </c>
      <c r="M725">
        <v>1</v>
      </c>
      <c r="N725">
        <v>10</v>
      </c>
      <c r="O725">
        <v>2235</v>
      </c>
      <c r="P725" t="s">
        <v>548</v>
      </c>
      <c r="Q725">
        <v>6</v>
      </c>
      <c r="R725" t="s">
        <v>625</v>
      </c>
      <c r="S725" t="s">
        <v>626</v>
      </c>
      <c r="T725">
        <v>6</v>
      </c>
      <c r="U725">
        <v>-10</v>
      </c>
      <c r="V725">
        <v>2124</v>
      </c>
      <c r="W725" t="s">
        <v>863</v>
      </c>
      <c r="AB725">
        <f>IF(I725=$AA$2, _xlfn.XLOOKUP(P725,tennis_clusters!B:B,tennis_clusters!AB:AB),"NA")</f>
        <v>8</v>
      </c>
      <c r="AC725" t="str">
        <f>IF(OR(ISNUMBER(AB725),ISNA(AB725)),"NA",_xlfn.XLOOKUP(I725,tennis_clusters!B:B,tennis_clusters!AB:AB))</f>
        <v>NA</v>
      </c>
      <c r="AD725" t="str">
        <f t="shared" si="84"/>
        <v>W</v>
      </c>
      <c r="AE725" t="str">
        <f t="shared" si="85"/>
        <v>W</v>
      </c>
      <c r="AF725">
        <f t="shared" si="86"/>
        <v>8</v>
      </c>
      <c r="AG725">
        <f t="shared" si="83"/>
        <v>1</v>
      </c>
      <c r="AH725">
        <f t="shared" si="87"/>
        <v>0.7415730337078652</v>
      </c>
      <c r="AI725">
        <f t="shared" si="88"/>
        <v>6.6784496906956176E-2</v>
      </c>
      <c r="AJ725">
        <v>0.76137624861265263</v>
      </c>
      <c r="AK725">
        <f t="shared" si="89"/>
        <v>5.6941294726170565E-2</v>
      </c>
    </row>
    <row r="726" spans="1:37" x14ac:dyDescent="0.2">
      <c r="A726" s="2" t="d">
        <v>1995-06-12</v>
      </c>
      <c r="B726" t="s">
        <v>762</v>
      </c>
      <c r="C726" t="s">
        <v>637</v>
      </c>
      <c r="D726">
        <v>3</v>
      </c>
      <c r="E726" t="s">
        <v>608</v>
      </c>
      <c r="F726" t="b">
        <v>0</v>
      </c>
      <c r="G726">
        <v>48</v>
      </c>
      <c r="H726" t="s">
        <v>618</v>
      </c>
      <c r="I726" t="s">
        <v>462</v>
      </c>
      <c r="J726">
        <v>1</v>
      </c>
      <c r="K726" t="s">
        <v>611</v>
      </c>
      <c r="L726" t="s">
        <v>612</v>
      </c>
      <c r="M726">
        <v>2</v>
      </c>
      <c r="N726">
        <v>1</v>
      </c>
      <c r="O726">
        <v>2281</v>
      </c>
      <c r="P726" t="s">
        <v>504</v>
      </c>
      <c r="R726" t="s">
        <v>643</v>
      </c>
      <c r="S726" t="s">
        <v>644</v>
      </c>
      <c r="T726">
        <v>301</v>
      </c>
      <c r="U726">
        <v>-2</v>
      </c>
      <c r="V726">
        <v>1854</v>
      </c>
      <c r="W726" t="s">
        <v>842</v>
      </c>
      <c r="Y726" t="s">
        <v>646</v>
      </c>
      <c r="AB726">
        <f>IF(I726=$AA$2, _xlfn.XLOOKUP(P726,tennis_clusters!B:B,tennis_clusters!AB:AB),"NA")</f>
        <v>23</v>
      </c>
      <c r="AC726" t="str">
        <f>IF(OR(ISNUMBER(AB726),ISNA(AB726)),"NA",_xlfn.XLOOKUP(I726,tennis_clusters!B:B,tennis_clusters!AB:AB))</f>
        <v>NA</v>
      </c>
      <c r="AD726" t="str">
        <f t="shared" si="84"/>
        <v>W</v>
      </c>
      <c r="AE726" t="str">
        <f t="shared" si="85"/>
        <v>W</v>
      </c>
      <c r="AF726">
        <f t="shared" si="86"/>
        <v>23</v>
      </c>
      <c r="AG726">
        <f t="shared" si="83"/>
        <v>1</v>
      </c>
      <c r="AH726">
        <f t="shared" si="87"/>
        <v>0.875</v>
      </c>
      <c r="AI726">
        <f t="shared" si="88"/>
        <v>1.5625E-2</v>
      </c>
      <c r="AJ726">
        <v>0.76137624861265263</v>
      </c>
      <c r="AK726">
        <f t="shared" si="89"/>
        <v>5.6941294726170565E-2</v>
      </c>
    </row>
    <row r="727" spans="1:37" x14ac:dyDescent="0.2">
      <c r="A727" s="2" t="d">
        <v>1993-02-15</v>
      </c>
      <c r="B727" t="s">
        <v>938</v>
      </c>
      <c r="C727" t="s">
        <v>783</v>
      </c>
      <c r="D727">
        <v>3</v>
      </c>
      <c r="E727" t="s">
        <v>819</v>
      </c>
      <c r="F727" t="b">
        <v>1</v>
      </c>
      <c r="G727">
        <v>49</v>
      </c>
      <c r="H727" t="s">
        <v>624</v>
      </c>
      <c r="I727" t="s">
        <v>462</v>
      </c>
      <c r="J727">
        <v>2</v>
      </c>
      <c r="K727" t="s">
        <v>611</v>
      </c>
      <c r="L727" t="s">
        <v>612</v>
      </c>
      <c r="M727">
        <v>2</v>
      </c>
      <c r="O727">
        <v>2283</v>
      </c>
      <c r="P727" t="s">
        <v>516</v>
      </c>
      <c r="R727" t="s">
        <v>643</v>
      </c>
      <c r="S727" t="s">
        <v>644</v>
      </c>
      <c r="T727">
        <v>123</v>
      </c>
      <c r="U727">
        <v>-2</v>
      </c>
      <c r="V727">
        <v>1757</v>
      </c>
      <c r="W727" t="s">
        <v>1207</v>
      </c>
      <c r="Y727" t="s">
        <v>646</v>
      </c>
      <c r="AB727">
        <f>IF(I727=$AA$2, _xlfn.XLOOKUP(P727,tennis_clusters!B:B,tennis_clusters!AB:AB),"NA")</f>
        <v>5</v>
      </c>
      <c r="AC727" t="str">
        <f>IF(OR(ISNUMBER(AB727),ISNA(AB727)),"NA",_xlfn.XLOOKUP(I727,tennis_clusters!B:B,tennis_clusters!AB:AB))</f>
        <v>NA</v>
      </c>
      <c r="AD727" t="str">
        <f t="shared" si="84"/>
        <v>W</v>
      </c>
      <c r="AE727" t="str">
        <f t="shared" si="85"/>
        <v>W</v>
      </c>
      <c r="AF727">
        <f t="shared" si="86"/>
        <v>5</v>
      </c>
      <c r="AG727">
        <f t="shared" si="83"/>
        <v>1</v>
      </c>
      <c r="AH727">
        <f t="shared" si="87"/>
        <v>0.8666666666666667</v>
      </c>
      <c r="AI727">
        <f t="shared" si="88"/>
        <v>1.7777777777777771E-2</v>
      </c>
      <c r="AJ727">
        <v>0.76137624861265263</v>
      </c>
      <c r="AK727">
        <f t="shared" si="89"/>
        <v>5.6941294726170565E-2</v>
      </c>
    </row>
    <row r="728" spans="1:37" x14ac:dyDescent="0.2">
      <c r="A728" s="2" t="d">
        <v>1990-11-05</v>
      </c>
      <c r="B728" t="s">
        <v>1322</v>
      </c>
      <c r="C728" t="s">
        <v>637</v>
      </c>
      <c r="D728">
        <v>3</v>
      </c>
      <c r="E728" t="s">
        <v>819</v>
      </c>
      <c r="F728" t="b">
        <v>1</v>
      </c>
      <c r="H728" t="s">
        <v>624</v>
      </c>
      <c r="I728" t="s">
        <v>462</v>
      </c>
      <c r="J728">
        <v>1</v>
      </c>
      <c r="K728" t="s">
        <v>611</v>
      </c>
      <c r="L728" t="s">
        <v>612</v>
      </c>
      <c r="M728">
        <v>5</v>
      </c>
      <c r="N728">
        <v>1</v>
      </c>
      <c r="O728">
        <v>2146</v>
      </c>
      <c r="P728" t="s">
        <v>110</v>
      </c>
      <c r="R728" t="s">
        <v>638</v>
      </c>
      <c r="S728" t="s">
        <v>639</v>
      </c>
      <c r="T728">
        <v>126</v>
      </c>
      <c r="U728">
        <v>-3</v>
      </c>
      <c r="V728">
        <v>1688</v>
      </c>
      <c r="W728" t="s">
        <v>1323</v>
      </c>
      <c r="Y728" t="s">
        <v>662</v>
      </c>
      <c r="AB728">
        <f>IF(I728=$AA$2, _xlfn.XLOOKUP(P728,tennis_clusters!B:B,tennis_clusters!AB:AB),"NA")</f>
        <v>2</v>
      </c>
      <c r="AC728" t="str">
        <f>IF(OR(ISNUMBER(AB728),ISNA(AB728)),"NA",_xlfn.XLOOKUP(I728,tennis_clusters!B:B,tennis_clusters!AB:AB))</f>
        <v>NA</v>
      </c>
      <c r="AD728" t="str">
        <f t="shared" si="84"/>
        <v>W</v>
      </c>
      <c r="AE728" t="str">
        <f t="shared" si="85"/>
        <v>W</v>
      </c>
      <c r="AF728">
        <f t="shared" si="86"/>
        <v>2</v>
      </c>
      <c r="AG728">
        <f t="shared" si="83"/>
        <v>1</v>
      </c>
      <c r="AH728">
        <f t="shared" si="87"/>
        <v>0.78749999999999998</v>
      </c>
      <c r="AI728">
        <f t="shared" si="88"/>
        <v>4.5156250000000009E-2</v>
      </c>
      <c r="AJ728">
        <v>0.76137624861265263</v>
      </c>
      <c r="AK728">
        <f t="shared" si="89"/>
        <v>5.6941294726170565E-2</v>
      </c>
    </row>
    <row r="729" spans="1:37" x14ac:dyDescent="0.2">
      <c r="A729" s="2" t="d">
        <v>1990-11-12</v>
      </c>
      <c r="B729" t="s">
        <v>839</v>
      </c>
      <c r="C729" t="s">
        <v>610</v>
      </c>
      <c r="D729">
        <v>3</v>
      </c>
      <c r="E729" t="s">
        <v>819</v>
      </c>
      <c r="F729" t="b">
        <v>1</v>
      </c>
      <c r="H729" t="s">
        <v>677</v>
      </c>
      <c r="I729" t="s">
        <v>60</v>
      </c>
      <c r="K729" t="s">
        <v>611</v>
      </c>
      <c r="L729" t="s">
        <v>612</v>
      </c>
      <c r="M729">
        <v>4</v>
      </c>
      <c r="N729">
        <v>10</v>
      </c>
      <c r="O729">
        <v>2197</v>
      </c>
      <c r="P729" t="s">
        <v>462</v>
      </c>
      <c r="R729" t="s">
        <v>611</v>
      </c>
      <c r="S729" t="s">
        <v>612</v>
      </c>
      <c r="T729">
        <v>5</v>
      </c>
      <c r="U729">
        <v>-10</v>
      </c>
      <c r="V729">
        <v>2145</v>
      </c>
      <c r="W729" t="s">
        <v>692</v>
      </c>
      <c r="AB729" t="str">
        <f>IF(I729=$AA$2, _xlfn.XLOOKUP(P729,tennis_clusters!B:B,tennis_clusters!AB:AB),"NA")</f>
        <v>NA</v>
      </c>
      <c r="AC729">
        <f>IF(OR(ISNUMBER(AB729),ISNA(AB729)),"NA",_xlfn.XLOOKUP(I729,tennis_clusters!B:B,tennis_clusters!AB:AB))</f>
        <v>21</v>
      </c>
      <c r="AD729" t="str">
        <f t="shared" si="84"/>
        <v>L</v>
      </c>
      <c r="AE729" t="str">
        <f t="shared" si="85"/>
        <v>L</v>
      </c>
      <c r="AF729">
        <f t="shared" si="86"/>
        <v>21</v>
      </c>
      <c r="AG729">
        <f t="shared" si="83"/>
        <v>0</v>
      </c>
      <c r="AH729">
        <f t="shared" si="87"/>
        <v>0.5714285714285714</v>
      </c>
      <c r="AI729">
        <f t="shared" si="88"/>
        <v>0.32653061224489793</v>
      </c>
      <c r="AJ729">
        <v>0.76137624861265263</v>
      </c>
      <c r="AK729">
        <f t="shared" si="89"/>
        <v>0.57969379195147586</v>
      </c>
    </row>
    <row r="730" spans="1:37" x14ac:dyDescent="0.2">
      <c r="A730" s="2" t="d">
        <v>2001-01-15</v>
      </c>
      <c r="B730" t="s">
        <v>719</v>
      </c>
      <c r="C730" t="s">
        <v>608</v>
      </c>
      <c r="D730">
        <v>5</v>
      </c>
      <c r="E730" t="s">
        <v>609</v>
      </c>
      <c r="F730" t="b">
        <v>0</v>
      </c>
      <c r="G730">
        <v>48</v>
      </c>
      <c r="H730" t="s">
        <v>620</v>
      </c>
      <c r="I730" t="s">
        <v>551</v>
      </c>
      <c r="K730" t="s">
        <v>611</v>
      </c>
      <c r="L730" t="s">
        <v>612</v>
      </c>
      <c r="M730">
        <v>54</v>
      </c>
      <c r="N730">
        <v>19</v>
      </c>
      <c r="O730">
        <v>2085</v>
      </c>
      <c r="P730" t="s">
        <v>462</v>
      </c>
      <c r="Q730">
        <v>3</v>
      </c>
      <c r="R730" t="s">
        <v>611</v>
      </c>
      <c r="S730" t="s">
        <v>612</v>
      </c>
      <c r="T730">
        <v>3</v>
      </c>
      <c r="U730">
        <v>-18</v>
      </c>
      <c r="V730">
        <v>2256</v>
      </c>
      <c r="W730" t="s">
        <v>785</v>
      </c>
      <c r="AB730" t="str">
        <f>IF(I730=$AA$2, _xlfn.XLOOKUP(P730,tennis_clusters!B:B,tennis_clusters!AB:AB),"NA")</f>
        <v>NA</v>
      </c>
      <c r="AC730">
        <f>IF(OR(ISNUMBER(AB730),ISNA(AB730)),"NA",_xlfn.XLOOKUP(I730,tennis_clusters!B:B,tennis_clusters!AB:AB))</f>
        <v>11</v>
      </c>
      <c r="AD730" t="str">
        <f t="shared" si="84"/>
        <v>L</v>
      </c>
      <c r="AE730" t="str">
        <f t="shared" si="85"/>
        <v>L</v>
      </c>
      <c r="AF730">
        <f t="shared" si="86"/>
        <v>11</v>
      </c>
      <c r="AG730">
        <f t="shared" si="83"/>
        <v>0</v>
      </c>
      <c r="AH730">
        <f t="shared" si="87"/>
        <v>0.66279069767441856</v>
      </c>
      <c r="AI730">
        <f t="shared" si="88"/>
        <v>0.43929150892374252</v>
      </c>
      <c r="AJ730">
        <v>0.76137624861265263</v>
      </c>
      <c r="AK730">
        <f t="shared" si="89"/>
        <v>0.57969379195147586</v>
      </c>
    </row>
    <row r="731" spans="1:37" x14ac:dyDescent="0.2">
      <c r="A731" s="2" t="d">
        <v>2000-06-26</v>
      </c>
      <c r="B731" t="s">
        <v>658</v>
      </c>
      <c r="C731" t="s">
        <v>608</v>
      </c>
      <c r="D731">
        <v>5</v>
      </c>
      <c r="E731" t="s">
        <v>608</v>
      </c>
      <c r="F731" t="b">
        <v>0</v>
      </c>
      <c r="G731">
        <v>68</v>
      </c>
      <c r="H731" t="s">
        <v>624</v>
      </c>
      <c r="I731" t="s">
        <v>462</v>
      </c>
      <c r="J731">
        <v>1</v>
      </c>
      <c r="K731" t="s">
        <v>611</v>
      </c>
      <c r="L731" t="s">
        <v>612</v>
      </c>
      <c r="M731">
        <v>3</v>
      </c>
      <c r="N731">
        <v>2</v>
      </c>
      <c r="O731">
        <v>2249</v>
      </c>
      <c r="P731" t="s">
        <v>326</v>
      </c>
      <c r="R731" t="s">
        <v>611</v>
      </c>
      <c r="S731" t="s">
        <v>612</v>
      </c>
      <c r="T731">
        <v>99</v>
      </c>
      <c r="U731">
        <v>-3</v>
      </c>
      <c r="V731">
        <v>1857</v>
      </c>
      <c r="W731" t="s">
        <v>809</v>
      </c>
      <c r="AB731">
        <f>IF(I731=$AA$2, _xlfn.XLOOKUP(P731,tennis_clusters!B:B,tennis_clusters!AB:AB),"NA")</f>
        <v>6</v>
      </c>
      <c r="AC731" t="str">
        <f>IF(OR(ISNUMBER(AB731),ISNA(AB731)),"NA",_xlfn.XLOOKUP(I731,tennis_clusters!B:B,tennis_clusters!AB:AB))</f>
        <v>NA</v>
      </c>
      <c r="AD731" t="str">
        <f t="shared" si="84"/>
        <v>W</v>
      </c>
      <c r="AE731" t="str">
        <f t="shared" si="85"/>
        <v>W</v>
      </c>
      <c r="AF731">
        <f t="shared" si="86"/>
        <v>6</v>
      </c>
      <c r="AG731">
        <f t="shared" si="83"/>
        <v>1</v>
      </c>
      <c r="AH731">
        <f t="shared" si="87"/>
        <v>0.91666666666666663</v>
      </c>
      <c r="AI731">
        <f t="shared" si="88"/>
        <v>6.944444444444451E-3</v>
      </c>
      <c r="AJ731">
        <v>0.76137624861265263</v>
      </c>
      <c r="AK731">
        <f t="shared" si="89"/>
        <v>5.6941294726170565E-2</v>
      </c>
    </row>
    <row r="732" spans="1:37" x14ac:dyDescent="0.2">
      <c r="A732" s="2" t="d">
        <v>1999-03-01</v>
      </c>
      <c r="B732" t="s">
        <v>711</v>
      </c>
      <c r="C732" t="s">
        <v>637</v>
      </c>
      <c r="D732">
        <v>3</v>
      </c>
      <c r="E732" t="s">
        <v>609</v>
      </c>
      <c r="F732" t="b">
        <v>0</v>
      </c>
      <c r="G732">
        <v>56</v>
      </c>
      <c r="H732" t="s">
        <v>620</v>
      </c>
      <c r="I732" t="s">
        <v>268</v>
      </c>
      <c r="K732" t="s">
        <v>611</v>
      </c>
      <c r="L732" t="s">
        <v>612</v>
      </c>
      <c r="M732">
        <v>45</v>
      </c>
      <c r="N732">
        <v>16</v>
      </c>
      <c r="O732">
        <v>1935</v>
      </c>
      <c r="P732" t="s">
        <v>462</v>
      </c>
      <c r="Q732">
        <v>1</v>
      </c>
      <c r="R732" t="s">
        <v>611</v>
      </c>
      <c r="S732" t="s">
        <v>612</v>
      </c>
      <c r="T732">
        <v>1</v>
      </c>
      <c r="U732">
        <v>-14</v>
      </c>
      <c r="V732">
        <v>2258</v>
      </c>
      <c r="W732" t="s">
        <v>669</v>
      </c>
      <c r="AB732" t="str">
        <f>IF(I732=$AA$2, _xlfn.XLOOKUP(P732,tennis_clusters!B:B,tennis_clusters!AB:AB),"NA")</f>
        <v>NA</v>
      </c>
      <c r="AC732">
        <f>IF(OR(ISNUMBER(AB732),ISNA(AB732)),"NA",_xlfn.XLOOKUP(I732,tennis_clusters!B:B,tennis_clusters!AB:AB))</f>
        <v>24</v>
      </c>
      <c r="AD732" t="str">
        <f t="shared" si="84"/>
        <v>L</v>
      </c>
      <c r="AE732" t="str">
        <f t="shared" si="85"/>
        <v>L</v>
      </c>
      <c r="AF732">
        <f t="shared" si="86"/>
        <v>24</v>
      </c>
      <c r="AG732">
        <f t="shared" si="83"/>
        <v>0</v>
      </c>
      <c r="AH732">
        <f t="shared" si="87"/>
        <v>0.90625</v>
      </c>
      <c r="AI732">
        <f t="shared" si="88"/>
        <v>0.8212890625</v>
      </c>
      <c r="AJ732">
        <v>0.76137624861265263</v>
      </c>
      <c r="AK732">
        <f t="shared" si="89"/>
        <v>0.57969379195147586</v>
      </c>
    </row>
    <row r="733" spans="1:37" x14ac:dyDescent="0.2">
      <c r="A733" s="2" t="d">
        <v>1993-10-18</v>
      </c>
      <c r="B733" t="s">
        <v>898</v>
      </c>
      <c r="C733" t="s">
        <v>637</v>
      </c>
      <c r="D733">
        <v>3</v>
      </c>
      <c r="E733" t="s">
        <v>819</v>
      </c>
      <c r="F733" t="b">
        <v>1</v>
      </c>
      <c r="G733">
        <v>61</v>
      </c>
      <c r="H733" t="s">
        <v>610</v>
      </c>
      <c r="I733" t="s">
        <v>462</v>
      </c>
      <c r="J733">
        <v>1</v>
      </c>
      <c r="K733" t="s">
        <v>611</v>
      </c>
      <c r="L733" t="s">
        <v>612</v>
      </c>
      <c r="M733">
        <v>1</v>
      </c>
      <c r="N733">
        <v>5</v>
      </c>
      <c r="O733">
        <v>2316</v>
      </c>
      <c r="P733" t="s">
        <v>110</v>
      </c>
      <c r="Q733">
        <v>5</v>
      </c>
      <c r="R733" t="s">
        <v>638</v>
      </c>
      <c r="S733" t="s">
        <v>639</v>
      </c>
      <c r="T733">
        <v>10</v>
      </c>
      <c r="U733">
        <v>-4</v>
      </c>
      <c r="V733">
        <v>2107</v>
      </c>
      <c r="W733" t="s">
        <v>1173</v>
      </c>
      <c r="AB733">
        <f>IF(I733=$AA$2, _xlfn.XLOOKUP(P733,tennis_clusters!B:B,tennis_clusters!AB:AB),"NA")</f>
        <v>2</v>
      </c>
      <c r="AC733" t="str">
        <f>IF(OR(ISNUMBER(AB733),ISNA(AB733)),"NA",_xlfn.XLOOKUP(I733,tennis_clusters!B:B,tennis_clusters!AB:AB))</f>
        <v>NA</v>
      </c>
      <c r="AD733" t="str">
        <f t="shared" si="84"/>
        <v>W</v>
      </c>
      <c r="AE733" t="str">
        <f t="shared" si="85"/>
        <v>W</v>
      </c>
      <c r="AF733">
        <f t="shared" si="86"/>
        <v>2</v>
      </c>
      <c r="AG733">
        <f t="shared" si="83"/>
        <v>1</v>
      </c>
      <c r="AH733">
        <f t="shared" si="87"/>
        <v>0.78749999999999998</v>
      </c>
      <c r="AI733">
        <f t="shared" si="88"/>
        <v>4.5156250000000009E-2</v>
      </c>
      <c r="AJ733">
        <v>0.76137624861265263</v>
      </c>
      <c r="AK733">
        <f t="shared" si="89"/>
        <v>5.6941294726170565E-2</v>
      </c>
    </row>
    <row r="734" spans="1:37" x14ac:dyDescent="0.2">
      <c r="A734" s="2" t="d">
        <v>1993-06-21</v>
      </c>
      <c r="B734" t="s">
        <v>658</v>
      </c>
      <c r="C734" t="s">
        <v>608</v>
      </c>
      <c r="D734">
        <v>5</v>
      </c>
      <c r="E734" t="s">
        <v>608</v>
      </c>
      <c r="F734" t="b">
        <v>0</v>
      </c>
      <c r="G734">
        <v>56</v>
      </c>
      <c r="H734" t="s">
        <v>618</v>
      </c>
      <c r="I734" t="s">
        <v>462</v>
      </c>
      <c r="J734">
        <v>1</v>
      </c>
      <c r="K734" t="s">
        <v>611</v>
      </c>
      <c r="L734" t="s">
        <v>612</v>
      </c>
      <c r="M734">
        <v>1</v>
      </c>
      <c r="N734">
        <v>10</v>
      </c>
      <c r="O734">
        <v>2287</v>
      </c>
      <c r="P734" t="s">
        <v>60</v>
      </c>
      <c r="Q734">
        <v>8</v>
      </c>
      <c r="R734" t="s">
        <v>611</v>
      </c>
      <c r="S734" t="s">
        <v>612</v>
      </c>
      <c r="T734">
        <v>13</v>
      </c>
      <c r="U734">
        <v>-10</v>
      </c>
      <c r="V734">
        <v>2194</v>
      </c>
      <c r="W734" t="s">
        <v>1189</v>
      </c>
      <c r="AB734">
        <f>IF(I734=$AA$2, _xlfn.XLOOKUP(P734,tennis_clusters!B:B,tennis_clusters!AB:AB),"NA")</f>
        <v>21</v>
      </c>
      <c r="AC734" t="str">
        <f>IF(OR(ISNUMBER(AB734),ISNA(AB734)),"NA",_xlfn.XLOOKUP(I734,tennis_clusters!B:B,tennis_clusters!AB:AB))</f>
        <v>NA</v>
      </c>
      <c r="AD734" t="str">
        <f t="shared" si="84"/>
        <v>W</v>
      </c>
      <c r="AE734" t="str">
        <f t="shared" si="85"/>
        <v>W</v>
      </c>
      <c r="AF734">
        <f t="shared" si="86"/>
        <v>21</v>
      </c>
      <c r="AG734">
        <f t="shared" si="83"/>
        <v>1</v>
      </c>
      <c r="AH734">
        <f t="shared" si="87"/>
        <v>0.5714285714285714</v>
      </c>
      <c r="AI734">
        <f t="shared" si="88"/>
        <v>0.18367346938775514</v>
      </c>
      <c r="AJ734">
        <v>0.76137624861265263</v>
      </c>
      <c r="AK734">
        <f t="shared" si="89"/>
        <v>5.6941294726170565E-2</v>
      </c>
    </row>
    <row r="735" spans="1:37" x14ac:dyDescent="0.2">
      <c r="A735" s="2" t="d">
        <v>2001-06-25</v>
      </c>
      <c r="B735" t="s">
        <v>658</v>
      </c>
      <c r="C735" t="s">
        <v>608</v>
      </c>
      <c r="D735">
        <v>5</v>
      </c>
      <c r="E735" t="s">
        <v>608</v>
      </c>
      <c r="F735" t="b">
        <v>0</v>
      </c>
      <c r="G735">
        <v>66</v>
      </c>
      <c r="H735" t="s">
        <v>628</v>
      </c>
      <c r="I735" t="s">
        <v>462</v>
      </c>
      <c r="J735">
        <v>1</v>
      </c>
      <c r="K735" t="s">
        <v>611</v>
      </c>
      <c r="L735" t="s">
        <v>612</v>
      </c>
      <c r="M735">
        <v>6</v>
      </c>
      <c r="N735">
        <v>1</v>
      </c>
      <c r="O735">
        <v>2167</v>
      </c>
      <c r="P735" t="s">
        <v>759</v>
      </c>
      <c r="R735" t="s">
        <v>625</v>
      </c>
      <c r="S735" t="s">
        <v>626</v>
      </c>
      <c r="T735">
        <v>265</v>
      </c>
      <c r="U735">
        <v>-4</v>
      </c>
      <c r="V735">
        <v>1682</v>
      </c>
      <c r="W735" t="s">
        <v>760</v>
      </c>
      <c r="Y735" t="s">
        <v>728</v>
      </c>
      <c r="AB735" t="e">
        <f>IF(I735=$AA$2, _xlfn.XLOOKUP(P735,tennis_clusters!B:B,tennis_clusters!AB:AB),"NA")</f>
        <v>#N/A</v>
      </c>
      <c r="AC735" t="str">
        <f>IF(OR(ISNUMBER(AB735),ISNA(AB735)),"NA",_xlfn.XLOOKUP(I735,tennis_clusters!B:B,tennis_clusters!AB:AB))</f>
        <v>NA</v>
      </c>
      <c r="AD735" t="str">
        <f t="shared" si="84"/>
        <v>W</v>
      </c>
      <c r="AE735" t="str">
        <f t="shared" si="85"/>
        <v/>
      </c>
      <c r="AF735" t="str">
        <f t="shared" si="86"/>
        <v/>
      </c>
      <c r="AG735" t="str">
        <f t="shared" si="83"/>
        <v/>
      </c>
      <c r="AH735" t="str">
        <f t="shared" si="87"/>
        <v/>
      </c>
      <c r="AI735" t="str">
        <f t="shared" si="88"/>
        <v/>
      </c>
      <c r="AJ735">
        <v>0.76137624861265263</v>
      </c>
      <c r="AK735" t="str">
        <f t="shared" si="89"/>
        <v/>
      </c>
    </row>
    <row r="736" spans="1:37" x14ac:dyDescent="0.2">
      <c r="A736" s="2" t="d">
        <v>1999-08-16</v>
      </c>
      <c r="B736" t="s">
        <v>845</v>
      </c>
      <c r="C736" t="s">
        <v>783</v>
      </c>
      <c r="D736">
        <v>3</v>
      </c>
      <c r="E736" t="s">
        <v>609</v>
      </c>
      <c r="F736" t="b">
        <v>0</v>
      </c>
      <c r="G736">
        <v>54</v>
      </c>
      <c r="H736" t="s">
        <v>618</v>
      </c>
      <c r="I736" t="s">
        <v>567</v>
      </c>
      <c r="K736" t="s">
        <v>611</v>
      </c>
      <c r="L736" t="s">
        <v>612</v>
      </c>
      <c r="M736">
        <v>34</v>
      </c>
      <c r="N736">
        <v>16</v>
      </c>
      <c r="O736">
        <v>2009</v>
      </c>
      <c r="P736" t="s">
        <v>462</v>
      </c>
      <c r="Q736">
        <v>1</v>
      </c>
      <c r="R736" t="s">
        <v>611</v>
      </c>
      <c r="S736" t="s">
        <v>612</v>
      </c>
      <c r="T736">
        <v>1</v>
      </c>
      <c r="U736">
        <v>-15</v>
      </c>
      <c r="V736">
        <v>2306</v>
      </c>
      <c r="W736" t="s">
        <v>846</v>
      </c>
      <c r="Z736" t="s">
        <v>847</v>
      </c>
      <c r="AB736" t="str">
        <f>IF(I736=$AA$2, _xlfn.XLOOKUP(P736,tennis_clusters!B:B,tennis_clusters!AB:AB),"NA")</f>
        <v>NA</v>
      </c>
      <c r="AC736">
        <f>IF(OR(ISNUMBER(AB736),ISNA(AB736)),"NA",_xlfn.XLOOKUP(I736,tennis_clusters!B:B,tennis_clusters!AB:AB))</f>
        <v>22</v>
      </c>
      <c r="AD736" t="str">
        <f t="shared" si="84"/>
        <v>L</v>
      </c>
      <c r="AE736" t="str">
        <f t="shared" si="85"/>
        <v>L</v>
      </c>
      <c r="AF736">
        <f t="shared" si="86"/>
        <v>22</v>
      </c>
      <c r="AG736">
        <f t="shared" si="83"/>
        <v>0</v>
      </c>
      <c r="AH736">
        <f t="shared" si="87"/>
        <v>0.84375</v>
      </c>
      <c r="AI736">
        <f t="shared" si="88"/>
        <v>0.7119140625</v>
      </c>
      <c r="AJ736">
        <v>0.76137624861265263</v>
      </c>
      <c r="AK736">
        <f t="shared" si="89"/>
        <v>0.57969379195147586</v>
      </c>
    </row>
    <row r="737" spans="1:37" x14ac:dyDescent="0.2">
      <c r="A737" s="2" t="d">
        <v>1998-02-23</v>
      </c>
      <c r="B737" t="s">
        <v>938</v>
      </c>
      <c r="C737" t="s">
        <v>783</v>
      </c>
      <c r="D737">
        <v>3</v>
      </c>
      <c r="E737" t="s">
        <v>609</v>
      </c>
      <c r="F737" t="b">
        <v>1</v>
      </c>
      <c r="G737">
        <v>64</v>
      </c>
      <c r="H737" t="s">
        <v>624</v>
      </c>
      <c r="I737" t="s">
        <v>462</v>
      </c>
      <c r="J737">
        <v>1</v>
      </c>
      <c r="K737" t="s">
        <v>611</v>
      </c>
      <c r="L737" t="s">
        <v>612</v>
      </c>
      <c r="M737">
        <v>1</v>
      </c>
      <c r="O737">
        <v>2319</v>
      </c>
      <c r="P737" t="s">
        <v>575</v>
      </c>
      <c r="R737" t="s">
        <v>745</v>
      </c>
      <c r="S737" t="s">
        <v>746</v>
      </c>
      <c r="T737">
        <v>851</v>
      </c>
      <c r="U737">
        <v>-1</v>
      </c>
      <c r="V737">
        <v>1601</v>
      </c>
      <c r="W737" t="s">
        <v>940</v>
      </c>
      <c r="Y737" t="s">
        <v>646</v>
      </c>
      <c r="AB737">
        <f>IF(I737=$AA$2, _xlfn.XLOOKUP(P737,tennis_clusters!B:B,tennis_clusters!AB:AB),"NA")</f>
        <v>15</v>
      </c>
      <c r="AC737" t="str">
        <f>IF(OR(ISNUMBER(AB737),ISNA(AB737)),"NA",_xlfn.XLOOKUP(I737,tennis_clusters!B:B,tennis_clusters!AB:AB))</f>
        <v>NA</v>
      </c>
      <c r="AD737" t="str">
        <f t="shared" si="84"/>
        <v>W</v>
      </c>
      <c r="AE737" t="str">
        <f t="shared" si="85"/>
        <v>W</v>
      </c>
      <c r="AF737">
        <f t="shared" si="86"/>
        <v>15</v>
      </c>
      <c r="AG737">
        <f t="shared" si="83"/>
        <v>1</v>
      </c>
      <c r="AH737">
        <f t="shared" si="87"/>
        <v>0.70769230769230773</v>
      </c>
      <c r="AI737">
        <f t="shared" si="88"/>
        <v>8.5443786982248499E-2</v>
      </c>
      <c r="AJ737">
        <v>0.76137624861265263</v>
      </c>
      <c r="AK737">
        <f t="shared" si="89"/>
        <v>5.6941294726170565E-2</v>
      </c>
    </row>
    <row r="738" spans="1:37" x14ac:dyDescent="0.2">
      <c r="A738" s="2" t="d">
        <v>1997-09-23</v>
      </c>
      <c r="B738" t="s">
        <v>955</v>
      </c>
      <c r="C738" t="s">
        <v>956</v>
      </c>
      <c r="D738">
        <v>5</v>
      </c>
      <c r="E738" t="s">
        <v>819</v>
      </c>
      <c r="F738" t="b">
        <v>1</v>
      </c>
      <c r="H738" t="s">
        <v>610</v>
      </c>
      <c r="I738" t="s">
        <v>462</v>
      </c>
      <c r="K738" t="s">
        <v>611</v>
      </c>
      <c r="L738" t="s">
        <v>612</v>
      </c>
      <c r="M738">
        <v>1</v>
      </c>
      <c r="N738">
        <v>8</v>
      </c>
      <c r="O738">
        <v>2338</v>
      </c>
      <c r="P738" t="s">
        <v>455</v>
      </c>
      <c r="R738" t="s">
        <v>643</v>
      </c>
      <c r="S738" t="s">
        <v>644</v>
      </c>
      <c r="T738">
        <v>3</v>
      </c>
      <c r="U738">
        <v>-8</v>
      </c>
      <c r="V738">
        <v>2190</v>
      </c>
      <c r="W738" t="s">
        <v>957</v>
      </c>
      <c r="AB738">
        <f>IF(I738=$AA$2, _xlfn.XLOOKUP(P738,tennis_clusters!B:B,tennis_clusters!AB:AB),"NA")</f>
        <v>11</v>
      </c>
      <c r="AC738" t="str">
        <f>IF(OR(ISNUMBER(AB738),ISNA(AB738)),"NA",_xlfn.XLOOKUP(I738,tennis_clusters!B:B,tennis_clusters!AB:AB))</f>
        <v>NA</v>
      </c>
      <c r="AD738" t="str">
        <f t="shared" si="84"/>
        <v>W</v>
      </c>
      <c r="AE738" t="str">
        <f t="shared" si="85"/>
        <v>W</v>
      </c>
      <c r="AF738">
        <f t="shared" si="86"/>
        <v>11</v>
      </c>
      <c r="AG738">
        <f t="shared" si="83"/>
        <v>1</v>
      </c>
      <c r="AH738">
        <f t="shared" si="87"/>
        <v>0.66279069767441856</v>
      </c>
      <c r="AI738">
        <f t="shared" si="88"/>
        <v>0.11371011357490539</v>
      </c>
      <c r="AJ738">
        <v>0.76137624861265263</v>
      </c>
      <c r="AK738">
        <f t="shared" si="89"/>
        <v>5.6941294726170565E-2</v>
      </c>
    </row>
    <row r="739" spans="1:37" x14ac:dyDescent="0.2">
      <c r="A739" s="2" t="d">
        <v>1994-04-04</v>
      </c>
      <c r="B739" t="s">
        <v>1147</v>
      </c>
      <c r="C739" t="s">
        <v>783</v>
      </c>
      <c r="D739">
        <v>3</v>
      </c>
      <c r="E739" t="s">
        <v>609</v>
      </c>
      <c r="F739" t="b">
        <v>0</v>
      </c>
      <c r="G739">
        <v>37</v>
      </c>
      <c r="H739" t="s">
        <v>614</v>
      </c>
      <c r="I739" t="s">
        <v>462</v>
      </c>
      <c r="J739">
        <v>1</v>
      </c>
      <c r="K739" t="s">
        <v>611</v>
      </c>
      <c r="L739" t="s">
        <v>612</v>
      </c>
      <c r="M739">
        <v>1</v>
      </c>
      <c r="N739">
        <v>1</v>
      </c>
      <c r="O739">
        <v>2387</v>
      </c>
      <c r="P739" t="s">
        <v>232</v>
      </c>
      <c r="Q739">
        <v>11</v>
      </c>
      <c r="R739" t="s">
        <v>678</v>
      </c>
      <c r="S739" t="s">
        <v>679</v>
      </c>
      <c r="T739">
        <v>43</v>
      </c>
      <c r="U739">
        <v>-1</v>
      </c>
      <c r="V739">
        <v>1948</v>
      </c>
      <c r="W739" t="s">
        <v>890</v>
      </c>
      <c r="AB739">
        <f>IF(I739=$AA$2, _xlfn.XLOOKUP(P739,tennis_clusters!B:B,tennis_clusters!AB:AB),"NA")</f>
        <v>6</v>
      </c>
      <c r="AC739" t="str">
        <f>IF(OR(ISNUMBER(AB739),ISNA(AB739)),"NA",_xlfn.XLOOKUP(I739,tennis_clusters!B:B,tennis_clusters!AB:AB))</f>
        <v>NA</v>
      </c>
      <c r="AD739" t="str">
        <f t="shared" si="84"/>
        <v>W</v>
      </c>
      <c r="AE739" t="str">
        <f t="shared" si="85"/>
        <v>W</v>
      </c>
      <c r="AF739">
        <f t="shared" si="86"/>
        <v>6</v>
      </c>
      <c r="AG739">
        <f t="shared" si="83"/>
        <v>1</v>
      </c>
      <c r="AH739">
        <f t="shared" si="87"/>
        <v>0.91666666666666663</v>
      </c>
      <c r="AI739">
        <f t="shared" si="88"/>
        <v>6.944444444444451E-3</v>
      </c>
      <c r="AJ739">
        <v>0.76137624861265263</v>
      </c>
      <c r="AK739">
        <f t="shared" si="89"/>
        <v>5.6941294726170565E-2</v>
      </c>
    </row>
    <row r="740" spans="1:37" x14ac:dyDescent="0.2">
      <c r="A740" s="2" t="d">
        <v>1994-05-09</v>
      </c>
      <c r="B740" t="s">
        <v>686</v>
      </c>
      <c r="C740" t="s">
        <v>642</v>
      </c>
      <c r="D740">
        <v>5</v>
      </c>
      <c r="E740" t="s">
        <v>671</v>
      </c>
      <c r="F740" t="b">
        <v>0</v>
      </c>
      <c r="G740">
        <v>34</v>
      </c>
      <c r="H740" t="s">
        <v>610</v>
      </c>
      <c r="I740" t="s">
        <v>462</v>
      </c>
      <c r="J740">
        <v>1</v>
      </c>
      <c r="K740" t="s">
        <v>611</v>
      </c>
      <c r="L740" t="s">
        <v>612</v>
      </c>
      <c r="M740">
        <v>1</v>
      </c>
      <c r="N740">
        <v>5</v>
      </c>
      <c r="O740">
        <v>2401</v>
      </c>
      <c r="P740" t="s">
        <v>94</v>
      </c>
      <c r="Q740">
        <v>8</v>
      </c>
      <c r="R740" t="s">
        <v>621</v>
      </c>
      <c r="S740" t="s">
        <v>622</v>
      </c>
      <c r="T740">
        <v>13</v>
      </c>
      <c r="U740">
        <v>-6</v>
      </c>
      <c r="V740">
        <v>2161</v>
      </c>
      <c r="W740" t="s">
        <v>973</v>
      </c>
      <c r="AB740">
        <f>IF(I740=$AA$2, _xlfn.XLOOKUP(P740,tennis_clusters!B:B,tennis_clusters!AB:AB),"NA")</f>
        <v>11</v>
      </c>
      <c r="AC740" t="str">
        <f>IF(OR(ISNUMBER(AB740),ISNA(AB740)),"NA",_xlfn.XLOOKUP(I740,tennis_clusters!B:B,tennis_clusters!AB:AB))</f>
        <v>NA</v>
      </c>
      <c r="AD740" t="str">
        <f t="shared" si="84"/>
        <v>W</v>
      </c>
      <c r="AE740" t="str">
        <f t="shared" si="85"/>
        <v>W</v>
      </c>
      <c r="AF740">
        <f t="shared" si="86"/>
        <v>11</v>
      </c>
      <c r="AG740">
        <f t="shared" si="83"/>
        <v>1</v>
      </c>
      <c r="AH740">
        <f t="shared" si="87"/>
        <v>0.66279069767441856</v>
      </c>
      <c r="AI740">
        <f t="shared" si="88"/>
        <v>0.11371011357490539</v>
      </c>
      <c r="AJ740">
        <v>0.76137624861265263</v>
      </c>
      <c r="AK740">
        <f t="shared" si="89"/>
        <v>5.6941294726170565E-2</v>
      </c>
    </row>
    <row r="741" spans="1:37" x14ac:dyDescent="0.2">
      <c r="A741" s="2" t="d">
        <v>1989-01-02</v>
      </c>
      <c r="B741" t="s">
        <v>724</v>
      </c>
      <c r="C741" t="s">
        <v>637</v>
      </c>
      <c r="D741">
        <v>3</v>
      </c>
      <c r="E741" t="s">
        <v>609</v>
      </c>
      <c r="F741" t="b">
        <v>0</v>
      </c>
      <c r="H741" t="s">
        <v>620</v>
      </c>
      <c r="I741" t="s">
        <v>462</v>
      </c>
      <c r="K741" t="s">
        <v>611</v>
      </c>
      <c r="L741" t="s">
        <v>612</v>
      </c>
      <c r="M741">
        <v>97</v>
      </c>
      <c r="N741">
        <v>13</v>
      </c>
      <c r="O741">
        <v>1816</v>
      </c>
      <c r="P741" t="s">
        <v>275</v>
      </c>
      <c r="Q741">
        <v>8</v>
      </c>
      <c r="R741" t="s">
        <v>643</v>
      </c>
      <c r="S741" t="s">
        <v>644</v>
      </c>
      <c r="T741">
        <v>70</v>
      </c>
      <c r="U741">
        <v>-12</v>
      </c>
      <c r="V741">
        <v>1852</v>
      </c>
      <c r="W741" t="s">
        <v>744</v>
      </c>
      <c r="AB741">
        <f>IF(I741=$AA$2, _xlfn.XLOOKUP(P741,tennis_clusters!B:B,tennis_clusters!AB:AB),"NA")</f>
        <v>2</v>
      </c>
      <c r="AC741" t="str">
        <f>IF(OR(ISNUMBER(AB741),ISNA(AB741)),"NA",_xlfn.XLOOKUP(I741,tennis_clusters!B:B,tennis_clusters!AB:AB))</f>
        <v>NA</v>
      </c>
      <c r="AD741" t="str">
        <f t="shared" si="84"/>
        <v>W</v>
      </c>
      <c r="AE741" t="str">
        <f t="shared" si="85"/>
        <v>W</v>
      </c>
      <c r="AF741">
        <f t="shared" si="86"/>
        <v>2</v>
      </c>
      <c r="AG741">
        <f t="shared" si="83"/>
        <v>1</v>
      </c>
      <c r="AH741">
        <f t="shared" si="87"/>
        <v>0.78749999999999998</v>
      </c>
      <c r="AI741">
        <f t="shared" si="88"/>
        <v>4.5156250000000009E-2</v>
      </c>
      <c r="AJ741">
        <v>0.76137624861265263</v>
      </c>
      <c r="AK741">
        <f t="shared" si="89"/>
        <v>5.6941294726170565E-2</v>
      </c>
    </row>
    <row r="742" spans="1:37" x14ac:dyDescent="0.2">
      <c r="A742" s="2" t="d">
        <v>1992-04-27</v>
      </c>
      <c r="B742" t="s">
        <v>929</v>
      </c>
      <c r="C742" t="s">
        <v>637</v>
      </c>
      <c r="D742">
        <v>3</v>
      </c>
      <c r="E742" t="s">
        <v>671</v>
      </c>
      <c r="F742" t="b">
        <v>0</v>
      </c>
      <c r="G742">
        <v>18</v>
      </c>
      <c r="H742" t="s">
        <v>610</v>
      </c>
      <c r="I742" t="s">
        <v>60</v>
      </c>
      <c r="J742">
        <v>2</v>
      </c>
      <c r="K742" t="s">
        <v>611</v>
      </c>
      <c r="L742" t="s">
        <v>612</v>
      </c>
      <c r="M742">
        <v>16</v>
      </c>
      <c r="N742">
        <v>12</v>
      </c>
      <c r="O742">
        <v>2132</v>
      </c>
      <c r="P742" t="s">
        <v>462</v>
      </c>
      <c r="Q742">
        <v>1</v>
      </c>
      <c r="R742" t="s">
        <v>611</v>
      </c>
      <c r="S742" t="s">
        <v>612</v>
      </c>
      <c r="T742">
        <v>3</v>
      </c>
      <c r="U742">
        <v>-12</v>
      </c>
      <c r="V742">
        <v>2193</v>
      </c>
      <c r="W742" t="s">
        <v>777</v>
      </c>
      <c r="AB742" t="str">
        <f>IF(I742=$AA$2, _xlfn.XLOOKUP(P742,tennis_clusters!B:B,tennis_clusters!AB:AB),"NA")</f>
        <v>NA</v>
      </c>
      <c r="AC742">
        <f>IF(OR(ISNUMBER(AB742),ISNA(AB742)),"NA",_xlfn.XLOOKUP(I742,tennis_clusters!B:B,tennis_clusters!AB:AB))</f>
        <v>21</v>
      </c>
      <c r="AD742" t="str">
        <f t="shared" si="84"/>
        <v>L</v>
      </c>
      <c r="AE742" t="str">
        <f t="shared" si="85"/>
        <v>L</v>
      </c>
      <c r="AF742">
        <f t="shared" si="86"/>
        <v>21</v>
      </c>
      <c r="AG742">
        <f t="shared" si="83"/>
        <v>0</v>
      </c>
      <c r="AH742">
        <f t="shared" si="87"/>
        <v>0.5714285714285714</v>
      </c>
      <c r="AI742">
        <f t="shared" si="88"/>
        <v>0.32653061224489793</v>
      </c>
      <c r="AJ742">
        <v>0.76137624861265263</v>
      </c>
      <c r="AK742">
        <f t="shared" si="89"/>
        <v>0.57969379195147586</v>
      </c>
    </row>
    <row r="743" spans="1:37" x14ac:dyDescent="0.2">
      <c r="A743" s="2" t="d">
        <v>1995-12-05</v>
      </c>
      <c r="B743" t="s">
        <v>955</v>
      </c>
      <c r="C743" t="s">
        <v>956</v>
      </c>
      <c r="D743">
        <v>3</v>
      </c>
      <c r="E743" t="s">
        <v>819</v>
      </c>
      <c r="F743" t="b">
        <v>1</v>
      </c>
      <c r="H743" t="s">
        <v>618</v>
      </c>
      <c r="I743" t="s">
        <v>212</v>
      </c>
      <c r="K743" t="s">
        <v>871</v>
      </c>
      <c r="L743" t="s">
        <v>872</v>
      </c>
      <c r="M743">
        <v>10</v>
      </c>
      <c r="N743">
        <v>8</v>
      </c>
      <c r="O743">
        <v>2077</v>
      </c>
      <c r="P743" t="s">
        <v>462</v>
      </c>
      <c r="Q743">
        <v>1</v>
      </c>
      <c r="R743" t="s">
        <v>611</v>
      </c>
      <c r="S743" t="s">
        <v>612</v>
      </c>
      <c r="T743">
        <v>1</v>
      </c>
      <c r="U743">
        <v>-9</v>
      </c>
      <c r="V743">
        <v>2343</v>
      </c>
      <c r="W743" t="s">
        <v>832</v>
      </c>
      <c r="Z743" t="s">
        <v>832</v>
      </c>
      <c r="AB743" t="str">
        <f>IF(I743=$AA$2, _xlfn.XLOOKUP(P743,tennis_clusters!B:B,tennis_clusters!AB:AB),"NA")</f>
        <v>NA</v>
      </c>
      <c r="AC743">
        <f>IF(OR(ISNUMBER(AB743),ISNA(AB743)),"NA",_xlfn.XLOOKUP(I743,tennis_clusters!B:B,tennis_clusters!AB:AB))</f>
        <v>16</v>
      </c>
      <c r="AD743" t="str">
        <f t="shared" si="84"/>
        <v>L</v>
      </c>
      <c r="AE743" t="str">
        <f t="shared" si="85"/>
        <v>L</v>
      </c>
      <c r="AF743">
        <f t="shared" si="86"/>
        <v>16</v>
      </c>
      <c r="AG743">
        <f t="shared" si="83"/>
        <v>0</v>
      </c>
      <c r="AH743">
        <f t="shared" si="87"/>
        <v>0.62264150943396224</v>
      </c>
      <c r="AI743">
        <f t="shared" si="88"/>
        <v>0.3876824492702029</v>
      </c>
      <c r="AJ743">
        <v>0.76137624861265263</v>
      </c>
      <c r="AK743">
        <f t="shared" si="89"/>
        <v>0.57969379195147586</v>
      </c>
    </row>
    <row r="744" spans="1:37" x14ac:dyDescent="0.2">
      <c r="A744" s="2" t="d">
        <v>1994-01-10</v>
      </c>
      <c r="B744" t="s">
        <v>1162</v>
      </c>
      <c r="C744" t="s">
        <v>637</v>
      </c>
      <c r="D744">
        <v>3</v>
      </c>
      <c r="E744" t="s">
        <v>609</v>
      </c>
      <c r="F744" t="b">
        <v>0</v>
      </c>
      <c r="G744">
        <v>43</v>
      </c>
      <c r="H744" t="s">
        <v>618</v>
      </c>
      <c r="I744" t="s">
        <v>462</v>
      </c>
      <c r="J744">
        <v>1</v>
      </c>
      <c r="K744" t="s">
        <v>611</v>
      </c>
      <c r="L744" t="s">
        <v>612</v>
      </c>
      <c r="M744">
        <v>1</v>
      </c>
      <c r="N744">
        <v>3</v>
      </c>
      <c r="O744">
        <v>2300</v>
      </c>
      <c r="P744" t="s">
        <v>30</v>
      </c>
      <c r="R744" t="s">
        <v>611</v>
      </c>
      <c r="S744" t="s">
        <v>612</v>
      </c>
      <c r="T744">
        <v>45</v>
      </c>
      <c r="U744">
        <v>-3</v>
      </c>
      <c r="V744">
        <v>2031</v>
      </c>
      <c r="W744" t="s">
        <v>1047</v>
      </c>
      <c r="AB744">
        <f>IF(I744=$AA$2, _xlfn.XLOOKUP(P744,tennis_clusters!B:B,tennis_clusters!AB:AB),"NA")</f>
        <v>13</v>
      </c>
      <c r="AC744" t="str">
        <f>IF(OR(ISNUMBER(AB744),ISNA(AB744)),"NA",_xlfn.XLOOKUP(I744,tennis_clusters!B:B,tennis_clusters!AB:AB))</f>
        <v>NA</v>
      </c>
      <c r="AD744" t="str">
        <f t="shared" si="84"/>
        <v>W</v>
      </c>
      <c r="AE744" t="str">
        <f t="shared" si="85"/>
        <v>W</v>
      </c>
      <c r="AF744">
        <f t="shared" si="86"/>
        <v>13</v>
      </c>
      <c r="AG744">
        <f t="shared" si="83"/>
        <v>1</v>
      </c>
      <c r="AH744">
        <f t="shared" si="87"/>
        <v>0.80909090909090908</v>
      </c>
      <c r="AI744">
        <f t="shared" si="88"/>
        <v>3.6446280991735538E-2</v>
      </c>
      <c r="AJ744">
        <v>0.76137624861265263</v>
      </c>
      <c r="AK744">
        <f t="shared" si="89"/>
        <v>5.6941294726170565E-2</v>
      </c>
    </row>
    <row r="745" spans="1:37" x14ac:dyDescent="0.2">
      <c r="A745" s="2" t="d">
        <v>1993-05-17</v>
      </c>
      <c r="B745" t="s">
        <v>675</v>
      </c>
      <c r="C745" t="s">
        <v>676</v>
      </c>
      <c r="D745">
        <v>3</v>
      </c>
      <c r="E745" t="s">
        <v>671</v>
      </c>
      <c r="F745" t="b">
        <v>0</v>
      </c>
      <c r="H745" t="s">
        <v>677</v>
      </c>
      <c r="I745" t="s">
        <v>462</v>
      </c>
      <c r="K745" t="s">
        <v>611</v>
      </c>
      <c r="L745" t="s">
        <v>612</v>
      </c>
      <c r="M745">
        <v>1</v>
      </c>
      <c r="N745">
        <v>4</v>
      </c>
      <c r="O745">
        <v>2299</v>
      </c>
      <c r="P745" t="s">
        <v>367</v>
      </c>
      <c r="R745" t="s">
        <v>659</v>
      </c>
      <c r="S745" t="s">
        <v>660</v>
      </c>
      <c r="T745">
        <v>25</v>
      </c>
      <c r="U745">
        <v>-5</v>
      </c>
      <c r="V745">
        <v>2090</v>
      </c>
      <c r="W745" t="s">
        <v>1199</v>
      </c>
      <c r="AB745">
        <f>IF(I745=$AA$2, _xlfn.XLOOKUP(P745,tennis_clusters!B:B,tennis_clusters!AB:AB),"NA")</f>
        <v>24</v>
      </c>
      <c r="AC745" t="str">
        <f>IF(OR(ISNUMBER(AB745),ISNA(AB745)),"NA",_xlfn.XLOOKUP(I745,tennis_clusters!B:B,tennis_clusters!AB:AB))</f>
        <v>NA</v>
      </c>
      <c r="AD745" t="str">
        <f t="shared" si="84"/>
        <v>W</v>
      </c>
      <c r="AE745" t="str">
        <f t="shared" si="85"/>
        <v>W</v>
      </c>
      <c r="AF745">
        <f t="shared" si="86"/>
        <v>24</v>
      </c>
      <c r="AG745">
        <f t="shared" si="83"/>
        <v>1</v>
      </c>
      <c r="AH745">
        <f t="shared" si="87"/>
        <v>0.90625</v>
      </c>
      <c r="AI745">
        <f t="shared" si="88"/>
        <v>8.7890625E-3</v>
      </c>
      <c r="AJ745">
        <v>0.76137624861265263</v>
      </c>
      <c r="AK745">
        <f t="shared" si="89"/>
        <v>5.6941294726170565E-2</v>
      </c>
    </row>
    <row r="746" spans="1:37" x14ac:dyDescent="0.2">
      <c r="A746" s="2" t="d">
        <v>2002-04-22</v>
      </c>
      <c r="B746" t="s">
        <v>688</v>
      </c>
      <c r="C746" t="s">
        <v>637</v>
      </c>
      <c r="D746">
        <v>3</v>
      </c>
      <c r="E746" t="s">
        <v>671</v>
      </c>
      <c r="F746" t="b">
        <v>0</v>
      </c>
      <c r="G746">
        <v>39</v>
      </c>
      <c r="H746" t="s">
        <v>618</v>
      </c>
      <c r="I746" t="s">
        <v>462</v>
      </c>
      <c r="J746">
        <v>4</v>
      </c>
      <c r="K746" t="s">
        <v>611</v>
      </c>
      <c r="L746" t="s">
        <v>612</v>
      </c>
      <c r="M746">
        <v>14</v>
      </c>
      <c r="N746">
        <v>7</v>
      </c>
      <c r="O746">
        <v>2153</v>
      </c>
      <c r="P746" t="s">
        <v>551</v>
      </c>
      <c r="Q746">
        <v>7</v>
      </c>
      <c r="R746" t="s">
        <v>611</v>
      </c>
      <c r="S746" t="s">
        <v>612</v>
      </c>
      <c r="T746">
        <v>46</v>
      </c>
      <c r="U746">
        <v>-7</v>
      </c>
      <c r="V746">
        <v>2076</v>
      </c>
      <c r="W746" t="s">
        <v>691</v>
      </c>
      <c r="AB746">
        <f>IF(I746=$AA$2, _xlfn.XLOOKUP(P746,tennis_clusters!B:B,tennis_clusters!AB:AB),"NA")</f>
        <v>11</v>
      </c>
      <c r="AC746" t="str">
        <f>IF(OR(ISNUMBER(AB746),ISNA(AB746)),"NA",_xlfn.XLOOKUP(I746,tennis_clusters!B:B,tennis_clusters!AB:AB))</f>
        <v>NA</v>
      </c>
      <c r="AD746" t="str">
        <f t="shared" si="84"/>
        <v>W</v>
      </c>
      <c r="AE746" t="str">
        <f t="shared" si="85"/>
        <v>W</v>
      </c>
      <c r="AF746">
        <f t="shared" si="86"/>
        <v>11</v>
      </c>
      <c r="AG746">
        <f t="shared" si="83"/>
        <v>1</v>
      </c>
      <c r="AH746">
        <f t="shared" si="87"/>
        <v>0.66279069767441856</v>
      </c>
      <c r="AI746">
        <f t="shared" si="88"/>
        <v>0.11371011357490539</v>
      </c>
      <c r="AJ746">
        <v>0.76137624861265263</v>
      </c>
      <c r="AK746">
        <f t="shared" si="89"/>
        <v>5.6941294726170565E-2</v>
      </c>
    </row>
    <row r="747" spans="1:37" x14ac:dyDescent="0.2">
      <c r="A747" s="2" t="d">
        <v>1992-12-08</v>
      </c>
      <c r="B747" t="s">
        <v>955</v>
      </c>
      <c r="C747" t="s">
        <v>956</v>
      </c>
      <c r="D747">
        <v>5</v>
      </c>
      <c r="E747" t="s">
        <v>819</v>
      </c>
      <c r="F747" t="b">
        <v>1</v>
      </c>
      <c r="H747" t="s">
        <v>614</v>
      </c>
      <c r="I747" t="s">
        <v>413</v>
      </c>
      <c r="K747" t="s">
        <v>621</v>
      </c>
      <c r="L747" t="s">
        <v>622</v>
      </c>
      <c r="M747">
        <v>15</v>
      </c>
      <c r="N747">
        <v>17</v>
      </c>
      <c r="O747">
        <v>2142</v>
      </c>
      <c r="P747" t="s">
        <v>462</v>
      </c>
      <c r="Q747">
        <v>3</v>
      </c>
      <c r="R747" t="s">
        <v>611</v>
      </c>
      <c r="S747" t="s">
        <v>612</v>
      </c>
      <c r="T747">
        <v>3</v>
      </c>
      <c r="U747">
        <v>-17</v>
      </c>
      <c r="V747">
        <v>2285</v>
      </c>
      <c r="W747" t="s">
        <v>1214</v>
      </c>
      <c r="AB747" t="str">
        <f>IF(I747=$AA$2, _xlfn.XLOOKUP(P747,tennis_clusters!B:B,tennis_clusters!AB:AB),"NA")</f>
        <v>NA</v>
      </c>
      <c r="AC747">
        <f>IF(OR(ISNUMBER(AB747),ISNA(AB747)),"NA",_xlfn.XLOOKUP(I747,tennis_clusters!B:B,tennis_clusters!AB:AB))</f>
        <v>11</v>
      </c>
      <c r="AD747" t="str">
        <f t="shared" si="84"/>
        <v>L</v>
      </c>
      <c r="AE747" t="str">
        <f t="shared" si="85"/>
        <v>L</v>
      </c>
      <c r="AF747">
        <f t="shared" si="86"/>
        <v>11</v>
      </c>
      <c r="AG747">
        <f t="shared" si="83"/>
        <v>0</v>
      </c>
      <c r="AH747">
        <f t="shared" si="87"/>
        <v>0.66279069767441856</v>
      </c>
      <c r="AI747">
        <f t="shared" si="88"/>
        <v>0.43929150892374252</v>
      </c>
      <c r="AJ747">
        <v>0.76137624861265263</v>
      </c>
      <c r="AK747">
        <f t="shared" si="89"/>
        <v>0.57969379195147586</v>
      </c>
    </row>
    <row r="748" spans="1:37" x14ac:dyDescent="0.2">
      <c r="A748" s="2" t="d">
        <v>2000-08-28</v>
      </c>
      <c r="B748" t="s">
        <v>607</v>
      </c>
      <c r="C748" t="s">
        <v>608</v>
      </c>
      <c r="D748">
        <v>5</v>
      </c>
      <c r="E748" t="s">
        <v>609</v>
      </c>
      <c r="F748" t="b">
        <v>0</v>
      </c>
      <c r="G748">
        <v>63</v>
      </c>
      <c r="H748" t="s">
        <v>624</v>
      </c>
      <c r="I748" t="s">
        <v>462</v>
      </c>
      <c r="J748">
        <v>4</v>
      </c>
      <c r="K748" t="s">
        <v>611</v>
      </c>
      <c r="L748" t="s">
        <v>612</v>
      </c>
      <c r="M748">
        <v>4</v>
      </c>
      <c r="N748">
        <v>4</v>
      </c>
      <c r="O748">
        <v>2256</v>
      </c>
      <c r="P748" t="s">
        <v>33</v>
      </c>
      <c r="R748" t="s">
        <v>647</v>
      </c>
      <c r="S748" t="s">
        <v>648</v>
      </c>
      <c r="T748">
        <v>72</v>
      </c>
      <c r="U748">
        <v>-4</v>
      </c>
      <c r="V748">
        <v>1935</v>
      </c>
      <c r="W748" t="s">
        <v>797</v>
      </c>
      <c r="AB748">
        <f>IF(I748=$AA$2, _xlfn.XLOOKUP(P748,tennis_clusters!B:B,tennis_clusters!AB:AB),"NA")</f>
        <v>15</v>
      </c>
      <c r="AC748" t="str">
        <f>IF(OR(ISNUMBER(AB748),ISNA(AB748)),"NA",_xlfn.XLOOKUP(I748,tennis_clusters!B:B,tennis_clusters!AB:AB))</f>
        <v>NA</v>
      </c>
      <c r="AD748" t="str">
        <f t="shared" si="84"/>
        <v>W</v>
      </c>
      <c r="AE748" t="str">
        <f t="shared" si="85"/>
        <v>W</v>
      </c>
      <c r="AF748">
        <f t="shared" si="86"/>
        <v>15</v>
      </c>
      <c r="AG748">
        <f t="shared" si="83"/>
        <v>1</v>
      </c>
      <c r="AH748">
        <f t="shared" si="87"/>
        <v>0.70769230769230773</v>
      </c>
      <c r="AI748">
        <f t="shared" si="88"/>
        <v>8.5443786982248499E-2</v>
      </c>
      <c r="AJ748">
        <v>0.76137624861265263</v>
      </c>
      <c r="AK748">
        <f t="shared" si="89"/>
        <v>5.6941294726170565E-2</v>
      </c>
    </row>
    <row r="749" spans="1:37" x14ac:dyDescent="0.2">
      <c r="A749" s="2" t="d">
        <v>1993-08-30</v>
      </c>
      <c r="B749" t="s">
        <v>607</v>
      </c>
      <c r="C749" t="s">
        <v>608</v>
      </c>
      <c r="D749">
        <v>5</v>
      </c>
      <c r="E749" t="s">
        <v>609</v>
      </c>
      <c r="F749" t="b">
        <v>0</v>
      </c>
      <c r="G749">
        <v>41</v>
      </c>
      <c r="H749" t="s">
        <v>620</v>
      </c>
      <c r="I749" t="s">
        <v>462</v>
      </c>
      <c r="J749">
        <v>2</v>
      </c>
      <c r="K749" t="s">
        <v>611</v>
      </c>
      <c r="L749" t="s">
        <v>612</v>
      </c>
      <c r="M749">
        <v>2</v>
      </c>
      <c r="N749">
        <v>3</v>
      </c>
      <c r="O749">
        <v>2285</v>
      </c>
      <c r="P749" t="s">
        <v>543</v>
      </c>
      <c r="R749" t="s">
        <v>678</v>
      </c>
      <c r="S749" t="s">
        <v>679</v>
      </c>
      <c r="T749">
        <v>61</v>
      </c>
      <c r="U749">
        <v>-3</v>
      </c>
      <c r="V749">
        <v>1925</v>
      </c>
      <c r="W749" t="s">
        <v>925</v>
      </c>
      <c r="AB749">
        <f>IF(I749=$AA$2, _xlfn.XLOOKUP(P749,tennis_clusters!B:B,tennis_clusters!AB:AB),"NA")</f>
        <v>8</v>
      </c>
      <c r="AC749" t="str">
        <f>IF(OR(ISNUMBER(AB749),ISNA(AB749)),"NA",_xlfn.XLOOKUP(I749,tennis_clusters!B:B,tennis_clusters!AB:AB))</f>
        <v>NA</v>
      </c>
      <c r="AD749" t="str">
        <f t="shared" si="84"/>
        <v>W</v>
      </c>
      <c r="AE749" t="str">
        <f t="shared" si="85"/>
        <v>W</v>
      </c>
      <c r="AF749">
        <f t="shared" si="86"/>
        <v>8</v>
      </c>
      <c r="AG749">
        <f t="shared" si="83"/>
        <v>1</v>
      </c>
      <c r="AH749">
        <f t="shared" si="87"/>
        <v>0.7415730337078652</v>
      </c>
      <c r="AI749">
        <f t="shared" si="88"/>
        <v>6.6784496906956176E-2</v>
      </c>
      <c r="AJ749">
        <v>0.76137624861265263</v>
      </c>
      <c r="AK749">
        <f t="shared" si="89"/>
        <v>5.6941294726170565E-2</v>
      </c>
    </row>
    <row r="750" spans="1:37" x14ac:dyDescent="0.2">
      <c r="A750" s="2" t="d">
        <v>1996-08-26</v>
      </c>
      <c r="B750" t="s">
        <v>607</v>
      </c>
      <c r="C750" t="s">
        <v>608</v>
      </c>
      <c r="D750">
        <v>5</v>
      </c>
      <c r="E750" t="s">
        <v>609</v>
      </c>
      <c r="F750" t="b">
        <v>0</v>
      </c>
      <c r="G750">
        <v>50</v>
      </c>
      <c r="H750" t="s">
        <v>618</v>
      </c>
      <c r="I750" t="s">
        <v>462</v>
      </c>
      <c r="J750">
        <v>1</v>
      </c>
      <c r="K750" t="s">
        <v>611</v>
      </c>
      <c r="L750" t="s">
        <v>612</v>
      </c>
      <c r="M750">
        <v>1</v>
      </c>
      <c r="N750">
        <v>4</v>
      </c>
      <c r="O750">
        <v>2326</v>
      </c>
      <c r="P750" t="s">
        <v>45</v>
      </c>
      <c r="R750" t="s">
        <v>633</v>
      </c>
      <c r="S750" t="s">
        <v>634</v>
      </c>
      <c r="T750">
        <v>31</v>
      </c>
      <c r="U750">
        <v>-4</v>
      </c>
      <c r="V750">
        <v>2033</v>
      </c>
      <c r="W750" t="s">
        <v>1008</v>
      </c>
      <c r="AB750">
        <f>IF(I750=$AA$2, _xlfn.XLOOKUP(P750,tennis_clusters!B:B,tennis_clusters!AB:AB),"NA")</f>
        <v>13</v>
      </c>
      <c r="AC750" t="str">
        <f>IF(OR(ISNUMBER(AB750),ISNA(AB750)),"NA",_xlfn.XLOOKUP(I750,tennis_clusters!B:B,tennis_clusters!AB:AB))</f>
        <v>NA</v>
      </c>
      <c r="AD750" t="str">
        <f t="shared" si="84"/>
        <v>W</v>
      </c>
      <c r="AE750" t="str">
        <f t="shared" si="85"/>
        <v>W</v>
      </c>
      <c r="AF750">
        <f t="shared" si="86"/>
        <v>13</v>
      </c>
      <c r="AG750">
        <f t="shared" si="83"/>
        <v>1</v>
      </c>
      <c r="AH750">
        <f t="shared" si="87"/>
        <v>0.80909090909090908</v>
      </c>
      <c r="AI750">
        <f t="shared" si="88"/>
        <v>3.6446280991735538E-2</v>
      </c>
      <c r="AJ750">
        <v>0.76137624861265263</v>
      </c>
      <c r="AK750">
        <f t="shared" si="89"/>
        <v>5.6941294726170565E-2</v>
      </c>
    </row>
    <row r="751" spans="1:37" x14ac:dyDescent="0.2">
      <c r="A751" s="2" t="d">
        <v>1994-05-16</v>
      </c>
      <c r="B751" t="s">
        <v>675</v>
      </c>
      <c r="C751" t="s">
        <v>676</v>
      </c>
      <c r="D751">
        <v>3</v>
      </c>
      <c r="E751" t="s">
        <v>671</v>
      </c>
      <c r="F751" t="b">
        <v>0</v>
      </c>
      <c r="H751" t="s">
        <v>677</v>
      </c>
      <c r="I751" t="s">
        <v>413</v>
      </c>
      <c r="K751" t="s">
        <v>621</v>
      </c>
      <c r="L751" t="s">
        <v>622</v>
      </c>
      <c r="M751">
        <v>2</v>
      </c>
      <c r="N751">
        <v>13</v>
      </c>
      <c r="O751">
        <v>2205</v>
      </c>
      <c r="P751" t="s">
        <v>462</v>
      </c>
      <c r="R751" t="s">
        <v>611</v>
      </c>
      <c r="S751" t="s">
        <v>612</v>
      </c>
      <c r="T751">
        <v>1</v>
      </c>
      <c r="U751">
        <v>-13</v>
      </c>
      <c r="V751">
        <v>2406</v>
      </c>
      <c r="W751" t="s">
        <v>1145</v>
      </c>
      <c r="AB751" t="str">
        <f>IF(I751=$AA$2, _xlfn.XLOOKUP(P751,tennis_clusters!B:B,tennis_clusters!AB:AB),"NA")</f>
        <v>NA</v>
      </c>
      <c r="AC751">
        <f>IF(OR(ISNUMBER(AB751),ISNA(AB751)),"NA",_xlfn.XLOOKUP(I751,tennis_clusters!B:B,tennis_clusters!AB:AB))</f>
        <v>11</v>
      </c>
      <c r="AD751" t="str">
        <f t="shared" si="84"/>
        <v>L</v>
      </c>
      <c r="AE751" t="str">
        <f t="shared" si="85"/>
        <v>L</v>
      </c>
      <c r="AF751">
        <f t="shared" si="86"/>
        <v>11</v>
      </c>
      <c r="AG751">
        <f t="shared" si="83"/>
        <v>0</v>
      </c>
      <c r="AH751">
        <f t="shared" si="87"/>
        <v>0.66279069767441856</v>
      </c>
      <c r="AI751">
        <f t="shared" si="88"/>
        <v>0.43929150892374252</v>
      </c>
      <c r="AJ751">
        <v>0.76137624861265263</v>
      </c>
      <c r="AK751">
        <f t="shared" si="89"/>
        <v>0.57969379195147586</v>
      </c>
    </row>
    <row r="752" spans="1:37" x14ac:dyDescent="0.2">
      <c r="A752" s="2" t="d">
        <v>2000-11-27</v>
      </c>
      <c r="B752" t="s">
        <v>789</v>
      </c>
      <c r="C752" t="s">
        <v>610</v>
      </c>
      <c r="D752">
        <v>3</v>
      </c>
      <c r="E752" t="s">
        <v>609</v>
      </c>
      <c r="F752" t="b">
        <v>1</v>
      </c>
      <c r="G752">
        <v>72</v>
      </c>
      <c r="H752" t="s">
        <v>614</v>
      </c>
      <c r="I752" t="s">
        <v>226</v>
      </c>
      <c r="K752" t="s">
        <v>737</v>
      </c>
      <c r="L752" t="s">
        <v>738</v>
      </c>
      <c r="M752">
        <v>2</v>
      </c>
      <c r="N752">
        <v>15</v>
      </c>
      <c r="O752">
        <v>2161</v>
      </c>
      <c r="P752" t="s">
        <v>462</v>
      </c>
      <c r="R752" t="s">
        <v>611</v>
      </c>
      <c r="S752" t="s">
        <v>612</v>
      </c>
      <c r="T752">
        <v>3</v>
      </c>
      <c r="U752">
        <v>-15</v>
      </c>
      <c r="V752">
        <v>2262</v>
      </c>
      <c r="W752" t="s">
        <v>790</v>
      </c>
      <c r="AB752" t="str">
        <f>IF(I752=$AA$2, _xlfn.XLOOKUP(P752,tennis_clusters!B:B,tennis_clusters!AB:AB),"NA")</f>
        <v>NA</v>
      </c>
      <c r="AC752">
        <f>IF(OR(ISNUMBER(AB752),ISNA(AB752)),"NA",_xlfn.XLOOKUP(I752,tennis_clusters!B:B,tennis_clusters!AB:AB))</f>
        <v>11</v>
      </c>
      <c r="AD752" t="str">
        <f t="shared" si="84"/>
        <v>L</v>
      </c>
      <c r="AE752" t="str">
        <f t="shared" si="85"/>
        <v>L</v>
      </c>
      <c r="AF752">
        <f t="shared" si="86"/>
        <v>11</v>
      </c>
      <c r="AG752">
        <f t="shared" si="83"/>
        <v>0</v>
      </c>
      <c r="AH752">
        <f t="shared" si="87"/>
        <v>0.66279069767441856</v>
      </c>
      <c r="AI752">
        <f t="shared" si="88"/>
        <v>0.43929150892374252</v>
      </c>
      <c r="AJ752">
        <v>0.76137624861265263</v>
      </c>
      <c r="AK752">
        <f t="shared" si="89"/>
        <v>0.57969379195147586</v>
      </c>
    </row>
    <row r="753" spans="1:37" x14ac:dyDescent="0.2">
      <c r="A753" s="2" t="d">
        <v>1995-08-28</v>
      </c>
      <c r="B753" t="s">
        <v>607</v>
      </c>
      <c r="C753" t="s">
        <v>608</v>
      </c>
      <c r="D753">
        <v>5</v>
      </c>
      <c r="E753" t="s">
        <v>609</v>
      </c>
      <c r="F753" t="b">
        <v>0</v>
      </c>
      <c r="G753">
        <v>47</v>
      </c>
      <c r="H753" t="s">
        <v>624</v>
      </c>
      <c r="I753" t="s">
        <v>462</v>
      </c>
      <c r="J753">
        <v>2</v>
      </c>
      <c r="K753" t="s">
        <v>611</v>
      </c>
      <c r="L753" t="s">
        <v>612</v>
      </c>
      <c r="M753">
        <v>2</v>
      </c>
      <c r="N753">
        <v>2</v>
      </c>
      <c r="O753">
        <v>2309</v>
      </c>
      <c r="P753" t="s">
        <v>387</v>
      </c>
      <c r="R753" t="s">
        <v>643</v>
      </c>
      <c r="S753" t="s">
        <v>644</v>
      </c>
      <c r="T753">
        <v>93</v>
      </c>
      <c r="U753">
        <v>-3</v>
      </c>
      <c r="V753">
        <v>1868</v>
      </c>
      <c r="W753" t="s">
        <v>1067</v>
      </c>
      <c r="AB753">
        <f>IF(I753=$AA$2, _xlfn.XLOOKUP(P753,tennis_clusters!B:B,tennis_clusters!AB:AB),"NA")</f>
        <v>16</v>
      </c>
      <c r="AC753" t="str">
        <f>IF(OR(ISNUMBER(AB753),ISNA(AB753)),"NA",_xlfn.XLOOKUP(I753,tennis_clusters!B:B,tennis_clusters!AB:AB))</f>
        <v>NA</v>
      </c>
      <c r="AD753" t="str">
        <f t="shared" si="84"/>
        <v>W</v>
      </c>
      <c r="AE753" t="str">
        <f t="shared" si="85"/>
        <v>W</v>
      </c>
      <c r="AF753">
        <f t="shared" si="86"/>
        <v>16</v>
      </c>
      <c r="AG753">
        <f t="shared" si="83"/>
        <v>1</v>
      </c>
      <c r="AH753">
        <f t="shared" si="87"/>
        <v>0.62264150943396224</v>
      </c>
      <c r="AI753">
        <f t="shared" si="88"/>
        <v>0.1423994304022784</v>
      </c>
      <c r="AJ753">
        <v>0.76137624861265263</v>
      </c>
      <c r="AK753">
        <f t="shared" si="89"/>
        <v>5.6941294726170565E-2</v>
      </c>
    </row>
    <row r="754" spans="1:37" x14ac:dyDescent="0.2">
      <c r="A754" s="2" t="d">
        <v>2001-03-05</v>
      </c>
      <c r="B754" t="s">
        <v>711</v>
      </c>
      <c r="C754" t="s">
        <v>637</v>
      </c>
      <c r="D754">
        <v>3</v>
      </c>
      <c r="E754" t="s">
        <v>609</v>
      </c>
      <c r="F754" t="b">
        <v>0</v>
      </c>
      <c r="G754">
        <v>40</v>
      </c>
      <c r="H754" t="s">
        <v>624</v>
      </c>
      <c r="I754" t="s">
        <v>74</v>
      </c>
      <c r="K754" t="s">
        <v>643</v>
      </c>
      <c r="L754" t="s">
        <v>644</v>
      </c>
      <c r="M754">
        <v>43</v>
      </c>
      <c r="N754">
        <v>19</v>
      </c>
      <c r="O754">
        <v>1864</v>
      </c>
      <c r="P754" t="s">
        <v>462</v>
      </c>
      <c r="Q754">
        <v>1</v>
      </c>
      <c r="R754" t="s">
        <v>611</v>
      </c>
      <c r="S754" t="s">
        <v>612</v>
      </c>
      <c r="T754">
        <v>3</v>
      </c>
      <c r="U754">
        <v>-15</v>
      </c>
      <c r="V754">
        <v>2223</v>
      </c>
      <c r="W754" t="s">
        <v>781</v>
      </c>
      <c r="AB754" t="str">
        <f>IF(I754=$AA$2, _xlfn.XLOOKUP(P754,tennis_clusters!B:B,tennis_clusters!AB:AB),"NA")</f>
        <v>NA</v>
      </c>
      <c r="AC754">
        <f>IF(OR(ISNUMBER(AB754),ISNA(AB754)),"NA",_xlfn.XLOOKUP(I754,tennis_clusters!B:B,tennis_clusters!AB:AB))</f>
        <v>5</v>
      </c>
      <c r="AD754" t="str">
        <f t="shared" si="84"/>
        <v>L</v>
      </c>
      <c r="AE754" t="str">
        <f t="shared" si="85"/>
        <v>L</v>
      </c>
      <c r="AF754">
        <f t="shared" si="86"/>
        <v>5</v>
      </c>
      <c r="AG754">
        <f t="shared" si="83"/>
        <v>0</v>
      </c>
      <c r="AH754">
        <f t="shared" si="87"/>
        <v>0.8666666666666667</v>
      </c>
      <c r="AI754">
        <f t="shared" si="88"/>
        <v>0.75111111111111117</v>
      </c>
      <c r="AJ754">
        <v>0.76137624861265263</v>
      </c>
      <c r="AK754">
        <f t="shared" si="89"/>
        <v>0.57969379195147586</v>
      </c>
    </row>
    <row r="755" spans="1:37" x14ac:dyDescent="0.2">
      <c r="A755" s="2" t="d">
        <v>2002-08-26</v>
      </c>
      <c r="B755" t="s">
        <v>607</v>
      </c>
      <c r="C755" t="s">
        <v>608</v>
      </c>
      <c r="D755">
        <v>5</v>
      </c>
      <c r="E755" t="s">
        <v>609</v>
      </c>
      <c r="F755" t="b">
        <v>0</v>
      </c>
      <c r="G755">
        <v>53</v>
      </c>
      <c r="H755" t="s">
        <v>620</v>
      </c>
      <c r="I755" t="s">
        <v>462</v>
      </c>
      <c r="J755">
        <v>17</v>
      </c>
      <c r="K755" t="s">
        <v>611</v>
      </c>
      <c r="L755" t="s">
        <v>612</v>
      </c>
      <c r="M755">
        <v>17</v>
      </c>
      <c r="N755">
        <v>16</v>
      </c>
      <c r="O755">
        <v>2077</v>
      </c>
      <c r="P755" t="s">
        <v>559</v>
      </c>
      <c r="Q755">
        <v>3</v>
      </c>
      <c r="R755" t="s">
        <v>621</v>
      </c>
      <c r="S755" t="s">
        <v>622</v>
      </c>
      <c r="T755">
        <v>3</v>
      </c>
      <c r="U755">
        <v>-15</v>
      </c>
      <c r="V755">
        <v>2139</v>
      </c>
      <c r="W755" t="s">
        <v>623</v>
      </c>
      <c r="AB755">
        <f>IF(I755=$AA$2, _xlfn.XLOOKUP(P755,tennis_clusters!B:B,tennis_clusters!AB:AB),"NA")</f>
        <v>15</v>
      </c>
      <c r="AC755" t="str">
        <f>IF(OR(ISNUMBER(AB755),ISNA(AB755)),"NA",_xlfn.XLOOKUP(I755,tennis_clusters!B:B,tennis_clusters!AB:AB))</f>
        <v>NA</v>
      </c>
      <c r="AD755" t="str">
        <f t="shared" si="84"/>
        <v>W</v>
      </c>
      <c r="AE755" t="str">
        <f t="shared" si="85"/>
        <v>W</v>
      </c>
      <c r="AF755">
        <f t="shared" si="86"/>
        <v>15</v>
      </c>
      <c r="AG755">
        <f t="shared" si="83"/>
        <v>1</v>
      </c>
      <c r="AH755">
        <f t="shared" si="87"/>
        <v>0.70769230769230773</v>
      </c>
      <c r="AI755">
        <f t="shared" si="88"/>
        <v>8.5443786982248499E-2</v>
      </c>
      <c r="AJ755">
        <v>0.76137624861265263</v>
      </c>
      <c r="AK755">
        <f t="shared" si="89"/>
        <v>5.6941294726170565E-2</v>
      </c>
    </row>
    <row r="756" spans="1:37" x14ac:dyDescent="0.2">
      <c r="A756" s="2" t="d">
        <v>1999-03-15</v>
      </c>
      <c r="B756" t="s">
        <v>699</v>
      </c>
      <c r="C756" t="s">
        <v>642</v>
      </c>
      <c r="D756">
        <v>3</v>
      </c>
      <c r="E756" t="s">
        <v>609</v>
      </c>
      <c r="F756" t="b">
        <v>0</v>
      </c>
      <c r="G756">
        <v>39</v>
      </c>
      <c r="H756" t="s">
        <v>624</v>
      </c>
      <c r="I756" t="s">
        <v>462</v>
      </c>
      <c r="J756">
        <v>2</v>
      </c>
      <c r="K756" t="s">
        <v>611</v>
      </c>
      <c r="L756" t="s">
        <v>612</v>
      </c>
      <c r="M756">
        <v>2</v>
      </c>
      <c r="N756">
        <v>6</v>
      </c>
      <c r="O756">
        <v>2232</v>
      </c>
      <c r="P756" t="s">
        <v>308</v>
      </c>
      <c r="Q756">
        <v>31</v>
      </c>
      <c r="R756" t="s">
        <v>678</v>
      </c>
      <c r="S756" t="s">
        <v>679</v>
      </c>
      <c r="T756">
        <v>35</v>
      </c>
      <c r="U756">
        <v>-6</v>
      </c>
      <c r="V756">
        <v>2068</v>
      </c>
      <c r="W756" t="s">
        <v>742</v>
      </c>
      <c r="AB756">
        <f>IF(I756=$AA$2, _xlfn.XLOOKUP(P756,tennis_clusters!B:B,tennis_clusters!AB:AB),"NA")</f>
        <v>13</v>
      </c>
      <c r="AC756" t="str">
        <f>IF(OR(ISNUMBER(AB756),ISNA(AB756)),"NA",_xlfn.XLOOKUP(I756,tennis_clusters!B:B,tennis_clusters!AB:AB))</f>
        <v>NA</v>
      </c>
      <c r="AD756" t="str">
        <f t="shared" si="84"/>
        <v>W</v>
      </c>
      <c r="AE756" t="str">
        <f t="shared" si="85"/>
        <v>W</v>
      </c>
      <c r="AF756">
        <f t="shared" si="86"/>
        <v>13</v>
      </c>
      <c r="AG756">
        <f t="shared" si="83"/>
        <v>1</v>
      </c>
      <c r="AH756">
        <f t="shared" si="87"/>
        <v>0.80909090909090908</v>
      </c>
      <c r="AI756">
        <f t="shared" si="88"/>
        <v>3.6446280991735538E-2</v>
      </c>
      <c r="AJ756">
        <v>0.76137624861265263</v>
      </c>
      <c r="AK756">
        <f t="shared" si="89"/>
        <v>5.6941294726170565E-2</v>
      </c>
    </row>
    <row r="757" spans="1:37" x14ac:dyDescent="0.2">
      <c r="A757" s="2" t="d">
        <v>1996-10-21</v>
      </c>
      <c r="B757" t="s">
        <v>726</v>
      </c>
      <c r="C757" t="s">
        <v>642</v>
      </c>
      <c r="D757">
        <v>5</v>
      </c>
      <c r="E757" t="s">
        <v>819</v>
      </c>
      <c r="F757" t="b">
        <v>1</v>
      </c>
      <c r="G757">
        <v>65</v>
      </c>
      <c r="H757" t="s">
        <v>610</v>
      </c>
      <c r="I757" t="s">
        <v>94</v>
      </c>
      <c r="J757">
        <v>6</v>
      </c>
      <c r="K757" t="s">
        <v>621</v>
      </c>
      <c r="L757" t="s">
        <v>622</v>
      </c>
      <c r="M757">
        <v>6</v>
      </c>
      <c r="N757">
        <v>19</v>
      </c>
      <c r="O757">
        <v>2224</v>
      </c>
      <c r="P757" t="s">
        <v>462</v>
      </c>
      <c r="Q757">
        <v>1</v>
      </c>
      <c r="R757" t="s">
        <v>611</v>
      </c>
      <c r="S757" t="s">
        <v>612</v>
      </c>
      <c r="T757">
        <v>1</v>
      </c>
      <c r="U757">
        <v>-19</v>
      </c>
      <c r="V757">
        <v>2376</v>
      </c>
      <c r="W757" t="s">
        <v>1002</v>
      </c>
      <c r="AB757" t="str">
        <f>IF(I757=$AA$2, _xlfn.XLOOKUP(P757,tennis_clusters!B:B,tennis_clusters!AB:AB),"NA")</f>
        <v>NA</v>
      </c>
      <c r="AC757">
        <f>IF(OR(ISNUMBER(AB757),ISNA(AB757)),"NA",_xlfn.XLOOKUP(I757,tennis_clusters!B:B,tennis_clusters!AB:AB))</f>
        <v>11</v>
      </c>
      <c r="AD757" t="str">
        <f t="shared" si="84"/>
        <v>L</v>
      </c>
      <c r="AE757" t="str">
        <f t="shared" si="85"/>
        <v>L</v>
      </c>
      <c r="AF757">
        <f t="shared" si="86"/>
        <v>11</v>
      </c>
      <c r="AG757">
        <f t="shared" si="83"/>
        <v>0</v>
      </c>
      <c r="AH757">
        <f t="shared" si="87"/>
        <v>0.66279069767441856</v>
      </c>
      <c r="AI757">
        <f t="shared" si="88"/>
        <v>0.43929150892374252</v>
      </c>
      <c r="AJ757">
        <v>0.76137624861265263</v>
      </c>
      <c r="AK757">
        <f t="shared" si="89"/>
        <v>0.57969379195147586</v>
      </c>
    </row>
    <row r="758" spans="1:37" x14ac:dyDescent="0.2">
      <c r="A758" s="2" t="d">
        <v>1994-06-20</v>
      </c>
      <c r="B758" t="s">
        <v>658</v>
      </c>
      <c r="C758" t="s">
        <v>608</v>
      </c>
      <c r="D758">
        <v>5</v>
      </c>
      <c r="E758" t="s">
        <v>608</v>
      </c>
      <c r="F758" t="b">
        <v>0</v>
      </c>
      <c r="G758">
        <v>52</v>
      </c>
      <c r="H758" t="s">
        <v>618</v>
      </c>
      <c r="I758" t="s">
        <v>462</v>
      </c>
      <c r="J758">
        <v>1</v>
      </c>
      <c r="K758" t="s">
        <v>611</v>
      </c>
      <c r="L758" t="s">
        <v>612</v>
      </c>
      <c r="M758">
        <v>1</v>
      </c>
      <c r="N758">
        <v>7</v>
      </c>
      <c r="O758">
        <v>2376</v>
      </c>
      <c r="P758" t="s">
        <v>408</v>
      </c>
      <c r="Q758">
        <v>10</v>
      </c>
      <c r="R758" t="s">
        <v>611</v>
      </c>
      <c r="S758" t="s">
        <v>612</v>
      </c>
      <c r="T758">
        <v>8</v>
      </c>
      <c r="U758">
        <v>-7</v>
      </c>
      <c r="V758">
        <v>2187</v>
      </c>
      <c r="W758" t="s">
        <v>1137</v>
      </c>
      <c r="AB758">
        <f>IF(I758=$AA$2, _xlfn.XLOOKUP(P758,tennis_clusters!B:B,tennis_clusters!AB:AB),"NA")</f>
        <v>18</v>
      </c>
      <c r="AC758" t="str">
        <f>IF(OR(ISNUMBER(AB758),ISNA(AB758)),"NA",_xlfn.XLOOKUP(I758,tennis_clusters!B:B,tennis_clusters!AB:AB))</f>
        <v>NA</v>
      </c>
      <c r="AD758" t="str">
        <f t="shared" si="84"/>
        <v>W</v>
      </c>
      <c r="AE758" t="str">
        <f t="shared" si="85"/>
        <v>W</v>
      </c>
      <c r="AF758">
        <f t="shared" si="86"/>
        <v>18</v>
      </c>
      <c r="AG758">
        <f t="shared" si="83"/>
        <v>1</v>
      </c>
      <c r="AH758">
        <f t="shared" si="87"/>
        <v>0.7021276595744681</v>
      </c>
      <c r="AI758">
        <f t="shared" si="88"/>
        <v>8.8727931190583961E-2</v>
      </c>
      <c r="AJ758">
        <v>0.76137624861265263</v>
      </c>
      <c r="AK758">
        <f t="shared" si="89"/>
        <v>5.6941294726170565E-2</v>
      </c>
    </row>
    <row r="759" spans="1:37" x14ac:dyDescent="0.2">
      <c r="A759" s="2" t="d">
        <v>2000-07-31</v>
      </c>
      <c r="B759" t="s">
        <v>650</v>
      </c>
      <c r="C759" t="s">
        <v>642</v>
      </c>
      <c r="D759">
        <v>3</v>
      </c>
      <c r="E759" t="s">
        <v>609</v>
      </c>
      <c r="F759" t="b">
        <v>0</v>
      </c>
      <c r="G759">
        <v>64</v>
      </c>
      <c r="H759" t="s">
        <v>618</v>
      </c>
      <c r="I759" t="s">
        <v>364</v>
      </c>
      <c r="J759">
        <v>8</v>
      </c>
      <c r="K759" t="s">
        <v>667</v>
      </c>
      <c r="L759" t="s">
        <v>668</v>
      </c>
      <c r="M759">
        <v>9</v>
      </c>
      <c r="N759">
        <v>17</v>
      </c>
      <c r="O759">
        <v>2074</v>
      </c>
      <c r="P759" t="s">
        <v>462</v>
      </c>
      <c r="Q759">
        <v>2</v>
      </c>
      <c r="R759" t="s">
        <v>611</v>
      </c>
      <c r="S759" t="s">
        <v>612</v>
      </c>
      <c r="T759">
        <v>2</v>
      </c>
      <c r="U759">
        <v>-16</v>
      </c>
      <c r="V759">
        <v>2280</v>
      </c>
      <c r="W759" t="s">
        <v>801</v>
      </c>
      <c r="AB759" t="str">
        <f>IF(I759=$AA$2, _xlfn.XLOOKUP(P759,tennis_clusters!B:B,tennis_clusters!AB:AB),"NA")</f>
        <v>NA</v>
      </c>
      <c r="AC759">
        <f>IF(OR(ISNUMBER(AB759),ISNA(AB759)),"NA",_xlfn.XLOOKUP(I759,tennis_clusters!B:B,tennis_clusters!AB:AB))</f>
        <v>11</v>
      </c>
      <c r="AD759" t="str">
        <f t="shared" si="84"/>
        <v>L</v>
      </c>
      <c r="AE759" t="str">
        <f t="shared" si="85"/>
        <v>L</v>
      </c>
      <c r="AF759">
        <f t="shared" si="86"/>
        <v>11</v>
      </c>
      <c r="AG759">
        <f t="shared" si="83"/>
        <v>0</v>
      </c>
      <c r="AH759">
        <f t="shared" si="87"/>
        <v>0.66279069767441856</v>
      </c>
      <c r="AI759">
        <f t="shared" si="88"/>
        <v>0.43929150892374252</v>
      </c>
      <c r="AJ759">
        <v>0.76137624861265263</v>
      </c>
      <c r="AK759">
        <f t="shared" si="89"/>
        <v>0.57969379195147586</v>
      </c>
    </row>
    <row r="760" spans="1:37" x14ac:dyDescent="0.2">
      <c r="A760" s="2" t="d">
        <v>1997-11-10</v>
      </c>
      <c r="B760" t="s">
        <v>839</v>
      </c>
      <c r="C760" t="s">
        <v>610</v>
      </c>
      <c r="D760">
        <v>5</v>
      </c>
      <c r="E760" t="s">
        <v>609</v>
      </c>
      <c r="F760" t="b">
        <v>1</v>
      </c>
      <c r="G760">
        <v>61</v>
      </c>
      <c r="H760" t="s">
        <v>610</v>
      </c>
      <c r="I760" t="s">
        <v>462</v>
      </c>
      <c r="K760" t="s">
        <v>611</v>
      </c>
      <c r="L760" t="s">
        <v>612</v>
      </c>
      <c r="M760">
        <v>1</v>
      </c>
      <c r="N760">
        <v>7</v>
      </c>
      <c r="O760">
        <v>2356</v>
      </c>
      <c r="P760" t="s">
        <v>577</v>
      </c>
      <c r="R760" t="s">
        <v>667</v>
      </c>
      <c r="S760" t="s">
        <v>668</v>
      </c>
      <c r="T760">
        <v>6</v>
      </c>
      <c r="U760">
        <v>-7</v>
      </c>
      <c r="V760">
        <v>2147</v>
      </c>
      <c r="W760" t="s">
        <v>736</v>
      </c>
      <c r="AB760">
        <f>IF(I760=$AA$2, _xlfn.XLOOKUP(P760,tennis_clusters!B:B,tennis_clusters!AB:AB),"NA")</f>
        <v>13</v>
      </c>
      <c r="AC760" t="str">
        <f>IF(OR(ISNUMBER(AB760),ISNA(AB760)),"NA",_xlfn.XLOOKUP(I760,tennis_clusters!B:B,tennis_clusters!AB:AB))</f>
        <v>NA</v>
      </c>
      <c r="AD760" t="str">
        <f t="shared" si="84"/>
        <v>W</v>
      </c>
      <c r="AE760" t="str">
        <f t="shared" si="85"/>
        <v>W</v>
      </c>
      <c r="AF760">
        <f t="shared" si="86"/>
        <v>13</v>
      </c>
      <c r="AG760">
        <f t="shared" si="83"/>
        <v>1</v>
      </c>
      <c r="AH760">
        <f t="shared" si="87"/>
        <v>0.80909090909090908</v>
      </c>
      <c r="AI760">
        <f t="shared" si="88"/>
        <v>3.6446280991735538E-2</v>
      </c>
      <c r="AJ760">
        <v>0.76137624861265263</v>
      </c>
      <c r="AK760">
        <f t="shared" si="89"/>
        <v>5.6941294726170565E-2</v>
      </c>
    </row>
    <row r="761" spans="1:37" x14ac:dyDescent="0.2">
      <c r="A761" s="2" t="d">
        <v>1993-11-15</v>
      </c>
      <c r="B761" t="s">
        <v>839</v>
      </c>
      <c r="C761" t="s">
        <v>610</v>
      </c>
      <c r="D761">
        <v>5</v>
      </c>
      <c r="E761" t="s">
        <v>819</v>
      </c>
      <c r="F761" t="b">
        <v>1</v>
      </c>
      <c r="G761">
        <v>65</v>
      </c>
      <c r="H761" t="s">
        <v>610</v>
      </c>
      <c r="I761" t="s">
        <v>413</v>
      </c>
      <c r="K761" t="s">
        <v>621</v>
      </c>
      <c r="L761" t="s">
        <v>622</v>
      </c>
      <c r="M761">
        <v>3</v>
      </c>
      <c r="N761">
        <v>18</v>
      </c>
      <c r="O761">
        <v>2247</v>
      </c>
      <c r="P761" t="s">
        <v>462</v>
      </c>
      <c r="R761" t="s">
        <v>611</v>
      </c>
      <c r="S761" t="s">
        <v>612</v>
      </c>
      <c r="T761">
        <v>1</v>
      </c>
      <c r="U761">
        <v>-18</v>
      </c>
      <c r="V761">
        <v>2338</v>
      </c>
      <c r="W761" t="s">
        <v>1168</v>
      </c>
      <c r="AB761" t="str">
        <f>IF(I761=$AA$2, _xlfn.XLOOKUP(P761,tennis_clusters!B:B,tennis_clusters!AB:AB),"NA")</f>
        <v>NA</v>
      </c>
      <c r="AC761">
        <f>IF(OR(ISNUMBER(AB761),ISNA(AB761)),"NA",_xlfn.XLOOKUP(I761,tennis_clusters!B:B,tennis_clusters!AB:AB))</f>
        <v>11</v>
      </c>
      <c r="AD761" t="str">
        <f t="shared" si="84"/>
        <v>L</v>
      </c>
      <c r="AE761" t="str">
        <f t="shared" si="85"/>
        <v>L</v>
      </c>
      <c r="AF761">
        <f t="shared" si="86"/>
        <v>11</v>
      </c>
      <c r="AG761">
        <f t="shared" si="83"/>
        <v>0</v>
      </c>
      <c r="AH761">
        <f t="shared" si="87"/>
        <v>0.66279069767441856</v>
      </c>
      <c r="AI761">
        <f t="shared" si="88"/>
        <v>0.43929150892374252</v>
      </c>
      <c r="AJ761">
        <v>0.76137624861265263</v>
      </c>
      <c r="AK761">
        <f t="shared" si="89"/>
        <v>0.57969379195147586</v>
      </c>
    </row>
    <row r="762" spans="1:37" x14ac:dyDescent="0.2">
      <c r="A762" s="2" t="d">
        <v>1994-05-23</v>
      </c>
      <c r="B762" t="s">
        <v>670</v>
      </c>
      <c r="C762" t="s">
        <v>608</v>
      </c>
      <c r="D762">
        <v>5</v>
      </c>
      <c r="E762" t="s">
        <v>671</v>
      </c>
      <c r="F762" t="b">
        <v>0</v>
      </c>
      <c r="G762">
        <v>21</v>
      </c>
      <c r="H762" t="s">
        <v>620</v>
      </c>
      <c r="I762" t="s">
        <v>462</v>
      </c>
      <c r="J762">
        <v>1</v>
      </c>
      <c r="K762" t="s">
        <v>611</v>
      </c>
      <c r="L762" t="s">
        <v>612</v>
      </c>
      <c r="M762">
        <v>1</v>
      </c>
      <c r="N762">
        <v>1</v>
      </c>
      <c r="O762">
        <v>2401</v>
      </c>
      <c r="P762" t="s">
        <v>419</v>
      </c>
      <c r="R762" t="s">
        <v>678</v>
      </c>
      <c r="S762" t="s">
        <v>679</v>
      </c>
      <c r="T762">
        <v>226</v>
      </c>
      <c r="U762">
        <v>-2</v>
      </c>
      <c r="V762">
        <v>1860</v>
      </c>
      <c r="W762" t="s">
        <v>1142</v>
      </c>
      <c r="Y762" t="s">
        <v>646</v>
      </c>
      <c r="AB762">
        <f>IF(I762=$AA$2, _xlfn.XLOOKUP(P762,tennis_clusters!B:B,tennis_clusters!AB:AB),"NA")</f>
        <v>22</v>
      </c>
      <c r="AC762" t="str">
        <f>IF(OR(ISNUMBER(AB762),ISNA(AB762)),"NA",_xlfn.XLOOKUP(I762,tennis_clusters!B:B,tennis_clusters!AB:AB))</f>
        <v>NA</v>
      </c>
      <c r="AD762" t="str">
        <f t="shared" si="84"/>
        <v>W</v>
      </c>
      <c r="AE762" t="str">
        <f t="shared" si="85"/>
        <v>W</v>
      </c>
      <c r="AF762">
        <f t="shared" si="86"/>
        <v>22</v>
      </c>
      <c r="AG762">
        <f t="shared" si="83"/>
        <v>1</v>
      </c>
      <c r="AH762">
        <f t="shared" si="87"/>
        <v>0.84375</v>
      </c>
      <c r="AI762">
        <f t="shared" si="88"/>
        <v>2.44140625E-2</v>
      </c>
      <c r="AJ762">
        <v>0.76137624861265263</v>
      </c>
      <c r="AK762">
        <f t="shared" si="89"/>
        <v>5.6941294726170565E-2</v>
      </c>
    </row>
    <row r="763" spans="1:37" x14ac:dyDescent="0.2">
      <c r="A763" s="2" t="d">
        <v>1994-01-03</v>
      </c>
      <c r="B763" t="s">
        <v>1164</v>
      </c>
      <c r="C763" t="s">
        <v>637</v>
      </c>
      <c r="D763">
        <v>3</v>
      </c>
      <c r="E763" t="s">
        <v>609</v>
      </c>
      <c r="F763" t="b">
        <v>0</v>
      </c>
      <c r="G763">
        <v>39</v>
      </c>
      <c r="H763" t="s">
        <v>624</v>
      </c>
      <c r="I763" t="s">
        <v>329</v>
      </c>
      <c r="K763" t="s">
        <v>802</v>
      </c>
      <c r="L763" t="s">
        <v>803</v>
      </c>
      <c r="M763">
        <v>205</v>
      </c>
      <c r="N763">
        <v>37</v>
      </c>
      <c r="O763">
        <v>1729</v>
      </c>
      <c r="P763" t="s">
        <v>462</v>
      </c>
      <c r="Q763">
        <v>1</v>
      </c>
      <c r="R763" t="s">
        <v>611</v>
      </c>
      <c r="S763" t="s">
        <v>612</v>
      </c>
      <c r="T763">
        <v>1</v>
      </c>
      <c r="U763">
        <v>-16</v>
      </c>
      <c r="V763">
        <v>2312</v>
      </c>
      <c r="W763" t="s">
        <v>1165</v>
      </c>
      <c r="X763" t="s">
        <v>646</v>
      </c>
      <c r="AB763" t="str">
        <f>IF(I763=$AA$2, _xlfn.XLOOKUP(P763,tennis_clusters!B:B,tennis_clusters!AB:AB),"NA")</f>
        <v>NA</v>
      </c>
      <c r="AC763">
        <f>IF(OR(ISNUMBER(AB763),ISNA(AB763)),"NA",_xlfn.XLOOKUP(I763,tennis_clusters!B:B,tennis_clusters!AB:AB))</f>
        <v>22</v>
      </c>
      <c r="AD763" t="str">
        <f t="shared" si="84"/>
        <v>L</v>
      </c>
      <c r="AE763" t="str">
        <f t="shared" si="85"/>
        <v>L</v>
      </c>
      <c r="AF763">
        <f t="shared" si="86"/>
        <v>22</v>
      </c>
      <c r="AG763">
        <f t="shared" si="83"/>
        <v>0</v>
      </c>
      <c r="AH763">
        <f t="shared" si="87"/>
        <v>0.84375</v>
      </c>
      <c r="AI763">
        <f t="shared" si="88"/>
        <v>0.7119140625</v>
      </c>
      <c r="AJ763">
        <v>0.76137624861265263</v>
      </c>
      <c r="AK763">
        <f t="shared" si="89"/>
        <v>0.57969379195147586</v>
      </c>
    </row>
    <row r="764" spans="1:37" x14ac:dyDescent="0.2">
      <c r="A764" s="2" t="d">
        <v>2000-03-06</v>
      </c>
      <c r="B764" t="s">
        <v>711</v>
      </c>
      <c r="C764" t="s">
        <v>637</v>
      </c>
      <c r="D764">
        <v>3</v>
      </c>
      <c r="E764" t="s">
        <v>609</v>
      </c>
      <c r="F764" t="b">
        <v>0</v>
      </c>
      <c r="G764">
        <v>37</v>
      </c>
      <c r="H764" t="s">
        <v>620</v>
      </c>
      <c r="I764" t="s">
        <v>45</v>
      </c>
      <c r="K764" t="s">
        <v>633</v>
      </c>
      <c r="L764" t="s">
        <v>634</v>
      </c>
      <c r="M764">
        <v>32</v>
      </c>
      <c r="N764">
        <v>7</v>
      </c>
      <c r="O764">
        <v>2041</v>
      </c>
      <c r="P764" t="s">
        <v>462</v>
      </c>
      <c r="Q764">
        <v>2</v>
      </c>
      <c r="R764" t="s">
        <v>611</v>
      </c>
      <c r="S764" t="s">
        <v>612</v>
      </c>
      <c r="T764">
        <v>2</v>
      </c>
      <c r="U764">
        <v>-6</v>
      </c>
      <c r="V764">
        <v>2308</v>
      </c>
      <c r="W764" t="s">
        <v>832</v>
      </c>
      <c r="Z764" t="s">
        <v>832</v>
      </c>
      <c r="AB764" t="str">
        <f>IF(I764=$AA$2, _xlfn.XLOOKUP(P764,tennis_clusters!B:B,tennis_clusters!AB:AB),"NA")</f>
        <v>NA</v>
      </c>
      <c r="AC764">
        <f>IF(OR(ISNUMBER(AB764),ISNA(AB764)),"NA",_xlfn.XLOOKUP(I764,tennis_clusters!B:B,tennis_clusters!AB:AB))</f>
        <v>13</v>
      </c>
      <c r="AD764" t="str">
        <f t="shared" si="84"/>
        <v>L</v>
      </c>
      <c r="AE764" t="str">
        <f t="shared" si="85"/>
        <v>L</v>
      </c>
      <c r="AF764">
        <f t="shared" si="86"/>
        <v>13</v>
      </c>
      <c r="AG764">
        <f t="shared" si="83"/>
        <v>0</v>
      </c>
      <c r="AH764">
        <f t="shared" si="87"/>
        <v>0.80909090909090908</v>
      </c>
      <c r="AI764">
        <f t="shared" si="88"/>
        <v>0.65462809917355369</v>
      </c>
      <c r="AJ764">
        <v>0.76137624861265263</v>
      </c>
      <c r="AK764">
        <f t="shared" si="89"/>
        <v>0.57969379195147586</v>
      </c>
    </row>
    <row r="765" spans="1:37" x14ac:dyDescent="0.2">
      <c r="A765" s="2" t="d">
        <v>1996-05-20</v>
      </c>
      <c r="B765" t="s">
        <v>675</v>
      </c>
      <c r="C765" t="s">
        <v>676</v>
      </c>
      <c r="D765">
        <v>3</v>
      </c>
      <c r="E765" t="s">
        <v>671</v>
      </c>
      <c r="F765" t="b">
        <v>0</v>
      </c>
      <c r="G765">
        <v>20</v>
      </c>
      <c r="H765" t="s">
        <v>677</v>
      </c>
      <c r="I765" t="s">
        <v>577</v>
      </c>
      <c r="K765" t="s">
        <v>667</v>
      </c>
      <c r="L765" t="s">
        <v>668</v>
      </c>
      <c r="M765">
        <v>7</v>
      </c>
      <c r="N765">
        <v>14</v>
      </c>
      <c r="O765">
        <v>2121</v>
      </c>
      <c r="P765" t="s">
        <v>462</v>
      </c>
      <c r="R765" t="s">
        <v>611</v>
      </c>
      <c r="S765" t="s">
        <v>612</v>
      </c>
      <c r="T765">
        <v>1</v>
      </c>
      <c r="U765">
        <v>-13</v>
      </c>
      <c r="V765">
        <v>2335</v>
      </c>
      <c r="W765" t="s">
        <v>744</v>
      </c>
      <c r="AB765" t="str">
        <f>IF(I765=$AA$2, _xlfn.XLOOKUP(P765,tennis_clusters!B:B,tennis_clusters!AB:AB),"NA")</f>
        <v>NA</v>
      </c>
      <c r="AC765">
        <f>IF(OR(ISNUMBER(AB765),ISNA(AB765)),"NA",_xlfn.XLOOKUP(I765,tennis_clusters!B:B,tennis_clusters!AB:AB))</f>
        <v>13</v>
      </c>
      <c r="AD765" t="str">
        <f t="shared" si="84"/>
        <v>L</v>
      </c>
      <c r="AE765" t="str">
        <f t="shared" si="85"/>
        <v>L</v>
      </c>
      <c r="AF765">
        <f t="shared" si="86"/>
        <v>13</v>
      </c>
      <c r="AG765">
        <f t="shared" si="83"/>
        <v>0</v>
      </c>
      <c r="AH765">
        <f t="shared" si="87"/>
        <v>0.80909090909090908</v>
      </c>
      <c r="AI765">
        <f t="shared" si="88"/>
        <v>0.65462809917355369</v>
      </c>
      <c r="AJ765">
        <v>0.76137624861265263</v>
      </c>
      <c r="AK765">
        <f t="shared" si="89"/>
        <v>0.57969379195147586</v>
      </c>
    </row>
    <row r="766" spans="1:37" x14ac:dyDescent="0.2">
      <c r="A766" s="2" t="d">
        <v>1995-10-23</v>
      </c>
      <c r="B766" t="s">
        <v>1056</v>
      </c>
      <c r="C766" t="s">
        <v>642</v>
      </c>
      <c r="D766">
        <v>3</v>
      </c>
      <c r="E766" t="s">
        <v>819</v>
      </c>
      <c r="F766" t="b">
        <v>1</v>
      </c>
      <c r="G766">
        <v>65</v>
      </c>
      <c r="H766" t="s">
        <v>620</v>
      </c>
      <c r="I766" t="s">
        <v>462</v>
      </c>
      <c r="J766">
        <v>2</v>
      </c>
      <c r="K766" t="s">
        <v>611</v>
      </c>
      <c r="L766" t="s">
        <v>612</v>
      </c>
      <c r="M766">
        <v>2</v>
      </c>
      <c r="N766">
        <v>2</v>
      </c>
      <c r="O766">
        <v>2347</v>
      </c>
      <c r="P766" t="s">
        <v>388</v>
      </c>
      <c r="R766" t="s">
        <v>643</v>
      </c>
      <c r="S766" t="s">
        <v>644</v>
      </c>
      <c r="T766">
        <v>52</v>
      </c>
      <c r="U766">
        <v>-2</v>
      </c>
      <c r="V766">
        <v>1985</v>
      </c>
      <c r="W766" t="s">
        <v>707</v>
      </c>
      <c r="AB766">
        <f>IF(I766=$AA$2, _xlfn.XLOOKUP(P766,tennis_clusters!B:B,tennis_clusters!AB:AB),"NA")</f>
        <v>2</v>
      </c>
      <c r="AC766" t="str">
        <f>IF(OR(ISNUMBER(AB766),ISNA(AB766)),"NA",_xlfn.XLOOKUP(I766,tennis_clusters!B:B,tennis_clusters!AB:AB))</f>
        <v>NA</v>
      </c>
      <c r="AD766" t="str">
        <f t="shared" si="84"/>
        <v>W</v>
      </c>
      <c r="AE766" t="str">
        <f t="shared" si="85"/>
        <v>W</v>
      </c>
      <c r="AF766">
        <f t="shared" si="86"/>
        <v>2</v>
      </c>
      <c r="AG766">
        <f t="shared" si="83"/>
        <v>1</v>
      </c>
      <c r="AH766">
        <f t="shared" si="87"/>
        <v>0.78749999999999998</v>
      </c>
      <c r="AI766">
        <f t="shared" si="88"/>
        <v>4.5156250000000009E-2</v>
      </c>
      <c r="AJ766">
        <v>0.76137624861265263</v>
      </c>
      <c r="AK766">
        <f t="shared" si="89"/>
        <v>5.6941294726170565E-2</v>
      </c>
    </row>
    <row r="767" spans="1:37" x14ac:dyDescent="0.2">
      <c r="A767" s="2" t="d">
        <v>1998-10-12</v>
      </c>
      <c r="B767" t="s">
        <v>900</v>
      </c>
      <c r="C767" t="s">
        <v>783</v>
      </c>
      <c r="D767">
        <v>5</v>
      </c>
      <c r="E767" t="s">
        <v>819</v>
      </c>
      <c r="F767" t="b">
        <v>1</v>
      </c>
      <c r="G767">
        <v>85</v>
      </c>
      <c r="H767" t="s">
        <v>610</v>
      </c>
      <c r="I767" t="s">
        <v>462</v>
      </c>
      <c r="J767">
        <v>1</v>
      </c>
      <c r="K767" t="s">
        <v>611</v>
      </c>
      <c r="L767" t="s">
        <v>612</v>
      </c>
      <c r="M767">
        <v>1</v>
      </c>
      <c r="N767">
        <v>7</v>
      </c>
      <c r="O767">
        <v>2271</v>
      </c>
      <c r="P767" t="s">
        <v>331</v>
      </c>
      <c r="Q767">
        <v>5</v>
      </c>
      <c r="R767" t="s">
        <v>716</v>
      </c>
      <c r="S767" t="s">
        <v>717</v>
      </c>
      <c r="T767">
        <v>7</v>
      </c>
      <c r="U767">
        <v>-8</v>
      </c>
      <c r="V767">
        <v>2131</v>
      </c>
      <c r="W767" t="s">
        <v>901</v>
      </c>
      <c r="AB767">
        <f>IF(I767=$AA$2, _xlfn.XLOOKUP(P767,tennis_clusters!B:B,tennis_clusters!AB:AB),"NA")</f>
        <v>13</v>
      </c>
      <c r="AC767" t="str">
        <f>IF(OR(ISNUMBER(AB767),ISNA(AB767)),"NA",_xlfn.XLOOKUP(I767,tennis_clusters!B:B,tennis_clusters!AB:AB))</f>
        <v>NA</v>
      </c>
      <c r="AD767" t="str">
        <f t="shared" si="84"/>
        <v>W</v>
      </c>
      <c r="AE767" t="str">
        <f t="shared" si="85"/>
        <v>W</v>
      </c>
      <c r="AF767">
        <f t="shared" si="86"/>
        <v>13</v>
      </c>
      <c r="AG767">
        <f t="shared" si="83"/>
        <v>1</v>
      </c>
      <c r="AH767">
        <f t="shared" si="87"/>
        <v>0.80909090909090908</v>
      </c>
      <c r="AI767">
        <f t="shared" si="88"/>
        <v>3.6446280991735538E-2</v>
      </c>
      <c r="AJ767">
        <v>0.76137624861265263</v>
      </c>
      <c r="AK767">
        <f t="shared" si="89"/>
        <v>5.6941294726170565E-2</v>
      </c>
    </row>
    <row r="768" spans="1:37" x14ac:dyDescent="0.2">
      <c r="A768" s="2" t="d">
        <v>2001-05-28</v>
      </c>
      <c r="B768" t="s">
        <v>670</v>
      </c>
      <c r="C768" t="s">
        <v>608</v>
      </c>
      <c r="D768">
        <v>5</v>
      </c>
      <c r="E768" t="s">
        <v>671</v>
      </c>
      <c r="F768" t="b">
        <v>0</v>
      </c>
      <c r="G768">
        <v>31</v>
      </c>
      <c r="H768" t="s">
        <v>632</v>
      </c>
      <c r="I768" t="s">
        <v>462</v>
      </c>
      <c r="J768">
        <v>5</v>
      </c>
      <c r="K768" t="s">
        <v>611</v>
      </c>
      <c r="L768" t="s">
        <v>612</v>
      </c>
      <c r="M768">
        <v>5</v>
      </c>
      <c r="N768">
        <v>1</v>
      </c>
      <c r="O768">
        <v>2180</v>
      </c>
      <c r="P768" t="s">
        <v>766</v>
      </c>
      <c r="R768" t="s">
        <v>638</v>
      </c>
      <c r="S768" t="s">
        <v>639</v>
      </c>
      <c r="T768">
        <v>250</v>
      </c>
      <c r="U768">
        <v>-4</v>
      </c>
      <c r="V768">
        <v>1639</v>
      </c>
      <c r="W768" t="s">
        <v>767</v>
      </c>
      <c r="Y768" t="s">
        <v>646</v>
      </c>
      <c r="AB768" t="e">
        <f>IF(I768=$AA$2, _xlfn.XLOOKUP(P768,tennis_clusters!B:B,tennis_clusters!AB:AB),"NA")</f>
        <v>#N/A</v>
      </c>
      <c r="AC768" t="str">
        <f>IF(OR(ISNUMBER(AB768),ISNA(AB768)),"NA",_xlfn.XLOOKUP(I768,tennis_clusters!B:B,tennis_clusters!AB:AB))</f>
        <v>NA</v>
      </c>
      <c r="AD768" t="str">
        <f t="shared" si="84"/>
        <v>W</v>
      </c>
      <c r="AE768" t="str">
        <f t="shared" si="85"/>
        <v/>
      </c>
      <c r="AF768" t="str">
        <f t="shared" si="86"/>
        <v/>
      </c>
      <c r="AG768" t="str">
        <f t="shared" si="83"/>
        <v/>
      </c>
      <c r="AH768" t="str">
        <f t="shared" si="87"/>
        <v/>
      </c>
      <c r="AI768" t="str">
        <f t="shared" si="88"/>
        <v/>
      </c>
      <c r="AJ768">
        <v>0.76137624861265263</v>
      </c>
      <c r="AK768" t="str">
        <f t="shared" si="89"/>
        <v/>
      </c>
    </row>
    <row r="769" spans="1:37" x14ac:dyDescent="0.2">
      <c r="A769" s="2" t="d">
        <v>1990-08-27</v>
      </c>
      <c r="B769" t="s">
        <v>607</v>
      </c>
      <c r="C769" t="s">
        <v>608</v>
      </c>
      <c r="D769">
        <v>5</v>
      </c>
      <c r="E769" t="s">
        <v>609</v>
      </c>
      <c r="F769" t="b">
        <v>0</v>
      </c>
      <c r="H769" t="s">
        <v>628</v>
      </c>
      <c r="I769" t="s">
        <v>462</v>
      </c>
      <c r="J769">
        <v>12</v>
      </c>
      <c r="K769" t="s">
        <v>611</v>
      </c>
      <c r="L769" t="s">
        <v>612</v>
      </c>
      <c r="M769">
        <v>12</v>
      </c>
      <c r="N769">
        <v>8</v>
      </c>
      <c r="O769">
        <v>2054</v>
      </c>
      <c r="P769" t="s">
        <v>1333</v>
      </c>
      <c r="R769" t="s">
        <v>678</v>
      </c>
      <c r="S769" t="s">
        <v>679</v>
      </c>
      <c r="T769">
        <v>72</v>
      </c>
      <c r="U769">
        <v>-9</v>
      </c>
      <c r="V769">
        <v>1896</v>
      </c>
      <c r="W769" t="s">
        <v>793</v>
      </c>
      <c r="Y769" t="s">
        <v>646</v>
      </c>
      <c r="AB769" t="e">
        <f>IF(I769=$AA$2, _xlfn.XLOOKUP(P769,tennis_clusters!B:B,tennis_clusters!AB:AB),"NA")</f>
        <v>#N/A</v>
      </c>
      <c r="AC769" t="str">
        <f>IF(OR(ISNUMBER(AB769),ISNA(AB769)),"NA",_xlfn.XLOOKUP(I769,tennis_clusters!B:B,tennis_clusters!AB:AB))</f>
        <v>NA</v>
      </c>
      <c r="AD769" t="str">
        <f t="shared" si="84"/>
        <v>W</v>
      </c>
      <c r="AE769" t="str">
        <f t="shared" si="85"/>
        <v/>
      </c>
      <c r="AF769" t="str">
        <f t="shared" si="86"/>
        <v/>
      </c>
      <c r="AG769" t="str">
        <f t="shared" si="83"/>
        <v/>
      </c>
      <c r="AH769" t="str">
        <f t="shared" si="87"/>
        <v/>
      </c>
      <c r="AI769" t="str">
        <f t="shared" si="88"/>
        <v/>
      </c>
      <c r="AJ769">
        <v>0.76137624861265263</v>
      </c>
      <c r="AK769" t="str">
        <f t="shared" si="89"/>
        <v/>
      </c>
    </row>
    <row r="770" spans="1:37" x14ac:dyDescent="0.2">
      <c r="A770" s="2" t="d">
        <v>1993-05-24</v>
      </c>
      <c r="B770" t="s">
        <v>670</v>
      </c>
      <c r="C770" t="s">
        <v>608</v>
      </c>
      <c r="D770">
        <v>5</v>
      </c>
      <c r="E770" t="s">
        <v>671</v>
      </c>
      <c r="F770" t="b">
        <v>0</v>
      </c>
      <c r="G770">
        <v>30</v>
      </c>
      <c r="H770" t="s">
        <v>628</v>
      </c>
      <c r="I770" t="s">
        <v>462</v>
      </c>
      <c r="J770">
        <v>1</v>
      </c>
      <c r="K770" t="s">
        <v>611</v>
      </c>
      <c r="L770" t="s">
        <v>612</v>
      </c>
      <c r="M770">
        <v>1</v>
      </c>
      <c r="N770">
        <v>3</v>
      </c>
      <c r="O770">
        <v>2303</v>
      </c>
      <c r="P770" t="s">
        <v>376</v>
      </c>
      <c r="R770" t="s">
        <v>655</v>
      </c>
      <c r="S770" t="s">
        <v>656</v>
      </c>
      <c r="T770">
        <v>27</v>
      </c>
      <c r="U770">
        <v>-3</v>
      </c>
      <c r="V770">
        <v>1937</v>
      </c>
      <c r="W770" t="s">
        <v>1197</v>
      </c>
      <c r="AB770">
        <f>IF(I770=$AA$2, _xlfn.XLOOKUP(P770,tennis_clusters!B:B,tennis_clusters!AB:AB),"NA")</f>
        <v>19</v>
      </c>
      <c r="AC770" t="str">
        <f>IF(OR(ISNUMBER(AB770),ISNA(AB770)),"NA",_xlfn.XLOOKUP(I770,tennis_clusters!B:B,tennis_clusters!AB:AB))</f>
        <v>NA</v>
      </c>
      <c r="AD770" t="str">
        <f t="shared" si="84"/>
        <v>W</v>
      </c>
      <c r="AE770" t="str">
        <f t="shared" si="85"/>
        <v>W</v>
      </c>
      <c r="AF770">
        <f t="shared" si="86"/>
        <v>19</v>
      </c>
      <c r="AG770">
        <f t="shared" ref="AG770:AG833" si="90">IF(NOT(AE770=""),IF(AE770="W",1,0),"")</f>
        <v>1</v>
      </c>
      <c r="AH770">
        <f t="shared" si="87"/>
        <v>0.83333333333333337</v>
      </c>
      <c r="AI770">
        <f t="shared" si="88"/>
        <v>2.7777777777777766E-2</v>
      </c>
      <c r="AJ770">
        <v>0.76137624861265263</v>
      </c>
      <c r="AK770">
        <f t="shared" si="89"/>
        <v>5.6941294726170565E-2</v>
      </c>
    </row>
    <row r="771" spans="1:37" x14ac:dyDescent="0.2">
      <c r="A771" s="2" t="d">
        <v>1990-10-22</v>
      </c>
      <c r="B771" t="s">
        <v>1122</v>
      </c>
      <c r="C771" t="s">
        <v>642</v>
      </c>
      <c r="D771">
        <v>3</v>
      </c>
      <c r="E771" t="s">
        <v>819</v>
      </c>
      <c r="F771" t="b">
        <v>1</v>
      </c>
      <c r="H771" t="s">
        <v>624</v>
      </c>
      <c r="I771" t="s">
        <v>462</v>
      </c>
      <c r="J771">
        <v>4</v>
      </c>
      <c r="K771" t="s">
        <v>611</v>
      </c>
      <c r="L771" t="s">
        <v>612</v>
      </c>
      <c r="M771">
        <v>5</v>
      </c>
      <c r="N771">
        <v>2</v>
      </c>
      <c r="O771">
        <v>2153</v>
      </c>
      <c r="P771" t="s">
        <v>1327</v>
      </c>
      <c r="R771" t="s">
        <v>678</v>
      </c>
      <c r="S771" t="s">
        <v>679</v>
      </c>
      <c r="T771">
        <v>426</v>
      </c>
      <c r="U771">
        <v>-3</v>
      </c>
      <c r="V771">
        <v>1705</v>
      </c>
      <c r="W771" t="s">
        <v>1328</v>
      </c>
      <c r="Y771" t="s">
        <v>646</v>
      </c>
      <c r="AB771" t="e">
        <f>IF(I771=$AA$2, _xlfn.XLOOKUP(P771,tennis_clusters!B:B,tennis_clusters!AB:AB),"NA")</f>
        <v>#N/A</v>
      </c>
      <c r="AC771" t="str">
        <f>IF(OR(ISNUMBER(AB771),ISNA(AB771)),"NA",_xlfn.XLOOKUP(I771,tennis_clusters!B:B,tennis_clusters!AB:AB))</f>
        <v>NA</v>
      </c>
      <c r="AD771" t="str">
        <f t="shared" ref="AD771:AD834" si="91">IF(OR(ISNUMBER(AB771),ISNA(AB771)),"W","L")</f>
        <v>W</v>
      </c>
      <c r="AE771" t="str">
        <f t="shared" ref="AE771:AE834" si="92">IF(OR(ISNA(AB771),ISNA(AC771)),"",IF(ISNUMBER(AB771),"W","L"))</f>
        <v/>
      </c>
      <c r="AF771" t="str">
        <f t="shared" ref="AF771:AF834" si="93">IF(ISNUMBER(AB771),AB771,IF(ISNUMBER(AC771),AC771,""))</f>
        <v/>
      </c>
      <c r="AG771" t="str">
        <f t="shared" si="90"/>
        <v/>
      </c>
      <c r="AH771" t="str">
        <f t="shared" si="87"/>
        <v/>
      </c>
      <c r="AI771" t="str">
        <f t="shared" si="88"/>
        <v/>
      </c>
      <c r="AJ771">
        <v>0.76137624861265263</v>
      </c>
      <c r="AK771" t="str">
        <f t="shared" si="89"/>
        <v/>
      </c>
    </row>
    <row r="772" spans="1:37" x14ac:dyDescent="0.2">
      <c r="A772" s="2" t="d">
        <v>1993-07-26</v>
      </c>
      <c r="B772" t="s">
        <v>650</v>
      </c>
      <c r="C772" t="s">
        <v>642</v>
      </c>
      <c r="D772">
        <v>3</v>
      </c>
      <c r="E772" t="s">
        <v>609</v>
      </c>
      <c r="F772" t="b">
        <v>0</v>
      </c>
      <c r="G772">
        <v>31</v>
      </c>
      <c r="H772" t="s">
        <v>620</v>
      </c>
      <c r="I772" t="s">
        <v>98</v>
      </c>
      <c r="K772" t="s">
        <v>975</v>
      </c>
      <c r="L772" t="s">
        <v>976</v>
      </c>
      <c r="M772">
        <v>45</v>
      </c>
      <c r="N772">
        <v>21</v>
      </c>
      <c r="O772">
        <v>1923</v>
      </c>
      <c r="P772" t="s">
        <v>462</v>
      </c>
      <c r="Q772">
        <v>1</v>
      </c>
      <c r="R772" t="s">
        <v>611</v>
      </c>
      <c r="S772" t="s">
        <v>612</v>
      </c>
      <c r="T772">
        <v>1</v>
      </c>
      <c r="U772">
        <v>-18</v>
      </c>
      <c r="V772">
        <v>2327</v>
      </c>
      <c r="W772" t="s">
        <v>931</v>
      </c>
      <c r="AB772" t="str">
        <f>IF(I772=$AA$2, _xlfn.XLOOKUP(P772,tennis_clusters!B:B,tennis_clusters!AB:AB),"NA")</f>
        <v>NA</v>
      </c>
      <c r="AC772">
        <f>IF(OR(ISNUMBER(AB772),ISNA(AB772)),"NA",_xlfn.XLOOKUP(I772,tennis_clusters!B:B,tennis_clusters!AB:AB))</f>
        <v>2</v>
      </c>
      <c r="AD772" t="str">
        <f t="shared" si="91"/>
        <v>L</v>
      </c>
      <c r="AE772" t="str">
        <f t="shared" si="92"/>
        <v>L</v>
      </c>
      <c r="AF772">
        <f t="shared" si="93"/>
        <v>2</v>
      </c>
      <c r="AG772">
        <f t="shared" si="90"/>
        <v>0</v>
      </c>
      <c r="AH772">
        <f t="shared" si="87"/>
        <v>0.78749999999999998</v>
      </c>
      <c r="AI772">
        <f t="shared" si="88"/>
        <v>0.62015624999999996</v>
      </c>
      <c r="AJ772">
        <v>0.76137624861265263</v>
      </c>
      <c r="AK772">
        <f t="shared" si="89"/>
        <v>0.57969379195147586</v>
      </c>
    </row>
    <row r="773" spans="1:37" x14ac:dyDescent="0.2">
      <c r="A773" s="2" t="d">
        <v>1999-07-26</v>
      </c>
      <c r="B773" t="s">
        <v>750</v>
      </c>
      <c r="C773" t="s">
        <v>637</v>
      </c>
      <c r="D773">
        <v>3</v>
      </c>
      <c r="E773" t="s">
        <v>609</v>
      </c>
      <c r="F773" t="b">
        <v>0</v>
      </c>
      <c r="G773">
        <v>45</v>
      </c>
      <c r="H773" t="s">
        <v>624</v>
      </c>
      <c r="I773" t="s">
        <v>462</v>
      </c>
      <c r="J773">
        <v>2</v>
      </c>
      <c r="K773" t="s">
        <v>611</v>
      </c>
      <c r="L773" t="s">
        <v>612</v>
      </c>
      <c r="M773">
        <v>2</v>
      </c>
      <c r="N773">
        <v>1</v>
      </c>
      <c r="O773">
        <v>2260</v>
      </c>
      <c r="P773" t="s">
        <v>861</v>
      </c>
      <c r="R773" t="s">
        <v>611</v>
      </c>
      <c r="S773" t="s">
        <v>612</v>
      </c>
      <c r="T773">
        <v>708</v>
      </c>
      <c r="U773">
        <v>-2</v>
      </c>
      <c r="V773">
        <v>1580</v>
      </c>
      <c r="W773" t="s">
        <v>715</v>
      </c>
      <c r="Y773" t="s">
        <v>728</v>
      </c>
      <c r="AB773" t="e">
        <f>IF(I773=$AA$2, _xlfn.XLOOKUP(P773,tennis_clusters!B:B,tennis_clusters!AB:AB),"NA")</f>
        <v>#N/A</v>
      </c>
      <c r="AC773" t="str">
        <f>IF(OR(ISNUMBER(AB773),ISNA(AB773)),"NA",_xlfn.XLOOKUP(I773,tennis_clusters!B:B,tennis_clusters!AB:AB))</f>
        <v>NA</v>
      </c>
      <c r="AD773" t="str">
        <f t="shared" si="91"/>
        <v>W</v>
      </c>
      <c r="AE773" t="str">
        <f t="shared" si="92"/>
        <v/>
      </c>
      <c r="AF773" t="str">
        <f t="shared" si="93"/>
        <v/>
      </c>
      <c r="AG773" t="str">
        <f t="shared" si="90"/>
        <v/>
      </c>
      <c r="AH773" t="str">
        <f t="shared" si="87"/>
        <v/>
      </c>
      <c r="AI773" t="str">
        <f t="shared" si="88"/>
        <v/>
      </c>
      <c r="AJ773">
        <v>0.76137624861265263</v>
      </c>
      <c r="AK773" t="str">
        <f t="shared" si="89"/>
        <v/>
      </c>
    </row>
    <row r="774" spans="1:37" x14ac:dyDescent="0.2">
      <c r="A774" s="2" t="d">
        <v>1997-03-17</v>
      </c>
      <c r="B774" t="s">
        <v>699</v>
      </c>
      <c r="C774" t="s">
        <v>642</v>
      </c>
      <c r="D774">
        <v>3</v>
      </c>
      <c r="E774" t="s">
        <v>609</v>
      </c>
      <c r="F774" t="b">
        <v>0</v>
      </c>
      <c r="G774">
        <v>47</v>
      </c>
      <c r="H774" t="s">
        <v>614</v>
      </c>
      <c r="I774" t="s">
        <v>511</v>
      </c>
      <c r="J774">
        <v>30</v>
      </c>
      <c r="K774" t="s">
        <v>633</v>
      </c>
      <c r="L774" t="s">
        <v>634</v>
      </c>
      <c r="M774">
        <v>35</v>
      </c>
      <c r="N774">
        <v>19</v>
      </c>
      <c r="O774">
        <v>2084</v>
      </c>
      <c r="P774" t="s">
        <v>462</v>
      </c>
      <c r="Q774">
        <v>1</v>
      </c>
      <c r="R774" t="s">
        <v>611</v>
      </c>
      <c r="S774" t="s">
        <v>612</v>
      </c>
      <c r="T774">
        <v>1</v>
      </c>
      <c r="U774">
        <v>-19</v>
      </c>
      <c r="V774">
        <v>2383</v>
      </c>
      <c r="W774" t="s">
        <v>982</v>
      </c>
      <c r="AB774" t="str">
        <f>IF(I774=$AA$2, _xlfn.XLOOKUP(P774,tennis_clusters!B:B,tennis_clusters!AB:AB),"NA")</f>
        <v>NA</v>
      </c>
      <c r="AC774">
        <f>IF(OR(ISNUMBER(AB774),ISNA(AB774)),"NA",_xlfn.XLOOKUP(I774,tennis_clusters!B:B,tennis_clusters!AB:AB))</f>
        <v>18</v>
      </c>
      <c r="AD774" t="str">
        <f t="shared" si="91"/>
        <v>L</v>
      </c>
      <c r="AE774" t="str">
        <f t="shared" si="92"/>
        <v>L</v>
      </c>
      <c r="AF774">
        <f t="shared" si="93"/>
        <v>18</v>
      </c>
      <c r="AG774">
        <f t="shared" si="90"/>
        <v>0</v>
      </c>
      <c r="AH774">
        <f t="shared" si="87"/>
        <v>0.7021276595744681</v>
      </c>
      <c r="AI774">
        <f t="shared" si="88"/>
        <v>0.49298325033952017</v>
      </c>
      <c r="AJ774">
        <v>0.76137624861265263</v>
      </c>
      <c r="AK774">
        <f t="shared" si="89"/>
        <v>0.57969379195147586</v>
      </c>
    </row>
    <row r="775" spans="1:37" x14ac:dyDescent="0.2">
      <c r="A775" s="2" t="d">
        <v>2002-05-20</v>
      </c>
      <c r="B775" t="s">
        <v>675</v>
      </c>
      <c r="C775" t="s">
        <v>676</v>
      </c>
      <c r="D775">
        <v>3</v>
      </c>
      <c r="E775" t="s">
        <v>671</v>
      </c>
      <c r="F775" t="b">
        <v>0</v>
      </c>
      <c r="G775">
        <v>34</v>
      </c>
      <c r="H775" t="s">
        <v>677</v>
      </c>
      <c r="I775" t="s">
        <v>462</v>
      </c>
      <c r="K775" t="s">
        <v>611</v>
      </c>
      <c r="L775" t="s">
        <v>612</v>
      </c>
      <c r="M775">
        <v>12</v>
      </c>
      <c r="N775">
        <v>6</v>
      </c>
      <c r="O775">
        <v>2119</v>
      </c>
      <c r="P775" t="s">
        <v>222</v>
      </c>
      <c r="R775" t="s">
        <v>647</v>
      </c>
      <c r="S775" t="s">
        <v>648</v>
      </c>
      <c r="T775">
        <v>17</v>
      </c>
      <c r="U775">
        <v>-6</v>
      </c>
      <c r="V775">
        <v>2000</v>
      </c>
      <c r="W775" t="s">
        <v>681</v>
      </c>
      <c r="AB775">
        <f>IF(I775=$AA$2, _xlfn.XLOOKUP(P775,tennis_clusters!B:B,tennis_clusters!AB:AB),"NA")</f>
        <v>13</v>
      </c>
      <c r="AC775" t="str">
        <f>IF(OR(ISNUMBER(AB775),ISNA(AB775)),"NA",_xlfn.XLOOKUP(I775,tennis_clusters!B:B,tennis_clusters!AB:AB))</f>
        <v>NA</v>
      </c>
      <c r="AD775" t="str">
        <f t="shared" si="91"/>
        <v>W</v>
      </c>
      <c r="AE775" t="str">
        <f t="shared" si="92"/>
        <v>W</v>
      </c>
      <c r="AF775">
        <f t="shared" si="93"/>
        <v>13</v>
      </c>
      <c r="AG775">
        <f t="shared" si="90"/>
        <v>1</v>
      </c>
      <c r="AH775">
        <f t="shared" ref="AH775:AH838" si="94">IF(AF775="","",_xlfn.XLOOKUP(AF775,AL:AL,AM:AM))</f>
        <v>0.80909090909090908</v>
      </c>
      <c r="AI775">
        <f t="shared" ref="AI775:AI838" si="95">IF(AF775="","",(AH775-AG775)^2)</f>
        <v>3.6446280991735538E-2</v>
      </c>
      <c r="AJ775">
        <v>0.76137624861265263</v>
      </c>
      <c r="AK775">
        <f t="shared" ref="AK775:AK838" si="96">IF(AG775="","",(AJ775-AG775)^2)</f>
        <v>5.6941294726170565E-2</v>
      </c>
    </row>
    <row r="776" spans="1:37" x14ac:dyDescent="0.2">
      <c r="A776" s="2" t="d">
        <v>2001-08-27</v>
      </c>
      <c r="B776" t="s">
        <v>607</v>
      </c>
      <c r="C776" t="s">
        <v>608</v>
      </c>
      <c r="D776">
        <v>5</v>
      </c>
      <c r="E776" t="s">
        <v>609</v>
      </c>
      <c r="F776" t="b">
        <v>0</v>
      </c>
      <c r="G776">
        <v>65</v>
      </c>
      <c r="H776" t="s">
        <v>614</v>
      </c>
      <c r="I776" t="s">
        <v>462</v>
      </c>
      <c r="J776">
        <v>10</v>
      </c>
      <c r="K776" t="s">
        <v>611</v>
      </c>
      <c r="L776" t="s">
        <v>612</v>
      </c>
      <c r="M776">
        <v>10</v>
      </c>
      <c r="N776">
        <v>11</v>
      </c>
      <c r="O776">
        <v>2199</v>
      </c>
      <c r="P776" t="s">
        <v>364</v>
      </c>
      <c r="Q776">
        <v>3</v>
      </c>
      <c r="R776" t="s">
        <v>667</v>
      </c>
      <c r="S776" t="s">
        <v>668</v>
      </c>
      <c r="T776">
        <v>3</v>
      </c>
      <c r="U776">
        <v>-11</v>
      </c>
      <c r="V776">
        <v>2113</v>
      </c>
      <c r="W776" t="s">
        <v>733</v>
      </c>
      <c r="AB776">
        <f>IF(I776=$AA$2, _xlfn.XLOOKUP(P776,tennis_clusters!B:B,tennis_clusters!AB:AB),"NA")</f>
        <v>11</v>
      </c>
      <c r="AC776" t="str">
        <f>IF(OR(ISNUMBER(AB776),ISNA(AB776)),"NA",_xlfn.XLOOKUP(I776,tennis_clusters!B:B,tennis_clusters!AB:AB))</f>
        <v>NA</v>
      </c>
      <c r="AD776" t="str">
        <f t="shared" si="91"/>
        <v>W</v>
      </c>
      <c r="AE776" t="str">
        <f t="shared" si="92"/>
        <v>W</v>
      </c>
      <c r="AF776">
        <f t="shared" si="93"/>
        <v>11</v>
      </c>
      <c r="AG776">
        <f t="shared" si="90"/>
        <v>1</v>
      </c>
      <c r="AH776">
        <f t="shared" si="94"/>
        <v>0.66279069767441856</v>
      </c>
      <c r="AI776">
        <f t="shared" si="95"/>
        <v>0.11371011357490539</v>
      </c>
      <c r="AJ776">
        <v>0.76137624861265263</v>
      </c>
      <c r="AK776">
        <f t="shared" si="96"/>
        <v>5.6941294726170565E-2</v>
      </c>
    </row>
    <row r="777" spans="1:37" x14ac:dyDescent="0.2">
      <c r="A777" s="2" t="d">
        <v>2000-01-17</v>
      </c>
      <c r="B777" t="s">
        <v>719</v>
      </c>
      <c r="C777" t="s">
        <v>608</v>
      </c>
      <c r="D777">
        <v>5</v>
      </c>
      <c r="E777" t="s">
        <v>609</v>
      </c>
      <c r="F777" t="b">
        <v>0</v>
      </c>
      <c r="G777">
        <v>64</v>
      </c>
      <c r="H777" t="s">
        <v>624</v>
      </c>
      <c r="I777" t="s">
        <v>462</v>
      </c>
      <c r="J777">
        <v>3</v>
      </c>
      <c r="K777" t="s">
        <v>611</v>
      </c>
      <c r="L777" t="s">
        <v>612</v>
      </c>
      <c r="M777">
        <v>3</v>
      </c>
      <c r="N777">
        <v>2</v>
      </c>
      <c r="O777">
        <v>2310</v>
      </c>
      <c r="P777" t="s">
        <v>571</v>
      </c>
      <c r="R777" t="s">
        <v>713</v>
      </c>
      <c r="S777" t="s">
        <v>714</v>
      </c>
      <c r="T777">
        <v>151</v>
      </c>
      <c r="U777">
        <v>-2</v>
      </c>
      <c r="V777">
        <v>1868</v>
      </c>
      <c r="W777" t="s">
        <v>836</v>
      </c>
      <c r="Y777" t="s">
        <v>646</v>
      </c>
      <c r="AB777">
        <f>IF(I777=$AA$2, _xlfn.XLOOKUP(P777,tennis_clusters!B:B,tennis_clusters!AB:AB),"NA")</f>
        <v>19</v>
      </c>
      <c r="AC777" t="str">
        <f>IF(OR(ISNUMBER(AB777),ISNA(AB777)),"NA",_xlfn.XLOOKUP(I777,tennis_clusters!B:B,tennis_clusters!AB:AB))</f>
        <v>NA</v>
      </c>
      <c r="AD777" t="str">
        <f t="shared" si="91"/>
        <v>W</v>
      </c>
      <c r="AE777" t="str">
        <f t="shared" si="92"/>
        <v>W</v>
      </c>
      <c r="AF777">
        <f t="shared" si="93"/>
        <v>19</v>
      </c>
      <c r="AG777">
        <f t="shared" si="90"/>
        <v>1</v>
      </c>
      <c r="AH777">
        <f t="shared" si="94"/>
        <v>0.83333333333333337</v>
      </c>
      <c r="AI777">
        <f t="shared" si="95"/>
        <v>2.7777777777777766E-2</v>
      </c>
      <c r="AJ777">
        <v>0.76137624861265263</v>
      </c>
      <c r="AK777">
        <f t="shared" si="96"/>
        <v>5.6941294726170565E-2</v>
      </c>
    </row>
    <row r="778" spans="1:37" x14ac:dyDescent="0.2">
      <c r="A778" s="2" t="d">
        <v>1994-08-29</v>
      </c>
      <c r="B778" t="s">
        <v>607</v>
      </c>
      <c r="C778" t="s">
        <v>608</v>
      </c>
      <c r="D778">
        <v>5</v>
      </c>
      <c r="E778" t="s">
        <v>609</v>
      </c>
      <c r="F778" t="b">
        <v>0</v>
      </c>
      <c r="G778">
        <v>43</v>
      </c>
      <c r="H778" t="s">
        <v>628</v>
      </c>
      <c r="I778" t="s">
        <v>462</v>
      </c>
      <c r="J778">
        <v>1</v>
      </c>
      <c r="K778" t="s">
        <v>611</v>
      </c>
      <c r="L778" t="s">
        <v>612</v>
      </c>
      <c r="M778">
        <v>1</v>
      </c>
      <c r="N778">
        <v>1</v>
      </c>
      <c r="O778">
        <v>2382</v>
      </c>
      <c r="P778" t="s">
        <v>133</v>
      </c>
      <c r="R778" t="s">
        <v>693</v>
      </c>
      <c r="S778" t="s">
        <v>694</v>
      </c>
      <c r="T778">
        <v>54</v>
      </c>
      <c r="U778">
        <v>-2</v>
      </c>
      <c r="V778">
        <v>1900</v>
      </c>
      <c r="W778" t="s">
        <v>868</v>
      </c>
      <c r="AB778">
        <f>IF(I778=$AA$2, _xlfn.XLOOKUP(P778,tennis_clusters!B:B,tennis_clusters!AB:AB),"NA")</f>
        <v>10</v>
      </c>
      <c r="AC778" t="str">
        <f>IF(OR(ISNUMBER(AB778),ISNA(AB778)),"NA",_xlfn.XLOOKUP(I778,tennis_clusters!B:B,tennis_clusters!AB:AB))</f>
        <v>NA</v>
      </c>
      <c r="AD778" t="str">
        <f t="shared" si="91"/>
        <v>W</v>
      </c>
      <c r="AE778" t="str">
        <f t="shared" si="92"/>
        <v>W</v>
      </c>
      <c r="AF778">
        <f t="shared" si="93"/>
        <v>10</v>
      </c>
      <c r="AG778">
        <f t="shared" si="90"/>
        <v>1</v>
      </c>
      <c r="AH778">
        <f t="shared" si="94"/>
        <v>0.9</v>
      </c>
      <c r="AI778">
        <f t="shared" si="95"/>
        <v>9.999999999999995E-3</v>
      </c>
      <c r="AJ778">
        <v>0.76137624861265263</v>
      </c>
      <c r="AK778">
        <f t="shared" si="96"/>
        <v>5.6941294726170565E-2</v>
      </c>
    </row>
    <row r="779" spans="1:37" x14ac:dyDescent="0.2">
      <c r="A779" s="2" t="d">
        <v>1989-08-28</v>
      </c>
      <c r="B779" t="s">
        <v>607</v>
      </c>
      <c r="C779" t="s">
        <v>608</v>
      </c>
      <c r="D779">
        <v>5</v>
      </c>
      <c r="E779" t="s">
        <v>609</v>
      </c>
      <c r="F779" t="b">
        <v>0</v>
      </c>
      <c r="H779" t="s">
        <v>632</v>
      </c>
      <c r="I779" t="s">
        <v>462</v>
      </c>
      <c r="K779" t="s">
        <v>611</v>
      </c>
      <c r="L779" t="s">
        <v>612</v>
      </c>
      <c r="M779">
        <v>91</v>
      </c>
      <c r="N779">
        <v>7</v>
      </c>
      <c r="O779">
        <v>1881</v>
      </c>
      <c r="P779" t="s">
        <v>1385</v>
      </c>
      <c r="R779" t="s">
        <v>1386</v>
      </c>
      <c r="S779" t="s">
        <v>1387</v>
      </c>
      <c r="T779">
        <v>335</v>
      </c>
      <c r="U779">
        <v>-20</v>
      </c>
      <c r="V779">
        <v>1660</v>
      </c>
      <c r="W779" t="s">
        <v>1388</v>
      </c>
      <c r="Y779" t="s">
        <v>646</v>
      </c>
      <c r="AB779" t="e">
        <f>IF(I779=$AA$2, _xlfn.XLOOKUP(P779,tennis_clusters!B:B,tennis_clusters!AB:AB),"NA")</f>
        <v>#N/A</v>
      </c>
      <c r="AC779" t="str">
        <f>IF(OR(ISNUMBER(AB779),ISNA(AB779)),"NA",_xlfn.XLOOKUP(I779,tennis_clusters!B:B,tennis_clusters!AB:AB))</f>
        <v>NA</v>
      </c>
      <c r="AD779" t="str">
        <f t="shared" si="91"/>
        <v>W</v>
      </c>
      <c r="AE779" t="str">
        <f t="shared" si="92"/>
        <v/>
      </c>
      <c r="AF779" t="str">
        <f t="shared" si="93"/>
        <v/>
      </c>
      <c r="AG779" t="str">
        <f t="shared" si="90"/>
        <v/>
      </c>
      <c r="AH779" t="str">
        <f t="shared" si="94"/>
        <v/>
      </c>
      <c r="AI779" t="str">
        <f t="shared" si="95"/>
        <v/>
      </c>
      <c r="AJ779">
        <v>0.76137624861265263</v>
      </c>
      <c r="AK779" t="str">
        <f t="shared" si="96"/>
        <v/>
      </c>
    </row>
    <row r="780" spans="1:37" x14ac:dyDescent="0.2">
      <c r="A780" s="2" t="d">
        <v>1998-04-27</v>
      </c>
      <c r="B780" t="s">
        <v>929</v>
      </c>
      <c r="C780" t="s">
        <v>637</v>
      </c>
      <c r="D780">
        <v>3</v>
      </c>
      <c r="E780" t="s">
        <v>671</v>
      </c>
      <c r="F780" t="b">
        <v>0</v>
      </c>
      <c r="G780">
        <v>17</v>
      </c>
      <c r="H780" t="s">
        <v>614</v>
      </c>
      <c r="I780" t="s">
        <v>462</v>
      </c>
      <c r="J780">
        <v>1</v>
      </c>
      <c r="K780" t="s">
        <v>611</v>
      </c>
      <c r="L780" t="s">
        <v>612</v>
      </c>
      <c r="M780">
        <v>1</v>
      </c>
      <c r="N780">
        <v>1</v>
      </c>
      <c r="O780">
        <v>2294</v>
      </c>
      <c r="P780" t="s">
        <v>44</v>
      </c>
      <c r="R780" t="s">
        <v>633</v>
      </c>
      <c r="S780" t="s">
        <v>634</v>
      </c>
      <c r="T780">
        <v>81</v>
      </c>
      <c r="U780">
        <v>-1</v>
      </c>
      <c r="V780">
        <v>1829</v>
      </c>
      <c r="W780" t="s">
        <v>931</v>
      </c>
      <c r="Y780" t="s">
        <v>646</v>
      </c>
      <c r="AB780">
        <f>IF(I780=$AA$2, _xlfn.XLOOKUP(P780,tennis_clusters!B:B,tennis_clusters!AB:AB),"NA")</f>
        <v>1</v>
      </c>
      <c r="AC780" t="str">
        <f>IF(OR(ISNUMBER(AB780),ISNA(AB780)),"NA",_xlfn.XLOOKUP(I780,tennis_clusters!B:B,tennis_clusters!AB:AB))</f>
        <v>NA</v>
      </c>
      <c r="AD780" t="str">
        <f t="shared" si="91"/>
        <v>W</v>
      </c>
      <c r="AE780" t="str">
        <f t="shared" si="92"/>
        <v>W</v>
      </c>
      <c r="AF780">
        <f t="shared" si="93"/>
        <v>1</v>
      </c>
      <c r="AG780">
        <f t="shared" si="90"/>
        <v>1</v>
      </c>
      <c r="AH780">
        <f t="shared" si="94"/>
        <v>0.5</v>
      </c>
      <c r="AI780">
        <f t="shared" si="95"/>
        <v>0.25</v>
      </c>
      <c r="AJ780">
        <v>0.76137624861265263</v>
      </c>
      <c r="AK780">
        <f t="shared" si="96"/>
        <v>5.6941294726170565E-2</v>
      </c>
    </row>
    <row r="781" spans="1:37" x14ac:dyDescent="0.2">
      <c r="A781" s="2" t="d">
        <v>1992-07-27</v>
      </c>
      <c r="B781" t="s">
        <v>1235</v>
      </c>
      <c r="C781" t="s">
        <v>1236</v>
      </c>
      <c r="D781">
        <v>5</v>
      </c>
      <c r="E781" t="s">
        <v>671</v>
      </c>
      <c r="F781" t="b">
        <v>0</v>
      </c>
      <c r="H781" t="s">
        <v>628</v>
      </c>
      <c r="I781" t="s">
        <v>462</v>
      </c>
      <c r="J781">
        <v>3</v>
      </c>
      <c r="K781" t="s">
        <v>611</v>
      </c>
      <c r="L781" t="s">
        <v>612</v>
      </c>
      <c r="M781">
        <v>3</v>
      </c>
      <c r="N781">
        <v>5</v>
      </c>
      <c r="O781">
        <v>2196</v>
      </c>
      <c r="P781" t="s">
        <v>569</v>
      </c>
      <c r="R781" t="s">
        <v>643</v>
      </c>
      <c r="S781" t="s">
        <v>644</v>
      </c>
      <c r="T781">
        <v>41</v>
      </c>
      <c r="U781">
        <v>-5</v>
      </c>
      <c r="V781">
        <v>2024</v>
      </c>
      <c r="W781" t="s">
        <v>1239</v>
      </c>
      <c r="AB781">
        <f>IF(I781=$AA$2, _xlfn.XLOOKUP(P781,tennis_clusters!B:B,tennis_clusters!AB:AB),"NA")</f>
        <v>15</v>
      </c>
      <c r="AC781" t="str">
        <f>IF(OR(ISNUMBER(AB781),ISNA(AB781)),"NA",_xlfn.XLOOKUP(I781,tennis_clusters!B:B,tennis_clusters!AB:AB))</f>
        <v>NA</v>
      </c>
      <c r="AD781" t="str">
        <f t="shared" si="91"/>
        <v>W</v>
      </c>
      <c r="AE781" t="str">
        <f t="shared" si="92"/>
        <v>W</v>
      </c>
      <c r="AF781">
        <f t="shared" si="93"/>
        <v>15</v>
      </c>
      <c r="AG781">
        <f t="shared" si="90"/>
        <v>1</v>
      </c>
      <c r="AH781">
        <f t="shared" si="94"/>
        <v>0.70769230769230773</v>
      </c>
      <c r="AI781">
        <f t="shared" si="95"/>
        <v>8.5443786982248499E-2</v>
      </c>
      <c r="AJ781">
        <v>0.76137624861265263</v>
      </c>
      <c r="AK781">
        <f t="shared" si="96"/>
        <v>5.6941294726170565E-2</v>
      </c>
    </row>
    <row r="782" spans="1:37" x14ac:dyDescent="0.2">
      <c r="A782" s="2" t="d">
        <v>1998-10-19</v>
      </c>
      <c r="B782" t="s">
        <v>898</v>
      </c>
      <c r="C782" t="s">
        <v>637</v>
      </c>
      <c r="D782">
        <v>3</v>
      </c>
      <c r="E782" t="s">
        <v>819</v>
      </c>
      <c r="F782" t="b">
        <v>1</v>
      </c>
      <c r="G782">
        <v>63</v>
      </c>
      <c r="H782" t="s">
        <v>618</v>
      </c>
      <c r="I782" t="s">
        <v>559</v>
      </c>
      <c r="K782" t="s">
        <v>621</v>
      </c>
      <c r="L782" t="s">
        <v>622</v>
      </c>
      <c r="M782">
        <v>53</v>
      </c>
      <c r="N782">
        <v>7</v>
      </c>
      <c r="O782">
        <v>2032</v>
      </c>
      <c r="P782" t="s">
        <v>462</v>
      </c>
      <c r="Q782">
        <v>1</v>
      </c>
      <c r="R782" t="s">
        <v>611</v>
      </c>
      <c r="S782" t="s">
        <v>612</v>
      </c>
      <c r="T782">
        <v>1</v>
      </c>
      <c r="U782">
        <v>-7</v>
      </c>
      <c r="V782">
        <v>2285</v>
      </c>
      <c r="W782" t="s">
        <v>832</v>
      </c>
      <c r="Z782" t="s">
        <v>832</v>
      </c>
      <c r="AB782" t="str">
        <f>IF(I782=$AA$2, _xlfn.XLOOKUP(P782,tennis_clusters!B:B,tennis_clusters!AB:AB),"NA")</f>
        <v>NA</v>
      </c>
      <c r="AC782">
        <f>IF(OR(ISNUMBER(AB782),ISNA(AB782)),"NA",_xlfn.XLOOKUP(I782,tennis_clusters!B:B,tennis_clusters!AB:AB))</f>
        <v>15</v>
      </c>
      <c r="AD782" t="str">
        <f t="shared" si="91"/>
        <v>L</v>
      </c>
      <c r="AE782" t="str">
        <f t="shared" si="92"/>
        <v>L</v>
      </c>
      <c r="AF782">
        <f t="shared" si="93"/>
        <v>15</v>
      </c>
      <c r="AG782">
        <f t="shared" si="90"/>
        <v>0</v>
      </c>
      <c r="AH782">
        <f t="shared" si="94"/>
        <v>0.70769230769230773</v>
      </c>
      <c r="AI782">
        <f t="shared" si="95"/>
        <v>0.50082840236686399</v>
      </c>
      <c r="AJ782">
        <v>0.76137624861265263</v>
      </c>
      <c r="AK782">
        <f t="shared" si="96"/>
        <v>0.57969379195147586</v>
      </c>
    </row>
    <row r="783" spans="1:37" x14ac:dyDescent="0.2">
      <c r="A783" s="2" t="d">
        <v>1993-06-21</v>
      </c>
      <c r="B783" t="s">
        <v>658</v>
      </c>
      <c r="C783" t="s">
        <v>608</v>
      </c>
      <c r="D783">
        <v>5</v>
      </c>
      <c r="E783" t="s">
        <v>608</v>
      </c>
      <c r="F783" t="b">
        <v>0</v>
      </c>
      <c r="G783">
        <v>56</v>
      </c>
      <c r="H783" t="s">
        <v>610</v>
      </c>
      <c r="I783" t="s">
        <v>462</v>
      </c>
      <c r="J783">
        <v>1</v>
      </c>
      <c r="K783" t="s">
        <v>611</v>
      </c>
      <c r="L783" t="s">
        <v>612</v>
      </c>
      <c r="M783">
        <v>1</v>
      </c>
      <c r="N783">
        <v>17</v>
      </c>
      <c r="O783">
        <v>2309</v>
      </c>
      <c r="P783" t="s">
        <v>289</v>
      </c>
      <c r="Q783">
        <v>3</v>
      </c>
      <c r="R783" t="s">
        <v>611</v>
      </c>
      <c r="S783" t="s">
        <v>612</v>
      </c>
      <c r="T783">
        <v>2</v>
      </c>
      <c r="U783">
        <v>-16</v>
      </c>
      <c r="V783">
        <v>2323</v>
      </c>
      <c r="W783" t="s">
        <v>1188</v>
      </c>
      <c r="AB783">
        <f>IF(I783=$AA$2, _xlfn.XLOOKUP(P783,tennis_clusters!B:B,tennis_clusters!AB:AB),"NA")</f>
        <v>8</v>
      </c>
      <c r="AC783" t="str">
        <f>IF(OR(ISNUMBER(AB783),ISNA(AB783)),"NA",_xlfn.XLOOKUP(I783,tennis_clusters!B:B,tennis_clusters!AB:AB))</f>
        <v>NA</v>
      </c>
      <c r="AD783" t="str">
        <f t="shared" si="91"/>
        <v>W</v>
      </c>
      <c r="AE783" t="str">
        <f t="shared" si="92"/>
        <v>W</v>
      </c>
      <c r="AF783">
        <f t="shared" si="93"/>
        <v>8</v>
      </c>
      <c r="AG783">
        <f t="shared" si="90"/>
        <v>1</v>
      </c>
      <c r="AH783">
        <f t="shared" si="94"/>
        <v>0.7415730337078652</v>
      </c>
      <c r="AI783">
        <f t="shared" si="95"/>
        <v>6.6784496906956176E-2</v>
      </c>
      <c r="AJ783">
        <v>0.76137624861265263</v>
      </c>
      <c r="AK783">
        <f t="shared" si="96"/>
        <v>5.6941294726170565E-2</v>
      </c>
    </row>
    <row r="784" spans="1:37" x14ac:dyDescent="0.2">
      <c r="A784" s="2" t="d">
        <v>1989-05-29</v>
      </c>
      <c r="B784" t="s">
        <v>670</v>
      </c>
      <c r="C784" t="s">
        <v>608</v>
      </c>
      <c r="D784">
        <v>5</v>
      </c>
      <c r="E784" t="s">
        <v>671</v>
      </c>
      <c r="F784" t="b">
        <v>0</v>
      </c>
      <c r="H784" t="s">
        <v>632</v>
      </c>
      <c r="I784" t="s">
        <v>462</v>
      </c>
      <c r="K784" t="s">
        <v>611</v>
      </c>
      <c r="L784" t="s">
        <v>612</v>
      </c>
      <c r="M784">
        <v>92</v>
      </c>
      <c r="N784">
        <v>15</v>
      </c>
      <c r="O784">
        <v>1849</v>
      </c>
      <c r="P784" t="s">
        <v>1400</v>
      </c>
      <c r="R784" t="s">
        <v>1386</v>
      </c>
      <c r="S784" t="s">
        <v>1387</v>
      </c>
      <c r="T784">
        <v>128</v>
      </c>
      <c r="U784">
        <v>-17</v>
      </c>
      <c r="V784">
        <v>1804</v>
      </c>
      <c r="W784" t="s">
        <v>619</v>
      </c>
      <c r="AB784" t="e">
        <f>IF(I784=$AA$2, _xlfn.XLOOKUP(P784,tennis_clusters!B:B,tennis_clusters!AB:AB),"NA")</f>
        <v>#N/A</v>
      </c>
      <c r="AC784" t="str">
        <f>IF(OR(ISNUMBER(AB784),ISNA(AB784)),"NA",_xlfn.XLOOKUP(I784,tennis_clusters!B:B,tennis_clusters!AB:AB))</f>
        <v>NA</v>
      </c>
      <c r="AD784" t="str">
        <f t="shared" si="91"/>
        <v>W</v>
      </c>
      <c r="AE784" t="str">
        <f t="shared" si="92"/>
        <v/>
      </c>
      <c r="AF784" t="str">
        <f t="shared" si="93"/>
        <v/>
      </c>
      <c r="AG784" t="str">
        <f t="shared" si="90"/>
        <v/>
      </c>
      <c r="AH784" t="str">
        <f t="shared" si="94"/>
        <v/>
      </c>
      <c r="AI784" t="str">
        <f t="shared" si="95"/>
        <v/>
      </c>
      <c r="AJ784">
        <v>0.76137624861265263</v>
      </c>
      <c r="AK784" t="str">
        <f t="shared" si="96"/>
        <v/>
      </c>
    </row>
    <row r="785" spans="1:37" x14ac:dyDescent="0.2">
      <c r="A785" s="2" t="d">
        <v>1998-10-26</v>
      </c>
      <c r="B785" t="s">
        <v>726</v>
      </c>
      <c r="C785" t="s">
        <v>642</v>
      </c>
      <c r="D785">
        <v>3</v>
      </c>
      <c r="E785" t="s">
        <v>609</v>
      </c>
      <c r="F785" t="b">
        <v>1</v>
      </c>
      <c r="G785">
        <v>61</v>
      </c>
      <c r="H785" t="s">
        <v>624</v>
      </c>
      <c r="I785" t="s">
        <v>462</v>
      </c>
      <c r="J785">
        <v>1</v>
      </c>
      <c r="K785" t="s">
        <v>611</v>
      </c>
      <c r="L785" t="s">
        <v>612</v>
      </c>
      <c r="M785">
        <v>1</v>
      </c>
      <c r="N785">
        <v>3</v>
      </c>
      <c r="O785">
        <v>2278</v>
      </c>
      <c r="P785" t="s">
        <v>431</v>
      </c>
      <c r="R785" t="s">
        <v>621</v>
      </c>
      <c r="S785" t="s">
        <v>622</v>
      </c>
      <c r="T785">
        <v>34</v>
      </c>
      <c r="U785">
        <v>-4</v>
      </c>
      <c r="V785">
        <v>1998</v>
      </c>
      <c r="W785" t="s">
        <v>666</v>
      </c>
      <c r="AB785">
        <f>IF(I785=$AA$2, _xlfn.XLOOKUP(P785,tennis_clusters!B:B,tennis_clusters!AB:AB),"NA")</f>
        <v>2</v>
      </c>
      <c r="AC785" t="str">
        <f>IF(OR(ISNUMBER(AB785),ISNA(AB785)),"NA",_xlfn.XLOOKUP(I785,tennis_clusters!B:B,tennis_clusters!AB:AB))</f>
        <v>NA</v>
      </c>
      <c r="AD785" t="str">
        <f t="shared" si="91"/>
        <v>W</v>
      </c>
      <c r="AE785" t="str">
        <f t="shared" si="92"/>
        <v>W</v>
      </c>
      <c r="AF785">
        <f t="shared" si="93"/>
        <v>2</v>
      </c>
      <c r="AG785">
        <f t="shared" si="90"/>
        <v>1</v>
      </c>
      <c r="AH785">
        <f t="shared" si="94"/>
        <v>0.78749999999999998</v>
      </c>
      <c r="AI785">
        <f t="shared" si="95"/>
        <v>4.5156250000000009E-2</v>
      </c>
      <c r="AJ785">
        <v>0.76137624861265263</v>
      </c>
      <c r="AK785">
        <f t="shared" si="96"/>
        <v>5.6941294726170565E-2</v>
      </c>
    </row>
    <row r="786" spans="1:37" x14ac:dyDescent="0.2">
      <c r="A786" s="2" t="d">
        <v>1992-08-10</v>
      </c>
      <c r="B786" t="s">
        <v>641</v>
      </c>
      <c r="C786" t="s">
        <v>642</v>
      </c>
      <c r="D786">
        <v>3</v>
      </c>
      <c r="E786" t="s">
        <v>609</v>
      </c>
      <c r="F786" t="b">
        <v>0</v>
      </c>
      <c r="G786">
        <v>38</v>
      </c>
      <c r="H786" t="s">
        <v>614</v>
      </c>
      <c r="I786" t="s">
        <v>462</v>
      </c>
      <c r="J786">
        <v>3</v>
      </c>
      <c r="K786" t="s">
        <v>611</v>
      </c>
      <c r="L786" t="s">
        <v>612</v>
      </c>
      <c r="M786">
        <v>3</v>
      </c>
      <c r="N786">
        <v>11</v>
      </c>
      <c r="O786">
        <v>2204</v>
      </c>
      <c r="P786" t="s">
        <v>522</v>
      </c>
      <c r="Q786">
        <v>2</v>
      </c>
      <c r="R786" t="s">
        <v>678</v>
      </c>
      <c r="S786" t="s">
        <v>679</v>
      </c>
      <c r="T786">
        <v>2</v>
      </c>
      <c r="U786">
        <v>-12</v>
      </c>
      <c r="V786">
        <v>2213</v>
      </c>
      <c r="W786" t="s">
        <v>842</v>
      </c>
      <c r="AB786">
        <f>IF(I786=$AA$2, _xlfn.XLOOKUP(P786,tennis_clusters!B:B,tennis_clusters!AB:AB),"NA")</f>
        <v>8</v>
      </c>
      <c r="AC786" t="str">
        <f>IF(OR(ISNUMBER(AB786),ISNA(AB786)),"NA",_xlfn.XLOOKUP(I786,tennis_clusters!B:B,tennis_clusters!AB:AB))</f>
        <v>NA</v>
      </c>
      <c r="AD786" t="str">
        <f t="shared" si="91"/>
        <v>W</v>
      </c>
      <c r="AE786" t="str">
        <f t="shared" si="92"/>
        <v>W</v>
      </c>
      <c r="AF786">
        <f t="shared" si="93"/>
        <v>8</v>
      </c>
      <c r="AG786">
        <f t="shared" si="90"/>
        <v>1</v>
      </c>
      <c r="AH786">
        <f t="shared" si="94"/>
        <v>0.7415730337078652</v>
      </c>
      <c r="AI786">
        <f t="shared" si="95"/>
        <v>6.6784496906956176E-2</v>
      </c>
      <c r="AJ786">
        <v>0.76137624861265263</v>
      </c>
      <c r="AK786">
        <f t="shared" si="96"/>
        <v>5.6941294726170565E-2</v>
      </c>
    </row>
    <row r="787" spans="1:37" x14ac:dyDescent="0.2">
      <c r="A787" s="2" t="d">
        <v>1992-08-10</v>
      </c>
      <c r="B787" t="s">
        <v>641</v>
      </c>
      <c r="C787" t="s">
        <v>642</v>
      </c>
      <c r="D787">
        <v>3</v>
      </c>
      <c r="E787" t="s">
        <v>609</v>
      </c>
      <c r="F787" t="b">
        <v>0</v>
      </c>
      <c r="G787">
        <v>38</v>
      </c>
      <c r="H787" t="s">
        <v>620</v>
      </c>
      <c r="I787" t="s">
        <v>462</v>
      </c>
      <c r="J787">
        <v>3</v>
      </c>
      <c r="K787" t="s">
        <v>611</v>
      </c>
      <c r="L787" t="s">
        <v>612</v>
      </c>
      <c r="M787">
        <v>3</v>
      </c>
      <c r="N787">
        <v>4</v>
      </c>
      <c r="O787">
        <v>2191</v>
      </c>
      <c r="P787" t="s">
        <v>388</v>
      </c>
      <c r="R787" t="s">
        <v>643</v>
      </c>
      <c r="S787" t="s">
        <v>644</v>
      </c>
      <c r="T787">
        <v>58</v>
      </c>
      <c r="U787">
        <v>-5</v>
      </c>
      <c r="V787">
        <v>1945</v>
      </c>
      <c r="W787" t="s">
        <v>1232</v>
      </c>
      <c r="AB787">
        <f>IF(I787=$AA$2, _xlfn.XLOOKUP(P787,tennis_clusters!B:B,tennis_clusters!AB:AB),"NA")</f>
        <v>2</v>
      </c>
      <c r="AC787" t="str">
        <f>IF(OR(ISNUMBER(AB787),ISNA(AB787)),"NA",_xlfn.XLOOKUP(I787,tennis_clusters!B:B,tennis_clusters!AB:AB))</f>
        <v>NA</v>
      </c>
      <c r="AD787" t="str">
        <f t="shared" si="91"/>
        <v>W</v>
      </c>
      <c r="AE787" t="str">
        <f t="shared" si="92"/>
        <v>W</v>
      </c>
      <c r="AF787">
        <f t="shared" si="93"/>
        <v>2</v>
      </c>
      <c r="AG787">
        <f t="shared" si="90"/>
        <v>1</v>
      </c>
      <c r="AH787">
        <f t="shared" si="94"/>
        <v>0.78749999999999998</v>
      </c>
      <c r="AI787">
        <f t="shared" si="95"/>
        <v>4.5156250000000009E-2</v>
      </c>
      <c r="AJ787">
        <v>0.76137624861265263</v>
      </c>
      <c r="AK787">
        <f t="shared" si="96"/>
        <v>5.6941294726170565E-2</v>
      </c>
    </row>
    <row r="788" spans="1:37" x14ac:dyDescent="0.2">
      <c r="A788" s="2" t="d">
        <v>1997-06-23</v>
      </c>
      <c r="B788" t="s">
        <v>658</v>
      </c>
      <c r="C788" t="s">
        <v>608</v>
      </c>
      <c r="D788">
        <v>5</v>
      </c>
      <c r="E788" t="s">
        <v>608</v>
      </c>
      <c r="F788" t="b">
        <v>0</v>
      </c>
      <c r="G788">
        <v>53</v>
      </c>
      <c r="H788" t="s">
        <v>624</v>
      </c>
      <c r="I788" t="s">
        <v>462</v>
      </c>
      <c r="J788">
        <v>1</v>
      </c>
      <c r="K788" t="s">
        <v>611</v>
      </c>
      <c r="L788" t="s">
        <v>612</v>
      </c>
      <c r="M788">
        <v>1</v>
      </c>
      <c r="N788">
        <v>4</v>
      </c>
      <c r="O788">
        <v>2294</v>
      </c>
      <c r="P788" t="s">
        <v>102</v>
      </c>
      <c r="R788" t="s">
        <v>713</v>
      </c>
      <c r="S788" t="s">
        <v>714</v>
      </c>
      <c r="T788">
        <v>65</v>
      </c>
      <c r="U788">
        <v>-4</v>
      </c>
      <c r="V788">
        <v>1968</v>
      </c>
      <c r="W788" t="s">
        <v>973</v>
      </c>
      <c r="AB788">
        <f>IF(I788=$AA$2, _xlfn.XLOOKUP(P788,tennis_clusters!B:B,tennis_clusters!AB:AB),"NA")</f>
        <v>13</v>
      </c>
      <c r="AC788" t="str">
        <f>IF(OR(ISNUMBER(AB788),ISNA(AB788)),"NA",_xlfn.XLOOKUP(I788,tennis_clusters!B:B,tennis_clusters!AB:AB))</f>
        <v>NA</v>
      </c>
      <c r="AD788" t="str">
        <f t="shared" si="91"/>
        <v>W</v>
      </c>
      <c r="AE788" t="str">
        <f t="shared" si="92"/>
        <v>W</v>
      </c>
      <c r="AF788">
        <f t="shared" si="93"/>
        <v>13</v>
      </c>
      <c r="AG788">
        <f t="shared" si="90"/>
        <v>1</v>
      </c>
      <c r="AH788">
        <f t="shared" si="94"/>
        <v>0.80909090909090908</v>
      </c>
      <c r="AI788">
        <f t="shared" si="95"/>
        <v>3.6446280991735538E-2</v>
      </c>
      <c r="AJ788">
        <v>0.76137624861265263</v>
      </c>
      <c r="AK788">
        <f t="shared" si="96"/>
        <v>5.6941294726170565E-2</v>
      </c>
    </row>
    <row r="789" spans="1:37" x14ac:dyDescent="0.2">
      <c r="A789" s="2" t="d">
        <v>1998-10-19</v>
      </c>
      <c r="B789" t="s">
        <v>898</v>
      </c>
      <c r="C789" t="s">
        <v>637</v>
      </c>
      <c r="D789">
        <v>3</v>
      </c>
      <c r="E789" t="s">
        <v>819</v>
      </c>
      <c r="F789" t="b">
        <v>1</v>
      </c>
      <c r="G789">
        <v>63</v>
      </c>
      <c r="H789" t="s">
        <v>624</v>
      </c>
      <c r="I789" t="s">
        <v>462</v>
      </c>
      <c r="J789">
        <v>1</v>
      </c>
      <c r="K789" t="s">
        <v>611</v>
      </c>
      <c r="L789" t="s">
        <v>612</v>
      </c>
      <c r="M789">
        <v>1</v>
      </c>
      <c r="N789">
        <v>5</v>
      </c>
      <c r="O789">
        <v>2278</v>
      </c>
      <c r="P789" t="s">
        <v>551</v>
      </c>
      <c r="R789" t="s">
        <v>611</v>
      </c>
      <c r="S789" t="s">
        <v>612</v>
      </c>
      <c r="T789">
        <v>25</v>
      </c>
      <c r="U789">
        <v>-4</v>
      </c>
      <c r="V789">
        <v>2100</v>
      </c>
      <c r="W789" t="s">
        <v>899</v>
      </c>
      <c r="AB789">
        <f>IF(I789=$AA$2, _xlfn.XLOOKUP(P789,tennis_clusters!B:B,tennis_clusters!AB:AB),"NA")</f>
        <v>11</v>
      </c>
      <c r="AC789" t="str">
        <f>IF(OR(ISNUMBER(AB789),ISNA(AB789)),"NA",_xlfn.XLOOKUP(I789,tennis_clusters!B:B,tennis_clusters!AB:AB))</f>
        <v>NA</v>
      </c>
      <c r="AD789" t="str">
        <f t="shared" si="91"/>
        <v>W</v>
      </c>
      <c r="AE789" t="str">
        <f t="shared" si="92"/>
        <v>W</v>
      </c>
      <c r="AF789">
        <f t="shared" si="93"/>
        <v>11</v>
      </c>
      <c r="AG789">
        <f t="shared" si="90"/>
        <v>1</v>
      </c>
      <c r="AH789">
        <f t="shared" si="94"/>
        <v>0.66279069767441856</v>
      </c>
      <c r="AI789">
        <f t="shared" si="95"/>
        <v>0.11371011357490539</v>
      </c>
      <c r="AJ789">
        <v>0.76137624861265263</v>
      </c>
      <c r="AK789">
        <f t="shared" si="96"/>
        <v>5.6941294726170565E-2</v>
      </c>
    </row>
    <row r="790" spans="1:37" x14ac:dyDescent="0.2">
      <c r="A790" s="2" t="d">
        <v>1991-02-11</v>
      </c>
      <c r="B790" t="s">
        <v>938</v>
      </c>
      <c r="C790" t="s">
        <v>783</v>
      </c>
      <c r="D790">
        <v>3</v>
      </c>
      <c r="E790" t="s">
        <v>819</v>
      </c>
      <c r="F790" t="b">
        <v>1</v>
      </c>
      <c r="G790">
        <v>41</v>
      </c>
      <c r="H790" t="s">
        <v>624</v>
      </c>
      <c r="I790" t="s">
        <v>462</v>
      </c>
      <c r="J790">
        <v>2</v>
      </c>
      <c r="K790" t="s">
        <v>611</v>
      </c>
      <c r="L790" t="s">
        <v>612</v>
      </c>
      <c r="M790">
        <v>5</v>
      </c>
      <c r="N790">
        <v>3</v>
      </c>
      <c r="O790">
        <v>2174</v>
      </c>
      <c r="P790" t="s">
        <v>1319</v>
      </c>
      <c r="R790" t="s">
        <v>693</v>
      </c>
      <c r="S790" t="s">
        <v>694</v>
      </c>
      <c r="T790">
        <v>108</v>
      </c>
      <c r="U790">
        <v>-3</v>
      </c>
      <c r="V790">
        <v>1862</v>
      </c>
      <c r="W790" t="s">
        <v>905</v>
      </c>
      <c r="AB790" t="e">
        <f>IF(I790=$AA$2, _xlfn.XLOOKUP(P790,tennis_clusters!B:B,tennis_clusters!AB:AB),"NA")</f>
        <v>#N/A</v>
      </c>
      <c r="AC790" t="str">
        <f>IF(OR(ISNUMBER(AB790),ISNA(AB790)),"NA",_xlfn.XLOOKUP(I790,tennis_clusters!B:B,tennis_clusters!AB:AB))</f>
        <v>NA</v>
      </c>
      <c r="AD790" t="str">
        <f t="shared" si="91"/>
        <v>W</v>
      </c>
      <c r="AE790" t="str">
        <f t="shared" si="92"/>
        <v/>
      </c>
      <c r="AF790" t="str">
        <f t="shared" si="93"/>
        <v/>
      </c>
      <c r="AG790" t="str">
        <f t="shared" si="90"/>
        <v/>
      </c>
      <c r="AH790" t="str">
        <f t="shared" si="94"/>
        <v/>
      </c>
      <c r="AI790" t="str">
        <f t="shared" si="95"/>
        <v/>
      </c>
      <c r="AJ790">
        <v>0.76137624861265263</v>
      </c>
      <c r="AK790" t="str">
        <f t="shared" si="96"/>
        <v/>
      </c>
    </row>
    <row r="791" spans="1:37" x14ac:dyDescent="0.2">
      <c r="A791" s="2" t="d">
        <v>1994-02-28</v>
      </c>
      <c r="B791" t="s">
        <v>706</v>
      </c>
      <c r="C791" t="s">
        <v>642</v>
      </c>
      <c r="D791">
        <v>3</v>
      </c>
      <c r="E791" t="s">
        <v>609</v>
      </c>
      <c r="F791" t="b">
        <v>0</v>
      </c>
      <c r="G791">
        <v>48</v>
      </c>
      <c r="H791" t="s">
        <v>614</v>
      </c>
      <c r="I791" t="s">
        <v>462</v>
      </c>
      <c r="J791">
        <v>1</v>
      </c>
      <c r="K791" t="s">
        <v>611</v>
      </c>
      <c r="L791" t="s">
        <v>612</v>
      </c>
      <c r="M791">
        <v>1</v>
      </c>
      <c r="N791">
        <v>8</v>
      </c>
      <c r="O791">
        <v>2339</v>
      </c>
      <c r="P791" t="s">
        <v>522</v>
      </c>
      <c r="Q791">
        <v>3</v>
      </c>
      <c r="R791" t="s">
        <v>678</v>
      </c>
      <c r="S791" t="s">
        <v>679</v>
      </c>
      <c r="T791">
        <v>4</v>
      </c>
      <c r="U791">
        <v>-8</v>
      </c>
      <c r="V791">
        <v>2220</v>
      </c>
      <c r="W791" t="s">
        <v>1156</v>
      </c>
      <c r="AB791">
        <f>IF(I791=$AA$2, _xlfn.XLOOKUP(P791,tennis_clusters!B:B,tennis_clusters!AB:AB),"NA")</f>
        <v>8</v>
      </c>
      <c r="AC791" t="str">
        <f>IF(OR(ISNUMBER(AB791),ISNA(AB791)),"NA",_xlfn.XLOOKUP(I791,tennis_clusters!B:B,tennis_clusters!AB:AB))</f>
        <v>NA</v>
      </c>
      <c r="AD791" t="str">
        <f t="shared" si="91"/>
        <v>W</v>
      </c>
      <c r="AE791" t="str">
        <f t="shared" si="92"/>
        <v>W</v>
      </c>
      <c r="AF791">
        <f t="shared" si="93"/>
        <v>8</v>
      </c>
      <c r="AG791">
        <f t="shared" si="90"/>
        <v>1</v>
      </c>
      <c r="AH791">
        <f t="shared" si="94"/>
        <v>0.7415730337078652</v>
      </c>
      <c r="AI791">
        <f t="shared" si="95"/>
        <v>6.6784496906956176E-2</v>
      </c>
      <c r="AJ791">
        <v>0.76137624861265263</v>
      </c>
      <c r="AK791">
        <f t="shared" si="96"/>
        <v>5.6941294726170565E-2</v>
      </c>
    </row>
    <row r="792" spans="1:37" x14ac:dyDescent="0.2">
      <c r="A792" s="2" t="d">
        <v>1999-11-22</v>
      </c>
      <c r="B792" t="s">
        <v>839</v>
      </c>
      <c r="C792" t="s">
        <v>610</v>
      </c>
      <c r="D792">
        <v>3</v>
      </c>
      <c r="E792" t="s">
        <v>609</v>
      </c>
      <c r="F792" t="b">
        <v>1</v>
      </c>
      <c r="G792">
        <v>55</v>
      </c>
      <c r="H792" t="s">
        <v>677</v>
      </c>
      <c r="I792" t="s">
        <v>462</v>
      </c>
      <c r="K792" t="s">
        <v>611</v>
      </c>
      <c r="L792" t="s">
        <v>612</v>
      </c>
      <c r="M792">
        <v>5</v>
      </c>
      <c r="N792">
        <v>5</v>
      </c>
      <c r="O792">
        <v>2274</v>
      </c>
      <c r="P792" t="s">
        <v>226</v>
      </c>
      <c r="R792" t="s">
        <v>737</v>
      </c>
      <c r="S792" t="s">
        <v>738</v>
      </c>
      <c r="T792">
        <v>3</v>
      </c>
      <c r="U792">
        <v>-5</v>
      </c>
      <c r="V792">
        <v>2078</v>
      </c>
      <c r="W792" t="s">
        <v>842</v>
      </c>
      <c r="AB792">
        <f>IF(I792=$AA$2, _xlfn.XLOOKUP(P792,tennis_clusters!B:B,tennis_clusters!AB:AB),"NA")</f>
        <v>11</v>
      </c>
      <c r="AC792" t="str">
        <f>IF(OR(ISNUMBER(AB792),ISNA(AB792)),"NA",_xlfn.XLOOKUP(I792,tennis_clusters!B:B,tennis_clusters!AB:AB))</f>
        <v>NA</v>
      </c>
      <c r="AD792" t="str">
        <f t="shared" si="91"/>
        <v>W</v>
      </c>
      <c r="AE792" t="str">
        <f t="shared" si="92"/>
        <v>W</v>
      </c>
      <c r="AF792">
        <f t="shared" si="93"/>
        <v>11</v>
      </c>
      <c r="AG792">
        <f t="shared" si="90"/>
        <v>1</v>
      </c>
      <c r="AH792">
        <f t="shared" si="94"/>
        <v>0.66279069767441856</v>
      </c>
      <c r="AI792">
        <f t="shared" si="95"/>
        <v>0.11371011357490539</v>
      </c>
      <c r="AJ792">
        <v>0.76137624861265263</v>
      </c>
      <c r="AK792">
        <f t="shared" si="96"/>
        <v>5.6941294726170565E-2</v>
      </c>
    </row>
    <row r="793" spans="1:37" x14ac:dyDescent="0.2">
      <c r="A793" s="2" t="d">
        <v>1996-03-18</v>
      </c>
      <c r="B793" t="s">
        <v>699</v>
      </c>
      <c r="C793" t="s">
        <v>642</v>
      </c>
      <c r="D793">
        <v>3</v>
      </c>
      <c r="E793" t="s">
        <v>609</v>
      </c>
      <c r="F793" t="b">
        <v>0</v>
      </c>
      <c r="G793">
        <v>46</v>
      </c>
      <c r="H793" t="s">
        <v>620</v>
      </c>
      <c r="I793" t="s">
        <v>462</v>
      </c>
      <c r="J793">
        <v>2</v>
      </c>
      <c r="K793" t="s">
        <v>611</v>
      </c>
      <c r="L793" t="s">
        <v>612</v>
      </c>
      <c r="M793">
        <v>2</v>
      </c>
      <c r="N793">
        <v>5</v>
      </c>
      <c r="O793">
        <v>2335</v>
      </c>
      <c r="P793" t="s">
        <v>551</v>
      </c>
      <c r="Q793">
        <v>16</v>
      </c>
      <c r="R793" t="s">
        <v>611</v>
      </c>
      <c r="S793" t="s">
        <v>612</v>
      </c>
      <c r="T793">
        <v>18</v>
      </c>
      <c r="U793">
        <v>-6</v>
      </c>
      <c r="V793">
        <v>2164</v>
      </c>
      <c r="W793" t="s">
        <v>666</v>
      </c>
      <c r="AB793">
        <f>IF(I793=$AA$2, _xlfn.XLOOKUP(P793,tennis_clusters!B:B,tennis_clusters!AB:AB),"NA")</f>
        <v>11</v>
      </c>
      <c r="AC793" t="str">
        <f>IF(OR(ISNUMBER(AB793),ISNA(AB793)),"NA",_xlfn.XLOOKUP(I793,tennis_clusters!B:B,tennis_clusters!AB:AB))</f>
        <v>NA</v>
      </c>
      <c r="AD793" t="str">
        <f t="shared" si="91"/>
        <v>W</v>
      </c>
      <c r="AE793" t="str">
        <f t="shared" si="92"/>
        <v>W</v>
      </c>
      <c r="AF793">
        <f t="shared" si="93"/>
        <v>11</v>
      </c>
      <c r="AG793">
        <f t="shared" si="90"/>
        <v>1</v>
      </c>
      <c r="AH793">
        <f t="shared" si="94"/>
        <v>0.66279069767441856</v>
      </c>
      <c r="AI793">
        <f t="shared" si="95"/>
        <v>0.11371011357490539</v>
      </c>
      <c r="AJ793">
        <v>0.76137624861265263</v>
      </c>
      <c r="AK793">
        <f t="shared" si="96"/>
        <v>5.6941294726170565E-2</v>
      </c>
    </row>
    <row r="794" spans="1:37" x14ac:dyDescent="0.2">
      <c r="A794" s="2" t="d">
        <v>1991-10-14</v>
      </c>
      <c r="B794" t="s">
        <v>898</v>
      </c>
      <c r="C794" t="s">
        <v>637</v>
      </c>
      <c r="D794">
        <v>3</v>
      </c>
      <c r="E794" t="s">
        <v>819</v>
      </c>
      <c r="F794" t="b">
        <v>1</v>
      </c>
      <c r="G794">
        <v>43</v>
      </c>
      <c r="H794" t="s">
        <v>620</v>
      </c>
      <c r="I794" t="s">
        <v>462</v>
      </c>
      <c r="J794">
        <v>2</v>
      </c>
      <c r="K794" t="s">
        <v>611</v>
      </c>
      <c r="L794" t="s">
        <v>612</v>
      </c>
      <c r="M794">
        <v>7</v>
      </c>
      <c r="N794">
        <v>3</v>
      </c>
      <c r="O794">
        <v>2175</v>
      </c>
      <c r="P794" t="s">
        <v>542</v>
      </c>
      <c r="R794" t="s">
        <v>638</v>
      </c>
      <c r="S794" t="s">
        <v>639</v>
      </c>
      <c r="T794">
        <v>52</v>
      </c>
      <c r="U794">
        <v>-4</v>
      </c>
      <c r="V794">
        <v>1927</v>
      </c>
      <c r="W794" t="s">
        <v>1047</v>
      </c>
      <c r="AB794">
        <f>IF(I794=$AA$2, _xlfn.XLOOKUP(P794,tennis_clusters!B:B,tennis_clusters!AB:AB),"NA")</f>
        <v>27</v>
      </c>
      <c r="AC794" t="str">
        <f>IF(OR(ISNUMBER(AB794),ISNA(AB794)),"NA",_xlfn.XLOOKUP(I794,tennis_clusters!B:B,tennis_clusters!AB:AB))</f>
        <v>NA</v>
      </c>
      <c r="AD794" t="str">
        <f t="shared" si="91"/>
        <v>W</v>
      </c>
      <c r="AE794" t="str">
        <f t="shared" si="92"/>
        <v>W</v>
      </c>
      <c r="AF794">
        <f t="shared" si="93"/>
        <v>27</v>
      </c>
      <c r="AG794">
        <f t="shared" si="90"/>
        <v>1</v>
      </c>
      <c r="AH794">
        <f t="shared" si="94"/>
        <v>0.88235294117647056</v>
      </c>
      <c r="AI794">
        <f t="shared" si="95"/>
        <v>1.3840830449826995E-2</v>
      </c>
      <c r="AJ794">
        <v>0.76137624861265263</v>
      </c>
      <c r="AK794">
        <f t="shared" si="96"/>
        <v>5.6941294726170565E-2</v>
      </c>
    </row>
    <row r="795" spans="1:37" x14ac:dyDescent="0.2">
      <c r="A795" s="2" t="d">
        <v>1996-02-19</v>
      </c>
      <c r="B795" t="s">
        <v>782</v>
      </c>
      <c r="C795" t="s">
        <v>783</v>
      </c>
      <c r="D795">
        <v>3</v>
      </c>
      <c r="E795" t="s">
        <v>609</v>
      </c>
      <c r="F795" t="b">
        <v>1</v>
      </c>
      <c r="G795">
        <v>62</v>
      </c>
      <c r="H795" t="s">
        <v>610</v>
      </c>
      <c r="I795" t="s">
        <v>462</v>
      </c>
      <c r="J795">
        <v>1</v>
      </c>
      <c r="K795" t="s">
        <v>611</v>
      </c>
      <c r="L795" t="s">
        <v>612</v>
      </c>
      <c r="M795">
        <v>1</v>
      </c>
      <c r="N795">
        <v>6</v>
      </c>
      <c r="O795">
        <v>2349</v>
      </c>
      <c r="P795" t="s">
        <v>551</v>
      </c>
      <c r="Q795">
        <v>5</v>
      </c>
      <c r="R795" t="s">
        <v>611</v>
      </c>
      <c r="S795" t="s">
        <v>612</v>
      </c>
      <c r="T795">
        <v>22</v>
      </c>
      <c r="U795">
        <v>-6</v>
      </c>
      <c r="V795">
        <v>2161</v>
      </c>
      <c r="W795" t="s">
        <v>1042</v>
      </c>
      <c r="AB795">
        <f>IF(I795=$AA$2, _xlfn.XLOOKUP(P795,tennis_clusters!B:B,tennis_clusters!AB:AB),"NA")</f>
        <v>11</v>
      </c>
      <c r="AC795" t="str">
        <f>IF(OR(ISNUMBER(AB795),ISNA(AB795)),"NA",_xlfn.XLOOKUP(I795,tennis_clusters!B:B,tennis_clusters!AB:AB))</f>
        <v>NA</v>
      </c>
      <c r="AD795" t="str">
        <f t="shared" si="91"/>
        <v>W</v>
      </c>
      <c r="AE795" t="str">
        <f t="shared" si="92"/>
        <v>W</v>
      </c>
      <c r="AF795">
        <f t="shared" si="93"/>
        <v>11</v>
      </c>
      <c r="AG795">
        <f t="shared" si="90"/>
        <v>1</v>
      </c>
      <c r="AH795">
        <f t="shared" si="94"/>
        <v>0.66279069767441856</v>
      </c>
      <c r="AI795">
        <f t="shared" si="95"/>
        <v>0.11371011357490539</v>
      </c>
      <c r="AJ795">
        <v>0.76137624861265263</v>
      </c>
      <c r="AK795">
        <f t="shared" si="96"/>
        <v>5.6941294726170565E-2</v>
      </c>
    </row>
    <row r="796" spans="1:37" x14ac:dyDescent="0.2">
      <c r="A796" s="2" t="d">
        <v>1998-03-16</v>
      </c>
      <c r="B796" t="s">
        <v>699</v>
      </c>
      <c r="C796" t="s">
        <v>642</v>
      </c>
      <c r="D796">
        <v>3</v>
      </c>
      <c r="E796" t="s">
        <v>609</v>
      </c>
      <c r="F796" t="b">
        <v>0</v>
      </c>
      <c r="G796">
        <v>47</v>
      </c>
      <c r="H796" t="s">
        <v>624</v>
      </c>
      <c r="I796" t="s">
        <v>572</v>
      </c>
      <c r="J796">
        <v>32</v>
      </c>
      <c r="K796" t="s">
        <v>655</v>
      </c>
      <c r="L796" t="s">
        <v>656</v>
      </c>
      <c r="M796">
        <v>36</v>
      </c>
      <c r="N796">
        <v>17</v>
      </c>
      <c r="O796">
        <v>2056</v>
      </c>
      <c r="P796" t="s">
        <v>462</v>
      </c>
      <c r="Q796">
        <v>1</v>
      </c>
      <c r="R796" t="s">
        <v>611</v>
      </c>
      <c r="S796" t="s">
        <v>612</v>
      </c>
      <c r="T796">
        <v>1</v>
      </c>
      <c r="U796">
        <v>-16</v>
      </c>
      <c r="V796">
        <v>2318</v>
      </c>
      <c r="W796" t="s">
        <v>937</v>
      </c>
      <c r="AB796" t="str">
        <f>IF(I796=$AA$2, _xlfn.XLOOKUP(P796,tennis_clusters!B:B,tennis_clusters!AB:AB),"NA")</f>
        <v>NA</v>
      </c>
      <c r="AC796">
        <f>IF(OR(ISNUMBER(AB796),ISNA(AB796)),"NA",_xlfn.XLOOKUP(I796,tennis_clusters!B:B,tennis_clusters!AB:AB))</f>
        <v>15</v>
      </c>
      <c r="AD796" t="str">
        <f t="shared" si="91"/>
        <v>L</v>
      </c>
      <c r="AE796" t="str">
        <f t="shared" si="92"/>
        <v>L</v>
      </c>
      <c r="AF796">
        <f t="shared" si="93"/>
        <v>15</v>
      </c>
      <c r="AG796">
        <f t="shared" si="90"/>
        <v>0</v>
      </c>
      <c r="AH796">
        <f t="shared" si="94"/>
        <v>0.70769230769230773</v>
      </c>
      <c r="AI796">
        <f t="shared" si="95"/>
        <v>0.50082840236686399</v>
      </c>
      <c r="AJ796">
        <v>0.76137624861265263</v>
      </c>
      <c r="AK796">
        <f t="shared" si="96"/>
        <v>0.57969379195147586</v>
      </c>
    </row>
    <row r="797" spans="1:37" x14ac:dyDescent="0.2">
      <c r="A797" s="2" t="d">
        <v>1992-08-17</v>
      </c>
      <c r="B797" t="s">
        <v>845</v>
      </c>
      <c r="C797" t="s">
        <v>783</v>
      </c>
      <c r="D797">
        <v>3</v>
      </c>
      <c r="E797" t="s">
        <v>609</v>
      </c>
      <c r="F797" t="b">
        <v>0</v>
      </c>
      <c r="G797">
        <v>29</v>
      </c>
      <c r="H797" t="s">
        <v>624</v>
      </c>
      <c r="I797" t="s">
        <v>462</v>
      </c>
      <c r="J797">
        <v>2</v>
      </c>
      <c r="K797" t="s">
        <v>611</v>
      </c>
      <c r="L797" t="s">
        <v>612</v>
      </c>
      <c r="M797">
        <v>3</v>
      </c>
      <c r="N797">
        <v>1</v>
      </c>
      <c r="O797">
        <v>2225</v>
      </c>
      <c r="P797" t="s">
        <v>1230</v>
      </c>
      <c r="R797" t="s">
        <v>638</v>
      </c>
      <c r="S797" t="s">
        <v>639</v>
      </c>
      <c r="T797">
        <v>202</v>
      </c>
      <c r="U797">
        <v>-3</v>
      </c>
      <c r="V797">
        <v>1670</v>
      </c>
      <c r="W797" t="s">
        <v>1231</v>
      </c>
      <c r="Y797" t="s">
        <v>646</v>
      </c>
      <c r="AB797" t="e">
        <f>IF(I797=$AA$2, _xlfn.XLOOKUP(P797,tennis_clusters!B:B,tennis_clusters!AB:AB),"NA")</f>
        <v>#N/A</v>
      </c>
      <c r="AC797" t="str">
        <f>IF(OR(ISNUMBER(AB797),ISNA(AB797)),"NA",_xlfn.XLOOKUP(I797,tennis_clusters!B:B,tennis_clusters!AB:AB))</f>
        <v>NA</v>
      </c>
      <c r="AD797" t="str">
        <f t="shared" si="91"/>
        <v>W</v>
      </c>
      <c r="AE797" t="str">
        <f t="shared" si="92"/>
        <v/>
      </c>
      <c r="AF797" t="str">
        <f t="shared" si="93"/>
        <v/>
      </c>
      <c r="AG797" t="str">
        <f t="shared" si="90"/>
        <v/>
      </c>
      <c r="AH797" t="str">
        <f t="shared" si="94"/>
        <v/>
      </c>
      <c r="AI797" t="str">
        <f t="shared" si="95"/>
        <v/>
      </c>
      <c r="AJ797">
        <v>0.76137624861265263</v>
      </c>
      <c r="AK797" t="str">
        <f t="shared" si="96"/>
        <v/>
      </c>
    </row>
    <row r="798" spans="1:37" x14ac:dyDescent="0.2">
      <c r="A798" s="2" t="d">
        <v>1996-08-26</v>
      </c>
      <c r="B798" t="s">
        <v>607</v>
      </c>
      <c r="C798" t="s">
        <v>608</v>
      </c>
      <c r="D798">
        <v>5</v>
      </c>
      <c r="E798" t="s">
        <v>609</v>
      </c>
      <c r="F798" t="b">
        <v>0</v>
      </c>
      <c r="G798">
        <v>50</v>
      </c>
      <c r="H798" t="s">
        <v>610</v>
      </c>
      <c r="I798" t="s">
        <v>462</v>
      </c>
      <c r="J798">
        <v>1</v>
      </c>
      <c r="K798" t="s">
        <v>611</v>
      </c>
      <c r="L798" t="s">
        <v>612</v>
      </c>
      <c r="M798">
        <v>1</v>
      </c>
      <c r="N798">
        <v>13</v>
      </c>
      <c r="O798">
        <v>2338</v>
      </c>
      <c r="P798" t="s">
        <v>408</v>
      </c>
      <c r="Q798">
        <v>2</v>
      </c>
      <c r="R798" t="s">
        <v>611</v>
      </c>
      <c r="S798" t="s">
        <v>612</v>
      </c>
      <c r="T798">
        <v>3</v>
      </c>
      <c r="U798">
        <v>-12</v>
      </c>
      <c r="V798">
        <v>2264</v>
      </c>
      <c r="W798" t="s">
        <v>1006</v>
      </c>
      <c r="AB798">
        <f>IF(I798=$AA$2, _xlfn.XLOOKUP(P798,tennis_clusters!B:B,tennis_clusters!AB:AB),"NA")</f>
        <v>18</v>
      </c>
      <c r="AC798" t="str">
        <f>IF(OR(ISNUMBER(AB798),ISNA(AB798)),"NA",_xlfn.XLOOKUP(I798,tennis_clusters!B:B,tennis_clusters!AB:AB))</f>
        <v>NA</v>
      </c>
      <c r="AD798" t="str">
        <f t="shared" si="91"/>
        <v>W</v>
      </c>
      <c r="AE798" t="str">
        <f t="shared" si="92"/>
        <v>W</v>
      </c>
      <c r="AF798">
        <f t="shared" si="93"/>
        <v>18</v>
      </c>
      <c r="AG798">
        <f t="shared" si="90"/>
        <v>1</v>
      </c>
      <c r="AH798">
        <f t="shared" si="94"/>
        <v>0.7021276595744681</v>
      </c>
      <c r="AI798">
        <f t="shared" si="95"/>
        <v>8.8727931190583961E-2</v>
      </c>
      <c r="AJ798">
        <v>0.76137624861265263</v>
      </c>
      <c r="AK798">
        <f t="shared" si="96"/>
        <v>5.6941294726170565E-2</v>
      </c>
    </row>
    <row r="799" spans="1:37" x14ac:dyDescent="0.2">
      <c r="A799" s="2" t="d">
        <v>1988-11-14</v>
      </c>
      <c r="B799" t="s">
        <v>1414</v>
      </c>
      <c r="C799" t="s">
        <v>637</v>
      </c>
      <c r="D799">
        <v>3</v>
      </c>
      <c r="E799" t="s">
        <v>819</v>
      </c>
      <c r="F799" t="b">
        <v>1</v>
      </c>
      <c r="H799" t="s">
        <v>618</v>
      </c>
      <c r="I799" t="s">
        <v>1415</v>
      </c>
      <c r="K799" t="s">
        <v>611</v>
      </c>
      <c r="L799" t="s">
        <v>612</v>
      </c>
      <c r="M799">
        <v>133</v>
      </c>
      <c r="N799">
        <v>17</v>
      </c>
      <c r="O799">
        <v>1780</v>
      </c>
      <c r="P799" t="s">
        <v>462</v>
      </c>
      <c r="R799" t="s">
        <v>611</v>
      </c>
      <c r="S799" t="s">
        <v>612</v>
      </c>
      <c r="T799">
        <v>127</v>
      </c>
      <c r="U799">
        <v>-15</v>
      </c>
      <c r="V799">
        <v>1817</v>
      </c>
      <c r="W799" t="s">
        <v>1262</v>
      </c>
      <c r="AB799" t="str">
        <f>IF(I799=$AA$2, _xlfn.XLOOKUP(P799,tennis_clusters!B:B,tennis_clusters!AB:AB),"NA")</f>
        <v>NA</v>
      </c>
      <c r="AC799" t="e">
        <f>IF(OR(ISNUMBER(AB799),ISNA(AB799)),"NA",_xlfn.XLOOKUP(I799,tennis_clusters!B:B,tennis_clusters!AB:AB))</f>
        <v>#N/A</v>
      </c>
      <c r="AD799" t="str">
        <f t="shared" si="91"/>
        <v>L</v>
      </c>
      <c r="AE799" t="str">
        <f t="shared" si="92"/>
        <v/>
      </c>
      <c r="AF799" t="str">
        <f t="shared" si="93"/>
        <v/>
      </c>
      <c r="AG799" t="str">
        <f t="shared" si="90"/>
        <v/>
      </c>
      <c r="AH799" t="str">
        <f t="shared" si="94"/>
        <v/>
      </c>
      <c r="AI799" t="str">
        <f t="shared" si="95"/>
        <v/>
      </c>
      <c r="AJ799">
        <v>0.76137624861265263</v>
      </c>
      <c r="AK799" t="str">
        <f t="shared" si="96"/>
        <v/>
      </c>
    </row>
    <row r="800" spans="1:37" x14ac:dyDescent="0.2">
      <c r="A800" s="2" t="d">
        <v>1995-06-26</v>
      </c>
      <c r="B800" t="s">
        <v>658</v>
      </c>
      <c r="C800" t="s">
        <v>608</v>
      </c>
      <c r="D800">
        <v>5</v>
      </c>
      <c r="E800" t="s">
        <v>608</v>
      </c>
      <c r="F800" t="b">
        <v>0</v>
      </c>
      <c r="G800">
        <v>50</v>
      </c>
      <c r="H800" t="s">
        <v>620</v>
      </c>
      <c r="I800" t="s">
        <v>462</v>
      </c>
      <c r="J800">
        <v>2</v>
      </c>
      <c r="K800" t="s">
        <v>611</v>
      </c>
      <c r="L800" t="s">
        <v>612</v>
      </c>
      <c r="M800">
        <v>2</v>
      </c>
      <c r="N800">
        <v>4</v>
      </c>
      <c r="O800">
        <v>2294</v>
      </c>
      <c r="P800" t="s">
        <v>216</v>
      </c>
      <c r="R800" t="s">
        <v>625</v>
      </c>
      <c r="S800" t="s">
        <v>626</v>
      </c>
      <c r="T800">
        <v>60</v>
      </c>
      <c r="U800">
        <v>-4</v>
      </c>
      <c r="V800">
        <v>1994</v>
      </c>
      <c r="W800" t="s">
        <v>1084</v>
      </c>
      <c r="AB800">
        <f>IF(I800=$AA$2, _xlfn.XLOOKUP(P800,tennis_clusters!B:B,tennis_clusters!AB:AB),"NA")</f>
        <v>16</v>
      </c>
      <c r="AC800" t="str">
        <f>IF(OR(ISNUMBER(AB800),ISNA(AB800)),"NA",_xlfn.XLOOKUP(I800,tennis_clusters!B:B,tennis_clusters!AB:AB))</f>
        <v>NA</v>
      </c>
      <c r="AD800" t="str">
        <f t="shared" si="91"/>
        <v>W</v>
      </c>
      <c r="AE800" t="str">
        <f t="shared" si="92"/>
        <v>W</v>
      </c>
      <c r="AF800">
        <f t="shared" si="93"/>
        <v>16</v>
      </c>
      <c r="AG800">
        <f t="shared" si="90"/>
        <v>1</v>
      </c>
      <c r="AH800">
        <f t="shared" si="94"/>
        <v>0.62264150943396224</v>
      </c>
      <c r="AI800">
        <f t="shared" si="95"/>
        <v>0.1423994304022784</v>
      </c>
      <c r="AJ800">
        <v>0.76137624861265263</v>
      </c>
      <c r="AK800">
        <f t="shared" si="96"/>
        <v>5.6941294726170565E-2</v>
      </c>
    </row>
    <row r="801" spans="1:37" x14ac:dyDescent="0.2">
      <c r="A801" s="2" t="d">
        <v>1989-08-14</v>
      </c>
      <c r="B801" t="s">
        <v>1389</v>
      </c>
      <c r="C801" t="s">
        <v>642</v>
      </c>
      <c r="D801">
        <v>3</v>
      </c>
      <c r="E801" t="s">
        <v>609</v>
      </c>
      <c r="F801" t="b">
        <v>0</v>
      </c>
      <c r="H801" t="s">
        <v>620</v>
      </c>
      <c r="I801" t="s">
        <v>97</v>
      </c>
      <c r="J801">
        <v>5</v>
      </c>
      <c r="K801" t="s">
        <v>611</v>
      </c>
      <c r="L801" t="s">
        <v>612</v>
      </c>
      <c r="M801">
        <v>9</v>
      </c>
      <c r="N801">
        <v>4</v>
      </c>
      <c r="O801">
        <v>2163</v>
      </c>
      <c r="P801" t="s">
        <v>462</v>
      </c>
      <c r="R801" t="s">
        <v>611</v>
      </c>
      <c r="S801" t="s">
        <v>612</v>
      </c>
      <c r="T801">
        <v>94</v>
      </c>
      <c r="U801">
        <v>-4</v>
      </c>
      <c r="V801">
        <v>1885</v>
      </c>
      <c r="W801" t="s">
        <v>1338</v>
      </c>
      <c r="AB801" t="str">
        <f>IF(I801=$AA$2, _xlfn.XLOOKUP(P801,tennis_clusters!B:B,tennis_clusters!AB:AB),"NA")</f>
        <v>NA</v>
      </c>
      <c r="AC801">
        <f>IF(OR(ISNUMBER(AB801),ISNA(AB801)),"NA",_xlfn.XLOOKUP(I801,tennis_clusters!B:B,tennis_clusters!AB:AB))</f>
        <v>22</v>
      </c>
      <c r="AD801" t="str">
        <f t="shared" si="91"/>
        <v>L</v>
      </c>
      <c r="AE801" t="str">
        <f t="shared" si="92"/>
        <v>L</v>
      </c>
      <c r="AF801">
        <f t="shared" si="93"/>
        <v>22</v>
      </c>
      <c r="AG801">
        <f t="shared" si="90"/>
        <v>0</v>
      </c>
      <c r="AH801">
        <f t="shared" si="94"/>
        <v>0.84375</v>
      </c>
      <c r="AI801">
        <f t="shared" si="95"/>
        <v>0.7119140625</v>
      </c>
      <c r="AJ801">
        <v>0.76137624861265263</v>
      </c>
      <c r="AK801">
        <f t="shared" si="96"/>
        <v>0.57969379195147586</v>
      </c>
    </row>
    <row r="802" spans="1:37" x14ac:dyDescent="0.2">
      <c r="A802" s="2" t="d">
        <v>1994-10-24</v>
      </c>
      <c r="B802" t="s">
        <v>1122</v>
      </c>
      <c r="C802" t="s">
        <v>642</v>
      </c>
      <c r="D802">
        <v>3</v>
      </c>
      <c r="E802" t="s">
        <v>819</v>
      </c>
      <c r="F802" t="b">
        <v>1</v>
      </c>
      <c r="G802">
        <v>71</v>
      </c>
      <c r="H802" t="s">
        <v>620</v>
      </c>
      <c r="I802" t="s">
        <v>462</v>
      </c>
      <c r="J802">
        <v>1</v>
      </c>
      <c r="K802" t="s">
        <v>611</v>
      </c>
      <c r="L802" t="s">
        <v>612</v>
      </c>
      <c r="M802">
        <v>1</v>
      </c>
      <c r="N802">
        <v>1</v>
      </c>
      <c r="O802">
        <v>2349</v>
      </c>
      <c r="P802" t="s">
        <v>367</v>
      </c>
      <c r="Q802">
        <v>15</v>
      </c>
      <c r="R802" t="s">
        <v>659</v>
      </c>
      <c r="S802" t="s">
        <v>660</v>
      </c>
      <c r="T802">
        <v>15</v>
      </c>
      <c r="U802">
        <v>-2</v>
      </c>
      <c r="V802">
        <v>2068</v>
      </c>
      <c r="W802" t="s">
        <v>832</v>
      </c>
      <c r="Z802" t="s">
        <v>832</v>
      </c>
      <c r="AB802">
        <f>IF(I802=$AA$2, _xlfn.XLOOKUP(P802,tennis_clusters!B:B,tennis_clusters!AB:AB),"NA")</f>
        <v>24</v>
      </c>
      <c r="AC802" t="str">
        <f>IF(OR(ISNUMBER(AB802),ISNA(AB802)),"NA",_xlfn.XLOOKUP(I802,tennis_clusters!B:B,tennis_clusters!AB:AB))</f>
        <v>NA</v>
      </c>
      <c r="AD802" t="str">
        <f t="shared" si="91"/>
        <v>W</v>
      </c>
      <c r="AE802" t="str">
        <f t="shared" si="92"/>
        <v>W</v>
      </c>
      <c r="AF802">
        <f t="shared" si="93"/>
        <v>24</v>
      </c>
      <c r="AG802">
        <f t="shared" si="90"/>
        <v>1</v>
      </c>
      <c r="AH802">
        <f t="shared" si="94"/>
        <v>0.90625</v>
      </c>
      <c r="AI802">
        <f t="shared" si="95"/>
        <v>8.7890625E-3</v>
      </c>
      <c r="AJ802">
        <v>0.76137624861265263</v>
      </c>
      <c r="AK802">
        <f t="shared" si="96"/>
        <v>5.6941294726170565E-2</v>
      </c>
    </row>
    <row r="803" spans="1:37" x14ac:dyDescent="0.2">
      <c r="A803" s="2" t="d">
        <v>1993-04-05</v>
      </c>
      <c r="B803" t="s">
        <v>1147</v>
      </c>
      <c r="C803" t="s">
        <v>783</v>
      </c>
      <c r="D803">
        <v>3</v>
      </c>
      <c r="E803" t="s">
        <v>609</v>
      </c>
      <c r="F803" t="b">
        <v>0</v>
      </c>
      <c r="G803">
        <v>36</v>
      </c>
      <c r="H803" t="s">
        <v>620</v>
      </c>
      <c r="I803" t="s">
        <v>462</v>
      </c>
      <c r="J803">
        <v>2</v>
      </c>
      <c r="K803" t="s">
        <v>611</v>
      </c>
      <c r="L803" t="s">
        <v>612</v>
      </c>
      <c r="M803">
        <v>2</v>
      </c>
      <c r="N803">
        <v>2</v>
      </c>
      <c r="O803">
        <v>2291</v>
      </c>
      <c r="P803" t="s">
        <v>221</v>
      </c>
      <c r="Q803">
        <v>15</v>
      </c>
      <c r="R803" t="s">
        <v>638</v>
      </c>
      <c r="S803" t="s">
        <v>639</v>
      </c>
      <c r="T803">
        <v>54</v>
      </c>
      <c r="U803">
        <v>-3</v>
      </c>
      <c r="V803">
        <v>1940</v>
      </c>
      <c r="W803" t="s">
        <v>1203</v>
      </c>
      <c r="AB803">
        <f>IF(I803=$AA$2, _xlfn.XLOOKUP(P803,tennis_clusters!B:B,tennis_clusters!AB:AB),"NA")</f>
        <v>6</v>
      </c>
      <c r="AC803" t="str">
        <f>IF(OR(ISNUMBER(AB803),ISNA(AB803)),"NA",_xlfn.XLOOKUP(I803,tennis_clusters!B:B,tennis_clusters!AB:AB))</f>
        <v>NA</v>
      </c>
      <c r="AD803" t="str">
        <f t="shared" si="91"/>
        <v>W</v>
      </c>
      <c r="AE803" t="str">
        <f t="shared" si="92"/>
        <v>W</v>
      </c>
      <c r="AF803">
        <f t="shared" si="93"/>
        <v>6</v>
      </c>
      <c r="AG803">
        <f t="shared" si="90"/>
        <v>1</v>
      </c>
      <c r="AH803">
        <f t="shared" si="94"/>
        <v>0.91666666666666663</v>
      </c>
      <c r="AI803">
        <f t="shared" si="95"/>
        <v>6.944444444444451E-3</v>
      </c>
      <c r="AJ803">
        <v>0.76137624861265263</v>
      </c>
      <c r="AK803">
        <f t="shared" si="96"/>
        <v>5.6941294726170565E-2</v>
      </c>
    </row>
    <row r="804" spans="1:37" x14ac:dyDescent="0.2">
      <c r="A804" s="2" t="d">
        <v>1994-01-17</v>
      </c>
      <c r="B804" t="s">
        <v>719</v>
      </c>
      <c r="C804" t="s">
        <v>608</v>
      </c>
      <c r="D804">
        <v>5</v>
      </c>
      <c r="E804" t="s">
        <v>609</v>
      </c>
      <c r="F804" t="b">
        <v>0</v>
      </c>
      <c r="G804">
        <v>34</v>
      </c>
      <c r="H804" t="s">
        <v>610</v>
      </c>
      <c r="I804" t="s">
        <v>462</v>
      </c>
      <c r="J804">
        <v>1</v>
      </c>
      <c r="K804" t="s">
        <v>611</v>
      </c>
      <c r="L804" t="s">
        <v>612</v>
      </c>
      <c r="M804">
        <v>1</v>
      </c>
      <c r="N804">
        <v>8</v>
      </c>
      <c r="O804">
        <v>2338</v>
      </c>
      <c r="P804" t="s">
        <v>551</v>
      </c>
      <c r="Q804">
        <v>9</v>
      </c>
      <c r="R804" t="s">
        <v>611</v>
      </c>
      <c r="S804" t="s">
        <v>612</v>
      </c>
      <c r="T804">
        <v>12</v>
      </c>
      <c r="U804">
        <v>-7</v>
      </c>
      <c r="V804">
        <v>2128</v>
      </c>
      <c r="W804" t="s">
        <v>1020</v>
      </c>
      <c r="AB804">
        <f>IF(I804=$AA$2, _xlfn.XLOOKUP(P804,tennis_clusters!B:B,tennis_clusters!AB:AB),"NA")</f>
        <v>11</v>
      </c>
      <c r="AC804" t="str">
        <f>IF(OR(ISNUMBER(AB804),ISNA(AB804)),"NA",_xlfn.XLOOKUP(I804,tennis_clusters!B:B,tennis_clusters!AB:AB))</f>
        <v>NA</v>
      </c>
      <c r="AD804" t="str">
        <f t="shared" si="91"/>
        <v>W</v>
      </c>
      <c r="AE804" t="str">
        <f t="shared" si="92"/>
        <v>W</v>
      </c>
      <c r="AF804">
        <f t="shared" si="93"/>
        <v>11</v>
      </c>
      <c r="AG804">
        <f t="shared" si="90"/>
        <v>1</v>
      </c>
      <c r="AH804">
        <f t="shared" si="94"/>
        <v>0.66279069767441856</v>
      </c>
      <c r="AI804">
        <f t="shared" si="95"/>
        <v>0.11371011357490539</v>
      </c>
      <c r="AJ804">
        <v>0.76137624861265263</v>
      </c>
      <c r="AK804">
        <f t="shared" si="96"/>
        <v>5.6941294726170565E-2</v>
      </c>
    </row>
    <row r="805" spans="1:37" x14ac:dyDescent="0.2">
      <c r="A805" s="2" t="d">
        <v>1999-06-07</v>
      </c>
      <c r="B805" t="s">
        <v>762</v>
      </c>
      <c r="C805" t="s">
        <v>637</v>
      </c>
      <c r="D805">
        <v>3</v>
      </c>
      <c r="E805" t="s">
        <v>608</v>
      </c>
      <c r="F805" t="b">
        <v>0</v>
      </c>
      <c r="G805">
        <v>58</v>
      </c>
      <c r="H805" t="s">
        <v>620</v>
      </c>
      <c r="I805" t="s">
        <v>462</v>
      </c>
      <c r="J805">
        <v>2</v>
      </c>
      <c r="K805" t="s">
        <v>611</v>
      </c>
      <c r="L805" t="s">
        <v>612</v>
      </c>
      <c r="M805">
        <v>3</v>
      </c>
      <c r="N805">
        <v>1</v>
      </c>
      <c r="O805">
        <v>2197</v>
      </c>
      <c r="P805" t="s">
        <v>570</v>
      </c>
      <c r="R805" t="s">
        <v>643</v>
      </c>
      <c r="S805" t="s">
        <v>644</v>
      </c>
      <c r="T805">
        <v>182</v>
      </c>
      <c r="U805">
        <v>-2</v>
      </c>
      <c r="V805">
        <v>1771</v>
      </c>
      <c r="W805" t="s">
        <v>742</v>
      </c>
      <c r="Y805" t="s">
        <v>646</v>
      </c>
      <c r="AB805">
        <f>IF(I805=$AA$2, _xlfn.XLOOKUP(P805,tennis_clusters!B:B,tennis_clusters!AB:AB),"NA")</f>
        <v>25</v>
      </c>
      <c r="AC805" t="str">
        <f>IF(OR(ISNUMBER(AB805),ISNA(AB805)),"NA",_xlfn.XLOOKUP(I805,tennis_clusters!B:B,tennis_clusters!AB:AB))</f>
        <v>NA</v>
      </c>
      <c r="AD805" t="str">
        <f t="shared" si="91"/>
        <v>W</v>
      </c>
      <c r="AE805" t="str">
        <f t="shared" si="92"/>
        <v>W</v>
      </c>
      <c r="AF805">
        <f t="shared" si="93"/>
        <v>25</v>
      </c>
      <c r="AG805">
        <f t="shared" si="90"/>
        <v>1</v>
      </c>
      <c r="AH805">
        <f t="shared" si="94"/>
        <v>0.66666666666666663</v>
      </c>
      <c r="AI805">
        <f t="shared" si="95"/>
        <v>0.11111111111111113</v>
      </c>
      <c r="AJ805">
        <v>0.76137624861265263</v>
      </c>
      <c r="AK805">
        <f t="shared" si="96"/>
        <v>5.6941294726170565E-2</v>
      </c>
    </row>
    <row r="806" spans="1:37" x14ac:dyDescent="0.2">
      <c r="A806" s="2" t="d">
        <v>1997-01-13</v>
      </c>
      <c r="B806" t="s">
        <v>719</v>
      </c>
      <c r="C806" t="s">
        <v>608</v>
      </c>
      <c r="D806">
        <v>5</v>
      </c>
      <c r="E806" t="s">
        <v>609</v>
      </c>
      <c r="F806" t="b">
        <v>0</v>
      </c>
      <c r="G806">
        <v>39</v>
      </c>
      <c r="H806" t="s">
        <v>624</v>
      </c>
      <c r="I806" t="s">
        <v>462</v>
      </c>
      <c r="J806">
        <v>1</v>
      </c>
      <c r="K806" t="s">
        <v>611</v>
      </c>
      <c r="L806" t="s">
        <v>612</v>
      </c>
      <c r="M806">
        <v>1</v>
      </c>
      <c r="N806">
        <v>3</v>
      </c>
      <c r="O806">
        <v>2359</v>
      </c>
      <c r="P806" t="s">
        <v>388</v>
      </c>
      <c r="R806" t="s">
        <v>643</v>
      </c>
      <c r="S806" t="s">
        <v>644</v>
      </c>
      <c r="T806">
        <v>28</v>
      </c>
      <c r="U806">
        <v>-4</v>
      </c>
      <c r="V806">
        <v>2011</v>
      </c>
      <c r="W806" t="s">
        <v>996</v>
      </c>
      <c r="AB806">
        <f>IF(I806=$AA$2, _xlfn.XLOOKUP(P806,tennis_clusters!B:B,tennis_clusters!AB:AB),"NA")</f>
        <v>2</v>
      </c>
      <c r="AC806" t="str">
        <f>IF(OR(ISNUMBER(AB806),ISNA(AB806)),"NA",_xlfn.XLOOKUP(I806,tennis_clusters!B:B,tennis_clusters!AB:AB))</f>
        <v>NA</v>
      </c>
      <c r="AD806" t="str">
        <f t="shared" si="91"/>
        <v>W</v>
      </c>
      <c r="AE806" t="str">
        <f t="shared" si="92"/>
        <v>W</v>
      </c>
      <c r="AF806">
        <f t="shared" si="93"/>
        <v>2</v>
      </c>
      <c r="AG806">
        <f t="shared" si="90"/>
        <v>1</v>
      </c>
      <c r="AH806">
        <f t="shared" si="94"/>
        <v>0.78749999999999998</v>
      </c>
      <c r="AI806">
        <f t="shared" si="95"/>
        <v>4.5156250000000009E-2</v>
      </c>
      <c r="AJ806">
        <v>0.76137624861265263</v>
      </c>
      <c r="AK806">
        <f t="shared" si="96"/>
        <v>5.6941294726170565E-2</v>
      </c>
    </row>
    <row r="807" spans="1:37" x14ac:dyDescent="0.2">
      <c r="A807" s="2" t="d">
        <v>1996-06-24</v>
      </c>
      <c r="B807" t="s">
        <v>658</v>
      </c>
      <c r="C807" t="s">
        <v>608</v>
      </c>
      <c r="D807">
        <v>5</v>
      </c>
      <c r="E807" t="s">
        <v>608</v>
      </c>
      <c r="F807" t="b">
        <v>0</v>
      </c>
      <c r="G807">
        <v>55</v>
      </c>
      <c r="H807" t="s">
        <v>620</v>
      </c>
      <c r="I807" t="s">
        <v>462</v>
      </c>
      <c r="J807">
        <v>1</v>
      </c>
      <c r="K807" t="s">
        <v>611</v>
      </c>
      <c r="L807" t="s">
        <v>612</v>
      </c>
      <c r="M807">
        <v>1</v>
      </c>
      <c r="N807">
        <v>5</v>
      </c>
      <c r="O807">
        <v>2333</v>
      </c>
      <c r="P807" t="s">
        <v>110</v>
      </c>
      <c r="Q807">
        <v>16</v>
      </c>
      <c r="R807" t="s">
        <v>638</v>
      </c>
      <c r="S807" t="s">
        <v>639</v>
      </c>
      <c r="T807">
        <v>16</v>
      </c>
      <c r="U807">
        <v>-6</v>
      </c>
      <c r="V807">
        <v>2104</v>
      </c>
      <c r="W807" t="s">
        <v>811</v>
      </c>
      <c r="AB807">
        <f>IF(I807=$AA$2, _xlfn.XLOOKUP(P807,tennis_clusters!B:B,tennis_clusters!AB:AB),"NA")</f>
        <v>2</v>
      </c>
      <c r="AC807" t="str">
        <f>IF(OR(ISNUMBER(AB807),ISNA(AB807)),"NA",_xlfn.XLOOKUP(I807,tennis_clusters!B:B,tennis_clusters!AB:AB))</f>
        <v>NA</v>
      </c>
      <c r="AD807" t="str">
        <f t="shared" si="91"/>
        <v>W</v>
      </c>
      <c r="AE807" t="str">
        <f t="shared" si="92"/>
        <v>W</v>
      </c>
      <c r="AF807">
        <f t="shared" si="93"/>
        <v>2</v>
      </c>
      <c r="AG807">
        <f t="shared" si="90"/>
        <v>1</v>
      </c>
      <c r="AH807">
        <f t="shared" si="94"/>
        <v>0.78749999999999998</v>
      </c>
      <c r="AI807">
        <f t="shared" si="95"/>
        <v>4.5156250000000009E-2</v>
      </c>
      <c r="AJ807">
        <v>0.76137624861265263</v>
      </c>
      <c r="AK807">
        <f t="shared" si="96"/>
        <v>5.6941294726170565E-2</v>
      </c>
    </row>
    <row r="808" spans="1:37" x14ac:dyDescent="0.2">
      <c r="A808" s="2" t="d">
        <v>1999-11-22</v>
      </c>
      <c r="B808" t="s">
        <v>839</v>
      </c>
      <c r="C808" t="s">
        <v>610</v>
      </c>
      <c r="D808">
        <v>3</v>
      </c>
      <c r="E808" t="s">
        <v>609</v>
      </c>
      <c r="F808" t="b">
        <v>1</v>
      </c>
      <c r="G808">
        <v>55</v>
      </c>
      <c r="H808" t="s">
        <v>614</v>
      </c>
      <c r="I808" t="s">
        <v>462</v>
      </c>
      <c r="K808" t="s">
        <v>611</v>
      </c>
      <c r="L808" t="s">
        <v>612</v>
      </c>
      <c r="M808">
        <v>5</v>
      </c>
      <c r="N808">
        <v>6</v>
      </c>
      <c r="O808">
        <v>2285</v>
      </c>
      <c r="P808" t="s">
        <v>431</v>
      </c>
      <c r="R808" t="s">
        <v>621</v>
      </c>
      <c r="S808" t="s">
        <v>622</v>
      </c>
      <c r="T808">
        <v>6</v>
      </c>
      <c r="U808">
        <v>-6</v>
      </c>
      <c r="V808">
        <v>2109</v>
      </c>
      <c r="W808" t="s">
        <v>825</v>
      </c>
      <c r="AB808">
        <f>IF(I808=$AA$2, _xlfn.XLOOKUP(P808,tennis_clusters!B:B,tennis_clusters!AB:AB),"NA")</f>
        <v>2</v>
      </c>
      <c r="AC808" t="str">
        <f>IF(OR(ISNUMBER(AB808),ISNA(AB808)),"NA",_xlfn.XLOOKUP(I808,tennis_clusters!B:B,tennis_clusters!AB:AB))</f>
        <v>NA</v>
      </c>
      <c r="AD808" t="str">
        <f t="shared" si="91"/>
        <v>W</v>
      </c>
      <c r="AE808" t="str">
        <f t="shared" si="92"/>
        <v>W</v>
      </c>
      <c r="AF808">
        <f t="shared" si="93"/>
        <v>2</v>
      </c>
      <c r="AG808">
        <f t="shared" si="90"/>
        <v>1</v>
      </c>
      <c r="AH808">
        <f t="shared" si="94"/>
        <v>0.78749999999999998</v>
      </c>
      <c r="AI808">
        <f t="shared" si="95"/>
        <v>4.5156250000000009E-2</v>
      </c>
      <c r="AJ808">
        <v>0.76137624861265263</v>
      </c>
      <c r="AK808">
        <f t="shared" si="96"/>
        <v>5.6941294726170565E-2</v>
      </c>
    </row>
    <row r="809" spans="1:37" x14ac:dyDescent="0.2">
      <c r="A809" s="2" t="d">
        <v>1998-10-12</v>
      </c>
      <c r="B809" t="s">
        <v>900</v>
      </c>
      <c r="C809" t="s">
        <v>783</v>
      </c>
      <c r="D809">
        <v>3</v>
      </c>
      <c r="E809" t="s">
        <v>819</v>
      </c>
      <c r="F809" t="b">
        <v>1</v>
      </c>
      <c r="G809">
        <v>85</v>
      </c>
      <c r="H809" t="s">
        <v>624</v>
      </c>
      <c r="I809" t="s">
        <v>462</v>
      </c>
      <c r="J809">
        <v>1</v>
      </c>
      <c r="K809" t="s">
        <v>611</v>
      </c>
      <c r="L809" t="s">
        <v>612</v>
      </c>
      <c r="M809">
        <v>1</v>
      </c>
      <c r="N809">
        <v>2</v>
      </c>
      <c r="O809">
        <v>2255</v>
      </c>
      <c r="P809" t="s">
        <v>266</v>
      </c>
      <c r="R809" t="s">
        <v>716</v>
      </c>
      <c r="S809" t="s">
        <v>717</v>
      </c>
      <c r="T809">
        <v>146</v>
      </c>
      <c r="U809">
        <v>-2</v>
      </c>
      <c r="V809">
        <v>1857</v>
      </c>
      <c r="W809" t="s">
        <v>905</v>
      </c>
      <c r="Y809" t="s">
        <v>646</v>
      </c>
      <c r="AB809">
        <f>IF(I809=$AA$2, _xlfn.XLOOKUP(P809,tennis_clusters!B:B,tennis_clusters!AB:AB),"NA")</f>
        <v>14</v>
      </c>
      <c r="AC809" t="str">
        <f>IF(OR(ISNUMBER(AB809),ISNA(AB809)),"NA",_xlfn.XLOOKUP(I809,tennis_clusters!B:B,tennis_clusters!AB:AB))</f>
        <v>NA</v>
      </c>
      <c r="AD809" t="str">
        <f t="shared" si="91"/>
        <v>W</v>
      </c>
      <c r="AE809" t="str">
        <f t="shared" si="92"/>
        <v>W</v>
      </c>
      <c r="AF809">
        <f t="shared" si="93"/>
        <v>14</v>
      </c>
      <c r="AG809">
        <f t="shared" si="90"/>
        <v>1</v>
      </c>
      <c r="AH809">
        <f t="shared" si="94"/>
        <v>1</v>
      </c>
      <c r="AI809">
        <f t="shared" si="95"/>
        <v>0</v>
      </c>
      <c r="AJ809">
        <v>0.76137624861265263</v>
      </c>
      <c r="AK809">
        <f t="shared" si="96"/>
        <v>5.6941294726170565E-2</v>
      </c>
    </row>
    <row r="810" spans="1:37" x14ac:dyDescent="0.2">
      <c r="A810" s="2" t="d">
        <v>1996-09-23</v>
      </c>
      <c r="B810" t="s">
        <v>906</v>
      </c>
      <c r="C810" t="s">
        <v>637</v>
      </c>
      <c r="D810">
        <v>3</v>
      </c>
      <c r="E810" t="s">
        <v>609</v>
      </c>
      <c r="F810" t="b">
        <v>1</v>
      </c>
      <c r="G810">
        <v>54</v>
      </c>
      <c r="H810" t="s">
        <v>614</v>
      </c>
      <c r="I810" t="s">
        <v>462</v>
      </c>
      <c r="J810">
        <v>1</v>
      </c>
      <c r="K810" t="s">
        <v>611</v>
      </c>
      <c r="L810" t="s">
        <v>612</v>
      </c>
      <c r="M810">
        <v>1</v>
      </c>
      <c r="N810">
        <v>5</v>
      </c>
      <c r="O810">
        <v>2354</v>
      </c>
      <c r="P810" t="s">
        <v>577</v>
      </c>
      <c r="Q810">
        <v>3</v>
      </c>
      <c r="R810" t="s">
        <v>667</v>
      </c>
      <c r="S810" t="s">
        <v>668</v>
      </c>
      <c r="T810">
        <v>5</v>
      </c>
      <c r="U810">
        <v>-5</v>
      </c>
      <c r="V810">
        <v>2178</v>
      </c>
      <c r="W810" t="s">
        <v>848</v>
      </c>
      <c r="AB810">
        <f>IF(I810=$AA$2, _xlfn.XLOOKUP(P810,tennis_clusters!B:B,tennis_clusters!AB:AB),"NA")</f>
        <v>13</v>
      </c>
      <c r="AC810" t="str">
        <f>IF(OR(ISNUMBER(AB810),ISNA(AB810)),"NA",_xlfn.XLOOKUP(I810,tennis_clusters!B:B,tennis_clusters!AB:AB))</f>
        <v>NA</v>
      </c>
      <c r="AD810" t="str">
        <f t="shared" si="91"/>
        <v>W</v>
      </c>
      <c r="AE810" t="str">
        <f t="shared" si="92"/>
        <v>W</v>
      </c>
      <c r="AF810">
        <f t="shared" si="93"/>
        <v>13</v>
      </c>
      <c r="AG810">
        <f t="shared" si="90"/>
        <v>1</v>
      </c>
      <c r="AH810">
        <f t="shared" si="94"/>
        <v>0.80909090909090908</v>
      </c>
      <c r="AI810">
        <f t="shared" si="95"/>
        <v>3.6446280991735538E-2</v>
      </c>
      <c r="AJ810">
        <v>0.76137624861265263</v>
      </c>
      <c r="AK810">
        <f t="shared" si="96"/>
        <v>5.6941294726170565E-2</v>
      </c>
    </row>
    <row r="811" spans="1:37" x14ac:dyDescent="0.2">
      <c r="A811" s="2" t="d">
        <v>1991-08-05</v>
      </c>
      <c r="B811" t="s">
        <v>641</v>
      </c>
      <c r="C811" t="s">
        <v>642</v>
      </c>
      <c r="D811">
        <v>3</v>
      </c>
      <c r="E811" t="s">
        <v>609</v>
      </c>
      <c r="F811" t="b">
        <v>0</v>
      </c>
      <c r="G811">
        <v>47</v>
      </c>
      <c r="H811" t="s">
        <v>618</v>
      </c>
      <c r="I811" t="s">
        <v>462</v>
      </c>
      <c r="J811">
        <v>7</v>
      </c>
      <c r="K811" t="s">
        <v>611</v>
      </c>
      <c r="L811" t="s">
        <v>612</v>
      </c>
      <c r="M811">
        <v>8</v>
      </c>
      <c r="N811">
        <v>16</v>
      </c>
      <c r="O811">
        <v>2111</v>
      </c>
      <c r="P811" t="s">
        <v>522</v>
      </c>
      <c r="Q811">
        <v>2</v>
      </c>
      <c r="R811" t="s">
        <v>678</v>
      </c>
      <c r="S811" t="s">
        <v>679</v>
      </c>
      <c r="T811">
        <v>2</v>
      </c>
      <c r="U811">
        <v>-15</v>
      </c>
      <c r="V811">
        <v>2294</v>
      </c>
      <c r="W811" t="s">
        <v>825</v>
      </c>
      <c r="AB811">
        <f>IF(I811=$AA$2, _xlfn.XLOOKUP(P811,tennis_clusters!B:B,tennis_clusters!AB:AB),"NA")</f>
        <v>8</v>
      </c>
      <c r="AC811" t="str">
        <f>IF(OR(ISNUMBER(AB811),ISNA(AB811)),"NA",_xlfn.XLOOKUP(I811,tennis_clusters!B:B,tennis_clusters!AB:AB))</f>
        <v>NA</v>
      </c>
      <c r="AD811" t="str">
        <f t="shared" si="91"/>
        <v>W</v>
      </c>
      <c r="AE811" t="str">
        <f t="shared" si="92"/>
        <v>W</v>
      </c>
      <c r="AF811">
        <f t="shared" si="93"/>
        <v>8</v>
      </c>
      <c r="AG811">
        <f t="shared" si="90"/>
        <v>1</v>
      </c>
      <c r="AH811">
        <f t="shared" si="94"/>
        <v>0.7415730337078652</v>
      </c>
      <c r="AI811">
        <f t="shared" si="95"/>
        <v>6.6784496906956176E-2</v>
      </c>
      <c r="AJ811">
        <v>0.76137624861265263</v>
      </c>
      <c r="AK811">
        <f t="shared" si="96"/>
        <v>5.6941294726170565E-2</v>
      </c>
    </row>
    <row r="812" spans="1:37" x14ac:dyDescent="0.2">
      <c r="A812" s="2" t="d">
        <v>2002-03-11</v>
      </c>
      <c r="B812" t="s">
        <v>706</v>
      </c>
      <c r="C812" t="s">
        <v>642</v>
      </c>
      <c r="D812">
        <v>3</v>
      </c>
      <c r="E812" t="s">
        <v>609</v>
      </c>
      <c r="F812" t="b">
        <v>0</v>
      </c>
      <c r="G812">
        <v>51</v>
      </c>
      <c r="H812" t="s">
        <v>620</v>
      </c>
      <c r="I812" t="s">
        <v>462</v>
      </c>
      <c r="J812">
        <v>10</v>
      </c>
      <c r="K812" t="s">
        <v>611</v>
      </c>
      <c r="L812" t="s">
        <v>612</v>
      </c>
      <c r="M812">
        <v>13</v>
      </c>
      <c r="N812">
        <v>6</v>
      </c>
      <c r="O812">
        <v>2172</v>
      </c>
      <c r="P812" t="s">
        <v>172</v>
      </c>
      <c r="R812" t="s">
        <v>638</v>
      </c>
      <c r="S812" t="s">
        <v>639</v>
      </c>
      <c r="T812">
        <v>20</v>
      </c>
      <c r="U812">
        <v>-6</v>
      </c>
      <c r="V812">
        <v>2026</v>
      </c>
      <c r="W812" t="s">
        <v>708</v>
      </c>
      <c r="AB812">
        <f>IF(I812=$AA$2, _xlfn.XLOOKUP(P812,tennis_clusters!B:B,tennis_clusters!AB:AB),"NA")</f>
        <v>17</v>
      </c>
      <c r="AC812" t="str">
        <f>IF(OR(ISNUMBER(AB812),ISNA(AB812)),"NA",_xlfn.XLOOKUP(I812,tennis_clusters!B:B,tennis_clusters!AB:AB))</f>
        <v>NA</v>
      </c>
      <c r="AD812" t="str">
        <f t="shared" si="91"/>
        <v>W</v>
      </c>
      <c r="AE812" t="str">
        <f t="shared" si="92"/>
        <v>W</v>
      </c>
      <c r="AF812">
        <f t="shared" si="93"/>
        <v>17</v>
      </c>
      <c r="AG812">
        <f t="shared" si="90"/>
        <v>1</v>
      </c>
      <c r="AH812">
        <f t="shared" si="94"/>
        <v>0.72972972972972971</v>
      </c>
      <c r="AI812">
        <f t="shared" si="95"/>
        <v>7.3046018991964945E-2</v>
      </c>
      <c r="AJ812">
        <v>0.76137624861265263</v>
      </c>
      <c r="AK812">
        <f t="shared" si="96"/>
        <v>5.6941294726170565E-2</v>
      </c>
    </row>
    <row r="813" spans="1:37" x14ac:dyDescent="0.2">
      <c r="A813" s="2" t="d">
        <v>1997-02-10</v>
      </c>
      <c r="B813" t="s">
        <v>887</v>
      </c>
      <c r="C813" t="s">
        <v>637</v>
      </c>
      <c r="D813">
        <v>3</v>
      </c>
      <c r="E813" t="s">
        <v>609</v>
      </c>
      <c r="F813" t="b">
        <v>1</v>
      </c>
      <c r="G813">
        <v>50</v>
      </c>
      <c r="H813" t="s">
        <v>624</v>
      </c>
      <c r="I813" t="s">
        <v>462</v>
      </c>
      <c r="J813">
        <v>1</v>
      </c>
      <c r="K813" t="s">
        <v>611</v>
      </c>
      <c r="L813" t="s">
        <v>612</v>
      </c>
      <c r="M813">
        <v>1</v>
      </c>
      <c r="N813">
        <v>1</v>
      </c>
      <c r="O813">
        <v>2380</v>
      </c>
      <c r="P813" t="s">
        <v>48</v>
      </c>
      <c r="R813" t="s">
        <v>621</v>
      </c>
      <c r="S813" t="s">
        <v>622</v>
      </c>
      <c r="T813">
        <v>62</v>
      </c>
      <c r="U813">
        <v>-1</v>
      </c>
      <c r="V813">
        <v>1861</v>
      </c>
      <c r="W813" t="s">
        <v>919</v>
      </c>
      <c r="AB813">
        <f>IF(I813=$AA$2, _xlfn.XLOOKUP(P813,tennis_clusters!B:B,tennis_clusters!AB:AB),"NA")</f>
        <v>20</v>
      </c>
      <c r="AC813" t="str">
        <f>IF(OR(ISNUMBER(AB813),ISNA(AB813)),"NA",_xlfn.XLOOKUP(I813,tennis_clusters!B:B,tennis_clusters!AB:AB))</f>
        <v>NA</v>
      </c>
      <c r="AD813" t="str">
        <f t="shared" si="91"/>
        <v>W</v>
      </c>
      <c r="AE813" t="str">
        <f t="shared" si="92"/>
        <v>W</v>
      </c>
      <c r="AF813">
        <f t="shared" si="93"/>
        <v>20</v>
      </c>
      <c r="AG813">
        <f t="shared" si="90"/>
        <v>1</v>
      </c>
      <c r="AH813">
        <f t="shared" si="94"/>
        <v>0.66666666666666663</v>
      </c>
      <c r="AI813">
        <f t="shared" si="95"/>
        <v>0.11111111111111113</v>
      </c>
      <c r="AJ813">
        <v>0.76137624861265263</v>
      </c>
      <c r="AK813">
        <f t="shared" si="96"/>
        <v>5.6941294726170565E-2</v>
      </c>
    </row>
    <row r="814" spans="1:37" x14ac:dyDescent="0.2">
      <c r="A814" s="2" t="d">
        <v>1993-05-17</v>
      </c>
      <c r="B814" t="s">
        <v>675</v>
      </c>
      <c r="C814" t="s">
        <v>676</v>
      </c>
      <c r="D814">
        <v>3</v>
      </c>
      <c r="E814" t="s">
        <v>671</v>
      </c>
      <c r="F814" t="b">
        <v>0</v>
      </c>
      <c r="H814" t="s">
        <v>610</v>
      </c>
      <c r="I814" t="s">
        <v>462</v>
      </c>
      <c r="K814" t="s">
        <v>611</v>
      </c>
      <c r="L814" t="s">
        <v>612</v>
      </c>
      <c r="M814">
        <v>1</v>
      </c>
      <c r="N814">
        <v>7</v>
      </c>
      <c r="O814">
        <v>2293</v>
      </c>
      <c r="P814" t="s">
        <v>413</v>
      </c>
      <c r="R814" t="s">
        <v>621</v>
      </c>
      <c r="S814" t="s">
        <v>622</v>
      </c>
      <c r="T814">
        <v>10</v>
      </c>
      <c r="U814">
        <v>-8</v>
      </c>
      <c r="V814">
        <v>2203</v>
      </c>
      <c r="W814" t="s">
        <v>692</v>
      </c>
      <c r="AB814">
        <f>IF(I814=$AA$2, _xlfn.XLOOKUP(P814,tennis_clusters!B:B,tennis_clusters!AB:AB),"NA")</f>
        <v>11</v>
      </c>
      <c r="AC814" t="str">
        <f>IF(OR(ISNUMBER(AB814),ISNA(AB814)),"NA",_xlfn.XLOOKUP(I814,tennis_clusters!B:B,tennis_clusters!AB:AB))</f>
        <v>NA</v>
      </c>
      <c r="AD814" t="str">
        <f t="shared" si="91"/>
        <v>W</v>
      </c>
      <c r="AE814" t="str">
        <f t="shared" si="92"/>
        <v>W</v>
      </c>
      <c r="AF814">
        <f t="shared" si="93"/>
        <v>11</v>
      </c>
      <c r="AG814">
        <f t="shared" si="90"/>
        <v>1</v>
      </c>
      <c r="AH814">
        <f t="shared" si="94"/>
        <v>0.66279069767441856</v>
      </c>
      <c r="AI814">
        <f t="shared" si="95"/>
        <v>0.11371011357490539</v>
      </c>
      <c r="AJ814">
        <v>0.76137624861265263</v>
      </c>
      <c r="AK814">
        <f t="shared" si="96"/>
        <v>5.6941294726170565E-2</v>
      </c>
    </row>
    <row r="815" spans="1:37" x14ac:dyDescent="0.2">
      <c r="A815" s="2" t="d">
        <v>1995-10-30</v>
      </c>
      <c r="B815" t="s">
        <v>844</v>
      </c>
      <c r="C815" t="s">
        <v>642</v>
      </c>
      <c r="D815">
        <v>5</v>
      </c>
      <c r="E815" t="s">
        <v>819</v>
      </c>
      <c r="F815" t="b">
        <v>1</v>
      </c>
      <c r="G815">
        <v>59</v>
      </c>
      <c r="H815" t="s">
        <v>610</v>
      </c>
      <c r="I815" t="s">
        <v>462</v>
      </c>
      <c r="J815">
        <v>1</v>
      </c>
      <c r="K815" t="s">
        <v>611</v>
      </c>
      <c r="L815" t="s">
        <v>612</v>
      </c>
      <c r="M815">
        <v>2</v>
      </c>
      <c r="N815">
        <v>9</v>
      </c>
      <c r="O815">
        <v>2355</v>
      </c>
      <c r="P815" t="s">
        <v>94</v>
      </c>
      <c r="Q815">
        <v>3</v>
      </c>
      <c r="R815" t="s">
        <v>621</v>
      </c>
      <c r="S815" t="s">
        <v>622</v>
      </c>
      <c r="T815">
        <v>5</v>
      </c>
      <c r="U815">
        <v>-9</v>
      </c>
      <c r="V815">
        <v>2222</v>
      </c>
      <c r="W815" t="s">
        <v>923</v>
      </c>
      <c r="AB815">
        <f>IF(I815=$AA$2, _xlfn.XLOOKUP(P815,tennis_clusters!B:B,tennis_clusters!AB:AB),"NA")</f>
        <v>11</v>
      </c>
      <c r="AC815" t="str">
        <f>IF(OR(ISNUMBER(AB815),ISNA(AB815)),"NA",_xlfn.XLOOKUP(I815,tennis_clusters!B:B,tennis_clusters!AB:AB))</f>
        <v>NA</v>
      </c>
      <c r="AD815" t="str">
        <f t="shared" si="91"/>
        <v>W</v>
      </c>
      <c r="AE815" t="str">
        <f t="shared" si="92"/>
        <v>W</v>
      </c>
      <c r="AF815">
        <f t="shared" si="93"/>
        <v>11</v>
      </c>
      <c r="AG815">
        <f t="shared" si="90"/>
        <v>1</v>
      </c>
      <c r="AH815">
        <f t="shared" si="94"/>
        <v>0.66279069767441856</v>
      </c>
      <c r="AI815">
        <f t="shared" si="95"/>
        <v>0.11371011357490539</v>
      </c>
      <c r="AJ815">
        <v>0.76137624861265263</v>
      </c>
      <c r="AK815">
        <f t="shared" si="96"/>
        <v>5.6941294726170565E-2</v>
      </c>
    </row>
    <row r="816" spans="1:37" x14ac:dyDescent="0.2">
      <c r="A816" s="2" t="d">
        <v>1995-10-30</v>
      </c>
      <c r="B816" t="s">
        <v>844</v>
      </c>
      <c r="C816" t="s">
        <v>642</v>
      </c>
      <c r="D816">
        <v>3</v>
      </c>
      <c r="E816" t="s">
        <v>819</v>
      </c>
      <c r="F816" t="b">
        <v>1</v>
      </c>
      <c r="G816">
        <v>59</v>
      </c>
      <c r="H816" t="s">
        <v>618</v>
      </c>
      <c r="I816" t="s">
        <v>462</v>
      </c>
      <c r="J816">
        <v>1</v>
      </c>
      <c r="K816" t="s">
        <v>611</v>
      </c>
      <c r="L816" t="s">
        <v>612</v>
      </c>
      <c r="M816">
        <v>2</v>
      </c>
      <c r="N816">
        <v>3</v>
      </c>
      <c r="O816">
        <v>2346</v>
      </c>
      <c r="P816" t="s">
        <v>258</v>
      </c>
      <c r="R816" t="s">
        <v>659</v>
      </c>
      <c r="S816" t="s">
        <v>660</v>
      </c>
      <c r="T816">
        <v>52</v>
      </c>
      <c r="U816">
        <v>-3</v>
      </c>
      <c r="V816">
        <v>1981</v>
      </c>
      <c r="W816" t="s">
        <v>842</v>
      </c>
      <c r="AB816">
        <f>IF(I816=$AA$2, _xlfn.XLOOKUP(P816,tennis_clusters!B:B,tennis_clusters!AB:AB),"NA")</f>
        <v>15</v>
      </c>
      <c r="AC816" t="str">
        <f>IF(OR(ISNUMBER(AB816),ISNA(AB816)),"NA",_xlfn.XLOOKUP(I816,tennis_clusters!B:B,tennis_clusters!AB:AB))</f>
        <v>NA</v>
      </c>
      <c r="AD816" t="str">
        <f t="shared" si="91"/>
        <v>W</v>
      </c>
      <c r="AE816" t="str">
        <f t="shared" si="92"/>
        <v>W</v>
      </c>
      <c r="AF816">
        <f t="shared" si="93"/>
        <v>15</v>
      </c>
      <c r="AG816">
        <f t="shared" si="90"/>
        <v>1</v>
      </c>
      <c r="AH816">
        <f t="shared" si="94"/>
        <v>0.70769230769230773</v>
      </c>
      <c r="AI816">
        <f t="shared" si="95"/>
        <v>8.5443786982248499E-2</v>
      </c>
      <c r="AJ816">
        <v>0.76137624861265263</v>
      </c>
      <c r="AK816">
        <f t="shared" si="96"/>
        <v>5.6941294726170565E-2</v>
      </c>
    </row>
    <row r="817" spans="1:37" x14ac:dyDescent="0.2">
      <c r="A817" s="2" t="d">
        <v>1989-08-07</v>
      </c>
      <c r="B817" t="s">
        <v>845</v>
      </c>
      <c r="C817" t="s">
        <v>637</v>
      </c>
      <c r="D817">
        <v>3</v>
      </c>
      <c r="E817" t="s">
        <v>609</v>
      </c>
      <c r="F817" t="b">
        <v>0</v>
      </c>
      <c r="H817" t="s">
        <v>618</v>
      </c>
      <c r="I817" t="s">
        <v>30</v>
      </c>
      <c r="J817">
        <v>4</v>
      </c>
      <c r="K817" t="s">
        <v>611</v>
      </c>
      <c r="L817" t="s">
        <v>612</v>
      </c>
      <c r="M817">
        <v>13</v>
      </c>
      <c r="N817">
        <v>4</v>
      </c>
      <c r="O817">
        <v>2047</v>
      </c>
      <c r="P817" t="s">
        <v>462</v>
      </c>
      <c r="R817" t="s">
        <v>611</v>
      </c>
      <c r="S817" t="s">
        <v>612</v>
      </c>
      <c r="T817">
        <v>105</v>
      </c>
      <c r="U817">
        <v>-6</v>
      </c>
      <c r="V817">
        <v>1870</v>
      </c>
      <c r="W817" t="s">
        <v>742</v>
      </c>
      <c r="AB817" t="str">
        <f>IF(I817=$AA$2, _xlfn.XLOOKUP(P817,tennis_clusters!B:B,tennis_clusters!AB:AB),"NA")</f>
        <v>NA</v>
      </c>
      <c r="AC817">
        <f>IF(OR(ISNUMBER(AB817),ISNA(AB817)),"NA",_xlfn.XLOOKUP(I817,tennis_clusters!B:B,tennis_clusters!AB:AB))</f>
        <v>13</v>
      </c>
      <c r="AD817" t="str">
        <f t="shared" si="91"/>
        <v>L</v>
      </c>
      <c r="AE817" t="str">
        <f t="shared" si="92"/>
        <v>L</v>
      </c>
      <c r="AF817">
        <f t="shared" si="93"/>
        <v>13</v>
      </c>
      <c r="AG817">
        <f t="shared" si="90"/>
        <v>0</v>
      </c>
      <c r="AH817">
        <f t="shared" si="94"/>
        <v>0.80909090909090908</v>
      </c>
      <c r="AI817">
        <f t="shared" si="95"/>
        <v>0.65462809917355369</v>
      </c>
      <c r="AJ817">
        <v>0.76137624861265263</v>
      </c>
      <c r="AK817">
        <f t="shared" si="96"/>
        <v>0.57969379195147586</v>
      </c>
    </row>
    <row r="818" spans="1:37" x14ac:dyDescent="0.2">
      <c r="A818" s="2" t="d">
        <v>1997-02-24</v>
      </c>
      <c r="B818" t="s">
        <v>938</v>
      </c>
      <c r="C818" t="s">
        <v>783</v>
      </c>
      <c r="D818">
        <v>3</v>
      </c>
      <c r="E818" t="s">
        <v>609</v>
      </c>
      <c r="F818" t="b">
        <v>1</v>
      </c>
      <c r="G818">
        <v>43</v>
      </c>
      <c r="H818" t="s">
        <v>620</v>
      </c>
      <c r="I818" t="s">
        <v>462</v>
      </c>
      <c r="J818">
        <v>1</v>
      </c>
      <c r="K818" t="s">
        <v>611</v>
      </c>
      <c r="L818" t="s">
        <v>612</v>
      </c>
      <c r="M818">
        <v>1</v>
      </c>
      <c r="N818">
        <v>2</v>
      </c>
      <c r="O818">
        <v>2389</v>
      </c>
      <c r="P818" t="s">
        <v>308</v>
      </c>
      <c r="R818" t="s">
        <v>678</v>
      </c>
      <c r="S818" t="s">
        <v>679</v>
      </c>
      <c r="T818">
        <v>38</v>
      </c>
      <c r="U818">
        <v>-2</v>
      </c>
      <c r="V818">
        <v>2009</v>
      </c>
      <c r="W818" t="s">
        <v>852</v>
      </c>
      <c r="AB818">
        <f>IF(I818=$AA$2, _xlfn.XLOOKUP(P818,tennis_clusters!B:B,tennis_clusters!AB:AB),"NA")</f>
        <v>13</v>
      </c>
      <c r="AC818" t="str">
        <f>IF(OR(ISNUMBER(AB818),ISNA(AB818)),"NA",_xlfn.XLOOKUP(I818,tennis_clusters!B:B,tennis_clusters!AB:AB))</f>
        <v>NA</v>
      </c>
      <c r="AD818" t="str">
        <f t="shared" si="91"/>
        <v>W</v>
      </c>
      <c r="AE818" t="str">
        <f t="shared" si="92"/>
        <v>W</v>
      </c>
      <c r="AF818">
        <f t="shared" si="93"/>
        <v>13</v>
      </c>
      <c r="AG818">
        <f t="shared" si="90"/>
        <v>1</v>
      </c>
      <c r="AH818">
        <f t="shared" si="94"/>
        <v>0.80909090909090908</v>
      </c>
      <c r="AI818">
        <f t="shared" si="95"/>
        <v>3.6446280991735538E-2</v>
      </c>
      <c r="AJ818">
        <v>0.76137624861265263</v>
      </c>
      <c r="AK818">
        <f t="shared" si="96"/>
        <v>5.6941294726170565E-2</v>
      </c>
    </row>
    <row r="819" spans="1:37" x14ac:dyDescent="0.2">
      <c r="A819" s="2" t="d">
        <v>1996-04-08</v>
      </c>
      <c r="B819" t="s">
        <v>1031</v>
      </c>
      <c r="C819" t="s">
        <v>637</v>
      </c>
      <c r="D819">
        <v>3</v>
      </c>
      <c r="E819" t="s">
        <v>609</v>
      </c>
      <c r="F819" t="b">
        <v>0</v>
      </c>
      <c r="G819">
        <v>47</v>
      </c>
      <c r="H819" t="s">
        <v>614</v>
      </c>
      <c r="I819" t="s">
        <v>462</v>
      </c>
      <c r="J819">
        <v>1</v>
      </c>
      <c r="K819" t="s">
        <v>611</v>
      </c>
      <c r="L819" t="s">
        <v>612</v>
      </c>
      <c r="M819">
        <v>2</v>
      </c>
      <c r="N819">
        <v>2</v>
      </c>
      <c r="O819">
        <v>2332</v>
      </c>
      <c r="P819" t="s">
        <v>269</v>
      </c>
      <c r="Q819">
        <v>5</v>
      </c>
      <c r="R819" t="s">
        <v>615</v>
      </c>
      <c r="S819" t="s">
        <v>616</v>
      </c>
      <c r="T819">
        <v>25</v>
      </c>
      <c r="U819">
        <v>-1</v>
      </c>
      <c r="V819">
        <v>1929</v>
      </c>
      <c r="W819" t="s">
        <v>1033</v>
      </c>
      <c r="AB819">
        <f>IF(I819=$AA$2, _xlfn.XLOOKUP(P819,tennis_clusters!B:B,tennis_clusters!AB:AB),"NA")</f>
        <v>24</v>
      </c>
      <c r="AC819" t="str">
        <f>IF(OR(ISNUMBER(AB819),ISNA(AB819)),"NA",_xlfn.XLOOKUP(I819,tennis_clusters!B:B,tennis_clusters!AB:AB))</f>
        <v>NA</v>
      </c>
      <c r="AD819" t="str">
        <f t="shared" si="91"/>
        <v>W</v>
      </c>
      <c r="AE819" t="str">
        <f t="shared" si="92"/>
        <v>W</v>
      </c>
      <c r="AF819">
        <f t="shared" si="93"/>
        <v>24</v>
      </c>
      <c r="AG819">
        <f t="shared" si="90"/>
        <v>1</v>
      </c>
      <c r="AH819">
        <f t="shared" si="94"/>
        <v>0.90625</v>
      </c>
      <c r="AI819">
        <f t="shared" si="95"/>
        <v>8.7890625E-3</v>
      </c>
      <c r="AJ819">
        <v>0.76137624861265263</v>
      </c>
      <c r="AK819">
        <f t="shared" si="96"/>
        <v>5.6941294726170565E-2</v>
      </c>
    </row>
    <row r="820" spans="1:37" x14ac:dyDescent="0.2">
      <c r="A820" s="2" t="d">
        <v>1993-08-16</v>
      </c>
      <c r="B820" t="s">
        <v>845</v>
      </c>
      <c r="C820" t="s">
        <v>783</v>
      </c>
      <c r="D820">
        <v>3</v>
      </c>
      <c r="E820" t="s">
        <v>609</v>
      </c>
      <c r="F820" t="b">
        <v>0</v>
      </c>
      <c r="G820">
        <v>43</v>
      </c>
      <c r="H820" t="s">
        <v>620</v>
      </c>
      <c r="I820" t="s">
        <v>462</v>
      </c>
      <c r="J820">
        <v>1</v>
      </c>
      <c r="K820" t="s">
        <v>611</v>
      </c>
      <c r="L820" t="s">
        <v>612</v>
      </c>
      <c r="M820">
        <v>1</v>
      </c>
      <c r="N820">
        <v>2</v>
      </c>
      <c r="O820">
        <v>2292</v>
      </c>
      <c r="P820" t="s">
        <v>310</v>
      </c>
      <c r="R820" t="s">
        <v>611</v>
      </c>
      <c r="S820" t="s">
        <v>612</v>
      </c>
      <c r="T820">
        <v>55</v>
      </c>
      <c r="U820">
        <v>-2</v>
      </c>
      <c r="V820">
        <v>1925</v>
      </c>
      <c r="W820" t="s">
        <v>1182</v>
      </c>
      <c r="AB820">
        <f>IF(I820=$AA$2, _xlfn.XLOOKUP(P820,tennis_clusters!B:B,tennis_clusters!AB:AB),"NA")</f>
        <v>24</v>
      </c>
      <c r="AC820" t="str">
        <f>IF(OR(ISNUMBER(AB820),ISNA(AB820)),"NA",_xlfn.XLOOKUP(I820,tennis_clusters!B:B,tennis_clusters!AB:AB))</f>
        <v>NA</v>
      </c>
      <c r="AD820" t="str">
        <f t="shared" si="91"/>
        <v>W</v>
      </c>
      <c r="AE820" t="str">
        <f t="shared" si="92"/>
        <v>W</v>
      </c>
      <c r="AF820">
        <f t="shared" si="93"/>
        <v>24</v>
      </c>
      <c r="AG820">
        <f t="shared" si="90"/>
        <v>1</v>
      </c>
      <c r="AH820">
        <f t="shared" si="94"/>
        <v>0.90625</v>
      </c>
      <c r="AI820">
        <f t="shared" si="95"/>
        <v>8.7890625E-3</v>
      </c>
      <c r="AJ820">
        <v>0.76137624861265263</v>
      </c>
      <c r="AK820">
        <f t="shared" si="96"/>
        <v>5.6941294726170565E-2</v>
      </c>
    </row>
    <row r="821" spans="1:37" x14ac:dyDescent="0.2">
      <c r="A821" s="2" t="d">
        <v>1992-03-27</v>
      </c>
      <c r="B821" t="s">
        <v>696</v>
      </c>
      <c r="C821" t="s">
        <v>697</v>
      </c>
      <c r="D821">
        <v>5</v>
      </c>
      <c r="E821" t="s">
        <v>609</v>
      </c>
      <c r="F821" t="b">
        <v>0</v>
      </c>
      <c r="H821" t="s">
        <v>618</v>
      </c>
      <c r="I821" t="s">
        <v>466</v>
      </c>
      <c r="K821" t="s">
        <v>693</v>
      </c>
      <c r="L821" t="s">
        <v>694</v>
      </c>
      <c r="M821">
        <v>10</v>
      </c>
      <c r="N821">
        <v>15</v>
      </c>
      <c r="O821">
        <v>2029</v>
      </c>
      <c r="P821" t="s">
        <v>462</v>
      </c>
      <c r="R821" t="s">
        <v>611</v>
      </c>
      <c r="S821" t="s">
        <v>612</v>
      </c>
      <c r="T821">
        <v>4</v>
      </c>
      <c r="U821">
        <v>-15</v>
      </c>
      <c r="V821">
        <v>2217</v>
      </c>
      <c r="W821" t="s">
        <v>1264</v>
      </c>
      <c r="AB821" t="str">
        <f>IF(I821=$AA$2, _xlfn.XLOOKUP(P821,tennis_clusters!B:B,tennis_clusters!AB:AB),"NA")</f>
        <v>NA</v>
      </c>
      <c r="AC821">
        <f>IF(OR(ISNUMBER(AB821),ISNA(AB821)),"NA",_xlfn.XLOOKUP(I821,tennis_clusters!B:B,tennis_clusters!AB:AB))</f>
        <v>13</v>
      </c>
      <c r="AD821" t="str">
        <f t="shared" si="91"/>
        <v>L</v>
      </c>
      <c r="AE821" t="str">
        <f t="shared" si="92"/>
        <v>L</v>
      </c>
      <c r="AF821">
        <f t="shared" si="93"/>
        <v>13</v>
      </c>
      <c r="AG821">
        <f t="shared" si="90"/>
        <v>0</v>
      </c>
      <c r="AH821">
        <f t="shared" si="94"/>
        <v>0.80909090909090908</v>
      </c>
      <c r="AI821">
        <f t="shared" si="95"/>
        <v>0.65462809917355369</v>
      </c>
      <c r="AJ821">
        <v>0.76137624861265263</v>
      </c>
      <c r="AK821">
        <f t="shared" si="96"/>
        <v>0.57969379195147586</v>
      </c>
    </row>
    <row r="822" spans="1:37" x14ac:dyDescent="0.2">
      <c r="A822" s="2" t="d">
        <v>2001-07-23</v>
      </c>
      <c r="B822" t="s">
        <v>750</v>
      </c>
      <c r="C822" t="s">
        <v>637</v>
      </c>
      <c r="D822">
        <v>3</v>
      </c>
      <c r="E822" t="s">
        <v>609</v>
      </c>
      <c r="F822" t="b">
        <v>0</v>
      </c>
      <c r="G822">
        <v>62</v>
      </c>
      <c r="H822" t="s">
        <v>620</v>
      </c>
      <c r="I822" t="s">
        <v>462</v>
      </c>
      <c r="J822">
        <v>4</v>
      </c>
      <c r="K822" t="s">
        <v>611</v>
      </c>
      <c r="L822" t="s">
        <v>612</v>
      </c>
      <c r="M822">
        <v>12</v>
      </c>
      <c r="N822">
        <v>4</v>
      </c>
      <c r="O822">
        <v>2159</v>
      </c>
      <c r="P822" t="s">
        <v>408</v>
      </c>
      <c r="R822" t="s">
        <v>611</v>
      </c>
      <c r="S822" t="s">
        <v>612</v>
      </c>
      <c r="T822">
        <v>42</v>
      </c>
      <c r="U822">
        <v>-4</v>
      </c>
      <c r="V822">
        <v>1934</v>
      </c>
      <c r="W822" t="s">
        <v>753</v>
      </c>
      <c r="AB822">
        <f>IF(I822=$AA$2, _xlfn.XLOOKUP(P822,tennis_clusters!B:B,tennis_clusters!AB:AB),"NA")</f>
        <v>18</v>
      </c>
      <c r="AC822" t="str">
        <f>IF(OR(ISNUMBER(AB822),ISNA(AB822)),"NA",_xlfn.XLOOKUP(I822,tennis_clusters!B:B,tennis_clusters!AB:AB))</f>
        <v>NA</v>
      </c>
      <c r="AD822" t="str">
        <f t="shared" si="91"/>
        <v>W</v>
      </c>
      <c r="AE822" t="str">
        <f t="shared" si="92"/>
        <v>W</v>
      </c>
      <c r="AF822">
        <f t="shared" si="93"/>
        <v>18</v>
      </c>
      <c r="AG822">
        <f t="shared" si="90"/>
        <v>1</v>
      </c>
      <c r="AH822">
        <f t="shared" si="94"/>
        <v>0.7021276595744681</v>
      </c>
      <c r="AI822">
        <f t="shared" si="95"/>
        <v>8.8727931190583961E-2</v>
      </c>
      <c r="AJ822">
        <v>0.76137624861265263</v>
      </c>
      <c r="AK822">
        <f t="shared" si="96"/>
        <v>5.6941294726170565E-2</v>
      </c>
    </row>
    <row r="823" spans="1:37" x14ac:dyDescent="0.2">
      <c r="A823" s="2" t="d">
        <v>2000-08-07</v>
      </c>
      <c r="B823" t="s">
        <v>641</v>
      </c>
      <c r="C823" t="s">
        <v>642</v>
      </c>
      <c r="D823">
        <v>3</v>
      </c>
      <c r="E823" t="s">
        <v>609</v>
      </c>
      <c r="F823" t="b">
        <v>0</v>
      </c>
      <c r="G823">
        <v>68</v>
      </c>
      <c r="H823" t="s">
        <v>628</v>
      </c>
      <c r="I823" t="s">
        <v>462</v>
      </c>
      <c r="J823">
        <v>2</v>
      </c>
      <c r="K823" t="s">
        <v>611</v>
      </c>
      <c r="L823" t="s">
        <v>612</v>
      </c>
      <c r="M823">
        <v>2</v>
      </c>
      <c r="N823">
        <v>2</v>
      </c>
      <c r="O823">
        <v>2264</v>
      </c>
      <c r="P823" t="s">
        <v>379</v>
      </c>
      <c r="R823" t="s">
        <v>647</v>
      </c>
      <c r="S823" t="s">
        <v>648</v>
      </c>
      <c r="T823">
        <v>53</v>
      </c>
      <c r="U823">
        <v>-2</v>
      </c>
      <c r="V823">
        <v>1896</v>
      </c>
      <c r="W823" t="s">
        <v>692</v>
      </c>
      <c r="AB823">
        <f>IF(I823=$AA$2, _xlfn.XLOOKUP(P823,tennis_clusters!B:B,tennis_clusters!AB:AB),"NA")</f>
        <v>2</v>
      </c>
      <c r="AC823" t="str">
        <f>IF(OR(ISNUMBER(AB823),ISNA(AB823)),"NA",_xlfn.XLOOKUP(I823,tennis_clusters!B:B,tennis_clusters!AB:AB))</f>
        <v>NA</v>
      </c>
      <c r="AD823" t="str">
        <f t="shared" si="91"/>
        <v>W</v>
      </c>
      <c r="AE823" t="str">
        <f t="shared" si="92"/>
        <v>W</v>
      </c>
      <c r="AF823">
        <f t="shared" si="93"/>
        <v>2</v>
      </c>
      <c r="AG823">
        <f t="shared" si="90"/>
        <v>1</v>
      </c>
      <c r="AH823">
        <f t="shared" si="94"/>
        <v>0.78749999999999998</v>
      </c>
      <c r="AI823">
        <f t="shared" si="95"/>
        <v>4.5156250000000009E-2</v>
      </c>
      <c r="AJ823">
        <v>0.76137624861265263</v>
      </c>
      <c r="AK823">
        <f t="shared" si="96"/>
        <v>5.6941294726170565E-2</v>
      </c>
    </row>
    <row r="824" spans="1:37" x14ac:dyDescent="0.2">
      <c r="A824" s="2" t="d">
        <v>1995-08-14</v>
      </c>
      <c r="B824" t="s">
        <v>845</v>
      </c>
      <c r="C824" t="s">
        <v>783</v>
      </c>
      <c r="D824">
        <v>3</v>
      </c>
      <c r="E824" t="s">
        <v>609</v>
      </c>
      <c r="F824" t="b">
        <v>0</v>
      </c>
      <c r="G824">
        <v>57</v>
      </c>
      <c r="H824" t="s">
        <v>620</v>
      </c>
      <c r="I824" t="s">
        <v>462</v>
      </c>
      <c r="J824">
        <v>1</v>
      </c>
      <c r="K824" t="s">
        <v>611</v>
      </c>
      <c r="L824" t="s">
        <v>612</v>
      </c>
      <c r="M824">
        <v>2</v>
      </c>
      <c r="N824">
        <v>2</v>
      </c>
      <c r="O824">
        <v>2316</v>
      </c>
      <c r="P824" t="s">
        <v>263</v>
      </c>
      <c r="R824" t="s">
        <v>678</v>
      </c>
      <c r="S824" t="s">
        <v>679</v>
      </c>
      <c r="T824">
        <v>68</v>
      </c>
      <c r="U824">
        <v>-3</v>
      </c>
      <c r="V824">
        <v>1951</v>
      </c>
      <c r="W824" t="s">
        <v>666</v>
      </c>
      <c r="AB824">
        <f>IF(I824=$AA$2, _xlfn.XLOOKUP(P824,tennis_clusters!B:B,tennis_clusters!AB:AB),"NA")</f>
        <v>23</v>
      </c>
      <c r="AC824" t="str">
        <f>IF(OR(ISNUMBER(AB824),ISNA(AB824)),"NA",_xlfn.XLOOKUP(I824,tennis_clusters!B:B,tennis_clusters!AB:AB))</f>
        <v>NA</v>
      </c>
      <c r="AD824" t="str">
        <f t="shared" si="91"/>
        <v>W</v>
      </c>
      <c r="AE824" t="str">
        <f t="shared" si="92"/>
        <v>W</v>
      </c>
      <c r="AF824">
        <f t="shared" si="93"/>
        <v>23</v>
      </c>
      <c r="AG824">
        <f t="shared" si="90"/>
        <v>1</v>
      </c>
      <c r="AH824">
        <f t="shared" si="94"/>
        <v>0.875</v>
      </c>
      <c r="AI824">
        <f t="shared" si="95"/>
        <v>1.5625E-2</v>
      </c>
      <c r="AJ824">
        <v>0.76137624861265263</v>
      </c>
      <c r="AK824">
        <f t="shared" si="96"/>
        <v>5.6941294726170565E-2</v>
      </c>
    </row>
    <row r="825" spans="1:37" x14ac:dyDescent="0.2">
      <c r="A825" s="2" t="d">
        <v>2000-11-27</v>
      </c>
      <c r="B825" t="s">
        <v>789</v>
      </c>
      <c r="C825" t="s">
        <v>610</v>
      </c>
      <c r="D825">
        <v>3</v>
      </c>
      <c r="E825" t="s">
        <v>609</v>
      </c>
      <c r="F825" t="b">
        <v>1</v>
      </c>
      <c r="G825">
        <v>72</v>
      </c>
      <c r="H825" t="s">
        <v>677</v>
      </c>
      <c r="I825" t="s">
        <v>349</v>
      </c>
      <c r="K825" t="s">
        <v>643</v>
      </c>
      <c r="L825" t="s">
        <v>644</v>
      </c>
      <c r="M825">
        <v>6</v>
      </c>
      <c r="N825">
        <v>15</v>
      </c>
      <c r="O825">
        <v>2154</v>
      </c>
      <c r="P825" t="s">
        <v>462</v>
      </c>
      <c r="R825" t="s">
        <v>611</v>
      </c>
      <c r="S825" t="s">
        <v>612</v>
      </c>
      <c r="T825">
        <v>3</v>
      </c>
      <c r="U825">
        <v>-15</v>
      </c>
      <c r="V825">
        <v>2267</v>
      </c>
      <c r="W825" t="s">
        <v>791</v>
      </c>
      <c r="AB825" t="str">
        <f>IF(I825=$AA$2, _xlfn.XLOOKUP(P825,tennis_clusters!B:B,tennis_clusters!AB:AB),"NA")</f>
        <v>NA</v>
      </c>
      <c r="AC825">
        <f>IF(OR(ISNUMBER(AB825),ISNA(AB825)),"NA",_xlfn.XLOOKUP(I825,tennis_clusters!B:B,tennis_clusters!AB:AB))</f>
        <v>8</v>
      </c>
      <c r="AD825" t="str">
        <f t="shared" si="91"/>
        <v>L</v>
      </c>
      <c r="AE825" t="str">
        <f t="shared" si="92"/>
        <v>L</v>
      </c>
      <c r="AF825">
        <f t="shared" si="93"/>
        <v>8</v>
      </c>
      <c r="AG825">
        <f t="shared" si="90"/>
        <v>0</v>
      </c>
      <c r="AH825">
        <f t="shared" si="94"/>
        <v>0.7415730337078652</v>
      </c>
      <c r="AI825">
        <f t="shared" si="95"/>
        <v>0.54993056432268661</v>
      </c>
      <c r="AJ825">
        <v>0.76137624861265263</v>
      </c>
      <c r="AK825">
        <f t="shared" si="96"/>
        <v>0.57969379195147586</v>
      </c>
    </row>
    <row r="826" spans="1:37" x14ac:dyDescent="0.2">
      <c r="A826" s="2" t="d">
        <v>1992-02-17</v>
      </c>
      <c r="B826" t="s">
        <v>938</v>
      </c>
      <c r="C826" t="s">
        <v>783</v>
      </c>
      <c r="D826">
        <v>3</v>
      </c>
      <c r="E826" t="s">
        <v>819</v>
      </c>
      <c r="F826" t="b">
        <v>1</v>
      </c>
      <c r="G826">
        <v>51</v>
      </c>
      <c r="H826" t="s">
        <v>620</v>
      </c>
      <c r="I826" t="s">
        <v>462</v>
      </c>
      <c r="J826">
        <v>2</v>
      </c>
      <c r="K826" t="s">
        <v>611</v>
      </c>
      <c r="L826" t="s">
        <v>612</v>
      </c>
      <c r="M826">
        <v>5</v>
      </c>
      <c r="N826">
        <v>2</v>
      </c>
      <c r="O826">
        <v>2204</v>
      </c>
      <c r="P826" t="s">
        <v>524</v>
      </c>
      <c r="Q826">
        <v>15</v>
      </c>
      <c r="R826" t="s">
        <v>672</v>
      </c>
      <c r="S826" t="s">
        <v>673</v>
      </c>
      <c r="T826">
        <v>51</v>
      </c>
      <c r="U826">
        <v>-2</v>
      </c>
      <c r="V826">
        <v>1864</v>
      </c>
      <c r="W826" t="s">
        <v>1272</v>
      </c>
      <c r="AB826">
        <f>IF(I826=$AA$2, _xlfn.XLOOKUP(P826,tennis_clusters!B:B,tennis_clusters!AB:AB),"NA")</f>
        <v>28</v>
      </c>
      <c r="AC826" t="str">
        <f>IF(OR(ISNUMBER(AB826),ISNA(AB826)),"NA",_xlfn.XLOOKUP(I826,tennis_clusters!B:B,tennis_clusters!AB:AB))</f>
        <v>NA</v>
      </c>
      <c r="AD826" t="str">
        <f t="shared" si="91"/>
        <v>W</v>
      </c>
      <c r="AE826" t="str">
        <f t="shared" si="92"/>
        <v>W</v>
      </c>
      <c r="AF826">
        <f t="shared" si="93"/>
        <v>28</v>
      </c>
      <c r="AG826">
        <f t="shared" si="90"/>
        <v>1</v>
      </c>
      <c r="AH826">
        <f t="shared" si="94"/>
        <v>0.8</v>
      </c>
      <c r="AI826">
        <f t="shared" si="95"/>
        <v>3.999999999999998E-2</v>
      </c>
      <c r="AJ826">
        <v>0.76137624861265263</v>
      </c>
      <c r="AK826">
        <f t="shared" si="96"/>
        <v>5.6941294726170565E-2</v>
      </c>
    </row>
    <row r="827" spans="1:37" x14ac:dyDescent="0.2">
      <c r="A827" s="2" t="d">
        <v>1992-11-16</v>
      </c>
      <c r="B827" t="s">
        <v>839</v>
      </c>
      <c r="C827" t="s">
        <v>610</v>
      </c>
      <c r="D827">
        <v>3</v>
      </c>
      <c r="E827" t="s">
        <v>819</v>
      </c>
      <c r="F827" t="b">
        <v>1</v>
      </c>
      <c r="G827">
        <v>79</v>
      </c>
      <c r="H827" t="s">
        <v>677</v>
      </c>
      <c r="I827" t="s">
        <v>462</v>
      </c>
      <c r="K827" t="s">
        <v>611</v>
      </c>
      <c r="L827" t="s">
        <v>612</v>
      </c>
      <c r="M827">
        <v>3</v>
      </c>
      <c r="N827">
        <v>10</v>
      </c>
      <c r="O827">
        <v>2274</v>
      </c>
      <c r="P827" t="s">
        <v>522</v>
      </c>
      <c r="R827" t="s">
        <v>678</v>
      </c>
      <c r="S827" t="s">
        <v>679</v>
      </c>
      <c r="T827">
        <v>2</v>
      </c>
      <c r="U827">
        <v>-10</v>
      </c>
      <c r="V827">
        <v>2233</v>
      </c>
      <c r="W827" t="s">
        <v>708</v>
      </c>
      <c r="AB827">
        <f>IF(I827=$AA$2, _xlfn.XLOOKUP(P827,tennis_clusters!B:B,tennis_clusters!AB:AB),"NA")</f>
        <v>8</v>
      </c>
      <c r="AC827" t="str">
        <f>IF(OR(ISNUMBER(AB827),ISNA(AB827)),"NA",_xlfn.XLOOKUP(I827,tennis_clusters!B:B,tennis_clusters!AB:AB))</f>
        <v>NA</v>
      </c>
      <c r="AD827" t="str">
        <f t="shared" si="91"/>
        <v>W</v>
      </c>
      <c r="AE827" t="str">
        <f t="shared" si="92"/>
        <v>W</v>
      </c>
      <c r="AF827">
        <f t="shared" si="93"/>
        <v>8</v>
      </c>
      <c r="AG827">
        <f t="shared" si="90"/>
        <v>1</v>
      </c>
      <c r="AH827">
        <f t="shared" si="94"/>
        <v>0.7415730337078652</v>
      </c>
      <c r="AI827">
        <f t="shared" si="95"/>
        <v>6.6784496906956176E-2</v>
      </c>
      <c r="AJ827">
        <v>0.76137624861265263</v>
      </c>
      <c r="AK827">
        <f t="shared" si="96"/>
        <v>5.6941294726170565E-2</v>
      </c>
    </row>
    <row r="828" spans="1:37" x14ac:dyDescent="0.2">
      <c r="A828" s="2" t="d">
        <v>2002-03-11</v>
      </c>
      <c r="B828" t="s">
        <v>706</v>
      </c>
      <c r="C828" t="s">
        <v>642</v>
      </c>
      <c r="D828">
        <v>3</v>
      </c>
      <c r="E828" t="s">
        <v>609</v>
      </c>
      <c r="F828" t="b">
        <v>0</v>
      </c>
      <c r="G828">
        <v>51</v>
      </c>
      <c r="H828" t="s">
        <v>624</v>
      </c>
      <c r="I828" t="s">
        <v>462</v>
      </c>
      <c r="J828">
        <v>10</v>
      </c>
      <c r="K828" t="s">
        <v>611</v>
      </c>
      <c r="L828" t="s">
        <v>612</v>
      </c>
      <c r="M828">
        <v>13</v>
      </c>
      <c r="N828">
        <v>6</v>
      </c>
      <c r="O828">
        <v>2166</v>
      </c>
      <c r="P828" t="s">
        <v>34</v>
      </c>
      <c r="R828" t="s">
        <v>633</v>
      </c>
      <c r="S828" t="s">
        <v>634</v>
      </c>
      <c r="T828">
        <v>30</v>
      </c>
      <c r="U828">
        <v>-6</v>
      </c>
      <c r="V828">
        <v>2014</v>
      </c>
      <c r="W828" t="s">
        <v>709</v>
      </c>
      <c r="AB828">
        <f>IF(I828=$AA$2, _xlfn.XLOOKUP(P828,tennis_clusters!B:B,tennis_clusters!AB:AB),"NA")</f>
        <v>13</v>
      </c>
      <c r="AC828" t="str">
        <f>IF(OR(ISNUMBER(AB828),ISNA(AB828)),"NA",_xlfn.XLOOKUP(I828,tennis_clusters!B:B,tennis_clusters!AB:AB))</f>
        <v>NA</v>
      </c>
      <c r="AD828" t="str">
        <f t="shared" si="91"/>
        <v>W</v>
      </c>
      <c r="AE828" t="str">
        <f t="shared" si="92"/>
        <v>W</v>
      </c>
      <c r="AF828">
        <f t="shared" si="93"/>
        <v>13</v>
      </c>
      <c r="AG828">
        <f t="shared" si="90"/>
        <v>1</v>
      </c>
      <c r="AH828">
        <f t="shared" si="94"/>
        <v>0.80909090909090908</v>
      </c>
      <c r="AI828">
        <f t="shared" si="95"/>
        <v>3.6446280991735538E-2</v>
      </c>
      <c r="AJ828">
        <v>0.76137624861265263</v>
      </c>
      <c r="AK828">
        <f t="shared" si="96"/>
        <v>5.6941294726170565E-2</v>
      </c>
    </row>
    <row r="829" spans="1:37" x14ac:dyDescent="0.2">
      <c r="A829" s="2" t="d">
        <v>1998-08-31</v>
      </c>
      <c r="B829" t="s">
        <v>607</v>
      </c>
      <c r="C829" t="s">
        <v>608</v>
      </c>
      <c r="D829">
        <v>5</v>
      </c>
      <c r="E829" t="s">
        <v>609</v>
      </c>
      <c r="F829" t="b">
        <v>0</v>
      </c>
      <c r="G829">
        <v>51</v>
      </c>
      <c r="H829" t="s">
        <v>618</v>
      </c>
      <c r="I829" t="s">
        <v>462</v>
      </c>
      <c r="J829">
        <v>1</v>
      </c>
      <c r="K829" t="s">
        <v>611</v>
      </c>
      <c r="L829" t="s">
        <v>612</v>
      </c>
      <c r="M829">
        <v>1</v>
      </c>
      <c r="N829">
        <v>7</v>
      </c>
      <c r="O829">
        <v>2278</v>
      </c>
      <c r="P829" t="s">
        <v>331</v>
      </c>
      <c r="Q829">
        <v>9</v>
      </c>
      <c r="R829" t="s">
        <v>716</v>
      </c>
      <c r="S829" t="s">
        <v>717</v>
      </c>
      <c r="T829">
        <v>9</v>
      </c>
      <c r="U829">
        <v>-8</v>
      </c>
      <c r="V829">
        <v>2112</v>
      </c>
      <c r="W829" t="s">
        <v>631</v>
      </c>
      <c r="AB829">
        <f>IF(I829=$AA$2, _xlfn.XLOOKUP(P829,tennis_clusters!B:B,tennis_clusters!AB:AB),"NA")</f>
        <v>13</v>
      </c>
      <c r="AC829" t="str">
        <f>IF(OR(ISNUMBER(AB829),ISNA(AB829)),"NA",_xlfn.XLOOKUP(I829,tennis_clusters!B:B,tennis_clusters!AB:AB))</f>
        <v>NA</v>
      </c>
      <c r="AD829" t="str">
        <f t="shared" si="91"/>
        <v>W</v>
      </c>
      <c r="AE829" t="str">
        <f t="shared" si="92"/>
        <v>W</v>
      </c>
      <c r="AF829">
        <f t="shared" si="93"/>
        <v>13</v>
      </c>
      <c r="AG829">
        <f t="shared" si="90"/>
        <v>1</v>
      </c>
      <c r="AH829">
        <f t="shared" si="94"/>
        <v>0.80909090909090908</v>
      </c>
      <c r="AI829">
        <f t="shared" si="95"/>
        <v>3.6446280991735538E-2</v>
      </c>
      <c r="AJ829">
        <v>0.76137624861265263</v>
      </c>
      <c r="AK829">
        <f t="shared" si="96"/>
        <v>5.6941294726170565E-2</v>
      </c>
    </row>
    <row r="830" spans="1:37" x14ac:dyDescent="0.2">
      <c r="A830" s="2" t="d">
        <v>1998-04-20</v>
      </c>
      <c r="B830" t="s">
        <v>935</v>
      </c>
      <c r="C830" t="s">
        <v>642</v>
      </c>
      <c r="D830">
        <v>3</v>
      </c>
      <c r="E830" t="s">
        <v>671</v>
      </c>
      <c r="F830" t="b">
        <v>0</v>
      </c>
      <c r="G830">
        <v>5</v>
      </c>
      <c r="H830" t="s">
        <v>620</v>
      </c>
      <c r="I830" t="s">
        <v>172</v>
      </c>
      <c r="K830" t="s">
        <v>638</v>
      </c>
      <c r="L830" t="s">
        <v>639</v>
      </c>
      <c r="M830">
        <v>25</v>
      </c>
      <c r="N830">
        <v>19</v>
      </c>
      <c r="O830">
        <v>1980</v>
      </c>
      <c r="P830" t="s">
        <v>462</v>
      </c>
      <c r="Q830">
        <v>1</v>
      </c>
      <c r="R830" t="s">
        <v>611</v>
      </c>
      <c r="S830" t="s">
        <v>612</v>
      </c>
      <c r="T830">
        <v>2</v>
      </c>
      <c r="U830">
        <v>-17</v>
      </c>
      <c r="V830">
        <v>2309</v>
      </c>
      <c r="W830" t="s">
        <v>936</v>
      </c>
      <c r="AB830" t="str">
        <f>IF(I830=$AA$2, _xlfn.XLOOKUP(P830,tennis_clusters!B:B,tennis_clusters!AB:AB),"NA")</f>
        <v>NA</v>
      </c>
      <c r="AC830">
        <f>IF(OR(ISNUMBER(AB830),ISNA(AB830)),"NA",_xlfn.XLOOKUP(I830,tennis_clusters!B:B,tennis_clusters!AB:AB))</f>
        <v>17</v>
      </c>
      <c r="AD830" t="str">
        <f t="shared" si="91"/>
        <v>L</v>
      </c>
      <c r="AE830" t="str">
        <f t="shared" si="92"/>
        <v>L</v>
      </c>
      <c r="AF830">
        <f t="shared" si="93"/>
        <v>17</v>
      </c>
      <c r="AG830">
        <f t="shared" si="90"/>
        <v>0</v>
      </c>
      <c r="AH830">
        <f t="shared" si="94"/>
        <v>0.72972972972972971</v>
      </c>
      <c r="AI830">
        <f t="shared" si="95"/>
        <v>0.53250547845142437</v>
      </c>
      <c r="AJ830">
        <v>0.76137624861265263</v>
      </c>
      <c r="AK830">
        <f t="shared" si="96"/>
        <v>0.57969379195147586</v>
      </c>
    </row>
    <row r="831" spans="1:37" x14ac:dyDescent="0.2">
      <c r="A831" s="2" t="d">
        <v>1998-02-09</v>
      </c>
      <c r="B831" t="s">
        <v>887</v>
      </c>
      <c r="C831" t="s">
        <v>637</v>
      </c>
      <c r="D831">
        <v>3</v>
      </c>
      <c r="E831" t="s">
        <v>609</v>
      </c>
      <c r="F831" t="b">
        <v>1</v>
      </c>
      <c r="G831">
        <v>55</v>
      </c>
      <c r="H831" t="s">
        <v>620</v>
      </c>
      <c r="I831" t="s">
        <v>462</v>
      </c>
      <c r="J831">
        <v>1</v>
      </c>
      <c r="K831" t="s">
        <v>611</v>
      </c>
      <c r="L831" t="s">
        <v>612</v>
      </c>
      <c r="M831">
        <v>1</v>
      </c>
      <c r="N831">
        <v>1</v>
      </c>
      <c r="O831">
        <v>2330</v>
      </c>
      <c r="P831" t="s">
        <v>313</v>
      </c>
      <c r="R831" t="s">
        <v>633</v>
      </c>
      <c r="S831" t="s">
        <v>634</v>
      </c>
      <c r="T831">
        <v>89</v>
      </c>
      <c r="U831">
        <v>-1</v>
      </c>
      <c r="V831">
        <v>1844</v>
      </c>
      <c r="W831" t="s">
        <v>942</v>
      </c>
      <c r="AB831">
        <f>IF(I831=$AA$2, _xlfn.XLOOKUP(P831,tennis_clusters!B:B,tennis_clusters!AB:AB),"NA")</f>
        <v>4</v>
      </c>
      <c r="AC831" t="str">
        <f>IF(OR(ISNUMBER(AB831),ISNA(AB831)),"NA",_xlfn.XLOOKUP(I831,tennis_clusters!B:B,tennis_clusters!AB:AB))</f>
        <v>NA</v>
      </c>
      <c r="AD831" t="str">
        <f t="shared" si="91"/>
        <v>W</v>
      </c>
      <c r="AE831" t="str">
        <f t="shared" si="92"/>
        <v>W</v>
      </c>
      <c r="AF831">
        <f t="shared" si="93"/>
        <v>4</v>
      </c>
      <c r="AG831">
        <f t="shared" si="90"/>
        <v>1</v>
      </c>
      <c r="AH831">
        <f t="shared" si="94"/>
        <v>1</v>
      </c>
      <c r="AI831">
        <f t="shared" si="95"/>
        <v>0</v>
      </c>
      <c r="AJ831">
        <v>0.76137624861265263</v>
      </c>
      <c r="AK831">
        <f t="shared" si="96"/>
        <v>5.6941294726170565E-2</v>
      </c>
    </row>
    <row r="832" spans="1:37" x14ac:dyDescent="0.2">
      <c r="A832" s="2" t="d">
        <v>1996-05-27</v>
      </c>
      <c r="B832" t="s">
        <v>670</v>
      </c>
      <c r="C832" t="s">
        <v>608</v>
      </c>
      <c r="D832">
        <v>5</v>
      </c>
      <c r="E832" t="s">
        <v>671</v>
      </c>
      <c r="F832" t="b">
        <v>0</v>
      </c>
      <c r="G832">
        <v>32</v>
      </c>
      <c r="H832" t="s">
        <v>620</v>
      </c>
      <c r="I832" t="s">
        <v>462</v>
      </c>
      <c r="J832">
        <v>1</v>
      </c>
      <c r="K832" t="s">
        <v>611</v>
      </c>
      <c r="L832" t="s">
        <v>612</v>
      </c>
      <c r="M832">
        <v>1</v>
      </c>
      <c r="N832">
        <v>2</v>
      </c>
      <c r="O832">
        <v>2337</v>
      </c>
      <c r="P832" t="s">
        <v>508</v>
      </c>
      <c r="R832" t="s">
        <v>643</v>
      </c>
      <c r="S832" t="s">
        <v>644</v>
      </c>
      <c r="T832">
        <v>99</v>
      </c>
      <c r="U832">
        <v>-3</v>
      </c>
      <c r="V832">
        <v>1896</v>
      </c>
      <c r="W832" t="s">
        <v>1024</v>
      </c>
      <c r="AB832">
        <f>IF(I832=$AA$2, _xlfn.XLOOKUP(P832,tennis_clusters!B:B,tennis_clusters!AB:AB),"NA")</f>
        <v>10</v>
      </c>
      <c r="AC832" t="str">
        <f>IF(OR(ISNUMBER(AB832),ISNA(AB832)),"NA",_xlfn.XLOOKUP(I832,tennis_clusters!B:B,tennis_clusters!AB:AB))</f>
        <v>NA</v>
      </c>
      <c r="AD832" t="str">
        <f t="shared" si="91"/>
        <v>W</v>
      </c>
      <c r="AE832" t="str">
        <f t="shared" si="92"/>
        <v>W</v>
      </c>
      <c r="AF832">
        <f t="shared" si="93"/>
        <v>10</v>
      </c>
      <c r="AG832">
        <f t="shared" si="90"/>
        <v>1</v>
      </c>
      <c r="AH832">
        <f t="shared" si="94"/>
        <v>0.9</v>
      </c>
      <c r="AI832">
        <f t="shared" si="95"/>
        <v>9.999999999999995E-3</v>
      </c>
      <c r="AJ832">
        <v>0.76137624861265263</v>
      </c>
      <c r="AK832">
        <f t="shared" si="96"/>
        <v>5.6941294726170565E-2</v>
      </c>
    </row>
    <row r="833" spans="1:37" x14ac:dyDescent="0.2">
      <c r="A833" s="2" t="d">
        <v>1993-04-05</v>
      </c>
      <c r="B833" t="s">
        <v>1147</v>
      </c>
      <c r="C833" t="s">
        <v>783</v>
      </c>
      <c r="D833">
        <v>3</v>
      </c>
      <c r="E833" t="s">
        <v>609</v>
      </c>
      <c r="F833" t="b">
        <v>0</v>
      </c>
      <c r="G833">
        <v>36</v>
      </c>
      <c r="H833" t="s">
        <v>614</v>
      </c>
      <c r="I833" t="s">
        <v>462</v>
      </c>
      <c r="J833">
        <v>2</v>
      </c>
      <c r="K833" t="s">
        <v>611</v>
      </c>
      <c r="L833" t="s">
        <v>612</v>
      </c>
      <c r="M833">
        <v>2</v>
      </c>
      <c r="N833">
        <v>3</v>
      </c>
      <c r="O833">
        <v>2296</v>
      </c>
      <c r="P833" t="s">
        <v>569</v>
      </c>
      <c r="Q833">
        <v>6</v>
      </c>
      <c r="R833" t="s">
        <v>643</v>
      </c>
      <c r="S833" t="s">
        <v>644</v>
      </c>
      <c r="T833">
        <v>26</v>
      </c>
      <c r="U833">
        <v>-3</v>
      </c>
      <c r="V833">
        <v>2020</v>
      </c>
      <c r="W833" t="s">
        <v>692</v>
      </c>
      <c r="AB833">
        <f>IF(I833=$AA$2, _xlfn.XLOOKUP(P833,tennis_clusters!B:B,tennis_clusters!AB:AB),"NA")</f>
        <v>15</v>
      </c>
      <c r="AC833" t="str">
        <f>IF(OR(ISNUMBER(AB833),ISNA(AB833)),"NA",_xlfn.XLOOKUP(I833,tennis_clusters!B:B,tennis_clusters!AB:AB))</f>
        <v>NA</v>
      </c>
      <c r="AD833" t="str">
        <f t="shared" si="91"/>
        <v>W</v>
      </c>
      <c r="AE833" t="str">
        <f t="shared" si="92"/>
        <v>W</v>
      </c>
      <c r="AF833">
        <f t="shared" si="93"/>
        <v>15</v>
      </c>
      <c r="AG833">
        <f t="shared" si="90"/>
        <v>1</v>
      </c>
      <c r="AH833">
        <f t="shared" si="94"/>
        <v>0.70769230769230773</v>
      </c>
      <c r="AI833">
        <f t="shared" si="95"/>
        <v>8.5443786982248499E-2</v>
      </c>
      <c r="AJ833">
        <v>0.76137624861265263</v>
      </c>
      <c r="AK833">
        <f t="shared" si="96"/>
        <v>5.6941294726170565E-2</v>
      </c>
    </row>
    <row r="834" spans="1:37" x14ac:dyDescent="0.2">
      <c r="A834" s="2" t="d">
        <v>2000-07-31</v>
      </c>
      <c r="B834" t="s">
        <v>650</v>
      </c>
      <c r="C834" t="s">
        <v>642</v>
      </c>
      <c r="D834">
        <v>3</v>
      </c>
      <c r="E834" t="s">
        <v>609</v>
      </c>
      <c r="F834" t="b">
        <v>0</v>
      </c>
      <c r="G834">
        <v>64</v>
      </c>
      <c r="H834" t="s">
        <v>624</v>
      </c>
      <c r="I834" t="s">
        <v>462</v>
      </c>
      <c r="J834">
        <v>2</v>
      </c>
      <c r="K834" t="s">
        <v>611</v>
      </c>
      <c r="L834" t="s">
        <v>612</v>
      </c>
      <c r="M834">
        <v>2</v>
      </c>
      <c r="N834">
        <v>2</v>
      </c>
      <c r="O834">
        <v>2277</v>
      </c>
      <c r="P834" t="s">
        <v>329</v>
      </c>
      <c r="R834" t="s">
        <v>802</v>
      </c>
      <c r="S834" t="s">
        <v>803</v>
      </c>
      <c r="T834">
        <v>33</v>
      </c>
      <c r="U834">
        <v>-3</v>
      </c>
      <c r="V834">
        <v>1892</v>
      </c>
      <c r="W834" t="s">
        <v>804</v>
      </c>
      <c r="AB834">
        <f>IF(I834=$AA$2, _xlfn.XLOOKUP(P834,tennis_clusters!B:B,tennis_clusters!AB:AB),"NA")</f>
        <v>22</v>
      </c>
      <c r="AC834" t="str">
        <f>IF(OR(ISNUMBER(AB834),ISNA(AB834)),"NA",_xlfn.XLOOKUP(I834,tennis_clusters!B:B,tennis_clusters!AB:AB))</f>
        <v>NA</v>
      </c>
      <c r="AD834" t="str">
        <f t="shared" si="91"/>
        <v>W</v>
      </c>
      <c r="AE834" t="str">
        <f t="shared" si="92"/>
        <v>W</v>
      </c>
      <c r="AF834">
        <f t="shared" si="93"/>
        <v>22</v>
      </c>
      <c r="AG834">
        <f t="shared" ref="AG834:AG897" si="97">IF(NOT(AE834=""),IF(AE834="W",1,0),"")</f>
        <v>1</v>
      </c>
      <c r="AH834">
        <f t="shared" si="94"/>
        <v>0.84375</v>
      </c>
      <c r="AI834">
        <f t="shared" si="95"/>
        <v>2.44140625E-2</v>
      </c>
      <c r="AJ834">
        <v>0.76137624861265263</v>
      </c>
      <c r="AK834">
        <f t="shared" si="96"/>
        <v>5.6941294726170565E-2</v>
      </c>
    </row>
    <row r="835" spans="1:37" x14ac:dyDescent="0.2">
      <c r="A835" s="2" t="d">
        <v>1990-02-19</v>
      </c>
      <c r="B835" t="s">
        <v>938</v>
      </c>
      <c r="C835" t="s">
        <v>783</v>
      </c>
      <c r="D835">
        <v>5</v>
      </c>
      <c r="E835" t="s">
        <v>819</v>
      </c>
      <c r="F835" t="b">
        <v>1</v>
      </c>
      <c r="H835" t="s">
        <v>610</v>
      </c>
      <c r="I835" t="s">
        <v>462</v>
      </c>
      <c r="J835">
        <v>13</v>
      </c>
      <c r="K835" t="s">
        <v>611</v>
      </c>
      <c r="L835" t="s">
        <v>612</v>
      </c>
      <c r="M835">
        <v>32</v>
      </c>
      <c r="N835">
        <v>15</v>
      </c>
      <c r="O835">
        <v>1999</v>
      </c>
      <c r="P835" t="s">
        <v>73</v>
      </c>
      <c r="Q835">
        <v>7</v>
      </c>
      <c r="R835" t="s">
        <v>748</v>
      </c>
      <c r="S835" t="s">
        <v>749</v>
      </c>
      <c r="T835">
        <v>18</v>
      </c>
      <c r="U835">
        <v>-15</v>
      </c>
      <c r="V835">
        <v>2054</v>
      </c>
      <c r="W835" t="s">
        <v>1362</v>
      </c>
      <c r="AB835">
        <f>IF(I835=$AA$2, _xlfn.XLOOKUP(P835,tennis_clusters!B:B,tennis_clusters!AB:AB),"NA")</f>
        <v>28</v>
      </c>
      <c r="AC835" t="str">
        <f>IF(OR(ISNUMBER(AB835),ISNA(AB835)),"NA",_xlfn.XLOOKUP(I835,tennis_clusters!B:B,tennis_clusters!AB:AB))</f>
        <v>NA</v>
      </c>
      <c r="AD835" t="str">
        <f t="shared" ref="AD835:AD898" si="98">IF(OR(ISNUMBER(AB835),ISNA(AB835)),"W","L")</f>
        <v>W</v>
      </c>
      <c r="AE835" t="str">
        <f t="shared" ref="AE835:AE898" si="99">IF(OR(ISNA(AB835),ISNA(AC835)),"",IF(ISNUMBER(AB835),"W","L"))</f>
        <v>W</v>
      </c>
      <c r="AF835">
        <f t="shared" ref="AF835:AF898" si="100">IF(ISNUMBER(AB835),AB835,IF(ISNUMBER(AC835),AC835,""))</f>
        <v>28</v>
      </c>
      <c r="AG835">
        <f t="shared" si="97"/>
        <v>1</v>
      </c>
      <c r="AH835">
        <f t="shared" si="94"/>
        <v>0.8</v>
      </c>
      <c r="AI835">
        <f t="shared" si="95"/>
        <v>3.999999999999998E-2</v>
      </c>
      <c r="AJ835">
        <v>0.76137624861265263</v>
      </c>
      <c r="AK835">
        <f t="shared" si="96"/>
        <v>5.6941294726170565E-2</v>
      </c>
    </row>
    <row r="836" spans="1:37" x14ac:dyDescent="0.2">
      <c r="A836" s="2" t="d">
        <v>1993-03-12</v>
      </c>
      <c r="B836" t="s">
        <v>699</v>
      </c>
      <c r="C836" t="s">
        <v>642</v>
      </c>
      <c r="D836">
        <v>3</v>
      </c>
      <c r="E836" t="s">
        <v>609</v>
      </c>
      <c r="F836" t="b">
        <v>0</v>
      </c>
      <c r="G836">
        <v>25</v>
      </c>
      <c r="H836" t="s">
        <v>610</v>
      </c>
      <c r="I836" t="s">
        <v>462</v>
      </c>
      <c r="J836">
        <v>2</v>
      </c>
      <c r="K836" t="s">
        <v>611</v>
      </c>
      <c r="L836" t="s">
        <v>612</v>
      </c>
      <c r="M836">
        <v>2</v>
      </c>
      <c r="N836">
        <v>5</v>
      </c>
      <c r="O836">
        <v>2284</v>
      </c>
      <c r="P836" t="s">
        <v>363</v>
      </c>
      <c r="Q836">
        <v>14</v>
      </c>
      <c r="R836" t="s">
        <v>611</v>
      </c>
      <c r="S836" t="s">
        <v>612</v>
      </c>
      <c r="T836">
        <v>18</v>
      </c>
      <c r="U836">
        <v>-5</v>
      </c>
      <c r="V836">
        <v>2072</v>
      </c>
      <c r="W836" t="s">
        <v>744</v>
      </c>
      <c r="AB836">
        <f>IF(I836=$AA$2, _xlfn.XLOOKUP(P836,tennis_clusters!B:B,tennis_clusters!AB:AB),"NA")</f>
        <v>8</v>
      </c>
      <c r="AC836" t="str">
        <f>IF(OR(ISNUMBER(AB836),ISNA(AB836)),"NA",_xlfn.XLOOKUP(I836,tennis_clusters!B:B,tennis_clusters!AB:AB))</f>
        <v>NA</v>
      </c>
      <c r="AD836" t="str">
        <f t="shared" si="98"/>
        <v>W</v>
      </c>
      <c r="AE836" t="str">
        <f t="shared" si="99"/>
        <v>W</v>
      </c>
      <c r="AF836">
        <f t="shared" si="100"/>
        <v>8</v>
      </c>
      <c r="AG836">
        <f t="shared" si="97"/>
        <v>1</v>
      </c>
      <c r="AH836">
        <f t="shared" si="94"/>
        <v>0.7415730337078652</v>
      </c>
      <c r="AI836">
        <f t="shared" si="95"/>
        <v>6.6784496906956176E-2</v>
      </c>
      <c r="AJ836">
        <v>0.76137624861265263</v>
      </c>
      <c r="AK836">
        <f t="shared" si="96"/>
        <v>5.6941294726170565E-2</v>
      </c>
    </row>
    <row r="837" spans="1:37" x14ac:dyDescent="0.2">
      <c r="A837" s="2" t="d">
        <v>1998-11-23</v>
      </c>
      <c r="B837" t="s">
        <v>839</v>
      </c>
      <c r="C837" t="s">
        <v>610</v>
      </c>
      <c r="D837">
        <v>3</v>
      </c>
      <c r="E837" t="s">
        <v>609</v>
      </c>
      <c r="F837" t="b">
        <v>1</v>
      </c>
      <c r="G837">
        <v>64</v>
      </c>
      <c r="H837" t="s">
        <v>677</v>
      </c>
      <c r="I837" t="s">
        <v>462</v>
      </c>
      <c r="K837" t="s">
        <v>611</v>
      </c>
      <c r="L837" t="s">
        <v>612</v>
      </c>
      <c r="M837">
        <v>1</v>
      </c>
      <c r="N837">
        <v>6</v>
      </c>
      <c r="O837">
        <v>2258</v>
      </c>
      <c r="P837" t="s">
        <v>331</v>
      </c>
      <c r="R837" t="s">
        <v>716</v>
      </c>
      <c r="S837" t="s">
        <v>717</v>
      </c>
      <c r="T837">
        <v>7</v>
      </c>
      <c r="U837">
        <v>-5</v>
      </c>
      <c r="V837">
        <v>2065</v>
      </c>
      <c r="W837" t="s">
        <v>890</v>
      </c>
      <c r="AB837">
        <f>IF(I837=$AA$2, _xlfn.XLOOKUP(P837,tennis_clusters!B:B,tennis_clusters!AB:AB),"NA")</f>
        <v>13</v>
      </c>
      <c r="AC837" t="str">
        <f>IF(OR(ISNUMBER(AB837),ISNA(AB837)),"NA",_xlfn.XLOOKUP(I837,tennis_clusters!B:B,tennis_clusters!AB:AB))</f>
        <v>NA</v>
      </c>
      <c r="AD837" t="str">
        <f t="shared" si="98"/>
        <v>W</v>
      </c>
      <c r="AE837" t="str">
        <f t="shared" si="99"/>
        <v>W</v>
      </c>
      <c r="AF837">
        <f t="shared" si="100"/>
        <v>13</v>
      </c>
      <c r="AG837">
        <f t="shared" si="97"/>
        <v>1</v>
      </c>
      <c r="AH837">
        <f t="shared" si="94"/>
        <v>0.80909090909090908</v>
      </c>
      <c r="AI837">
        <f t="shared" si="95"/>
        <v>3.6446280991735538E-2</v>
      </c>
      <c r="AJ837">
        <v>0.76137624861265263</v>
      </c>
      <c r="AK837">
        <f t="shared" si="96"/>
        <v>5.6941294726170565E-2</v>
      </c>
    </row>
    <row r="838" spans="1:37" x14ac:dyDescent="0.2">
      <c r="A838" s="2" t="d">
        <v>1989-09-25</v>
      </c>
      <c r="B838" t="s">
        <v>1380</v>
      </c>
      <c r="C838" t="s">
        <v>637</v>
      </c>
      <c r="D838">
        <v>3</v>
      </c>
      <c r="E838" t="s">
        <v>819</v>
      </c>
      <c r="F838" t="b">
        <v>1</v>
      </c>
      <c r="H838" t="s">
        <v>624</v>
      </c>
      <c r="I838" t="s">
        <v>121</v>
      </c>
      <c r="J838">
        <v>6</v>
      </c>
      <c r="K838" t="s">
        <v>655</v>
      </c>
      <c r="L838" t="s">
        <v>656</v>
      </c>
      <c r="M838">
        <v>25</v>
      </c>
      <c r="N838">
        <v>7</v>
      </c>
      <c r="O838">
        <v>2000</v>
      </c>
      <c r="P838" t="s">
        <v>462</v>
      </c>
      <c r="R838" t="s">
        <v>611</v>
      </c>
      <c r="S838" t="s">
        <v>612</v>
      </c>
      <c r="T838">
        <v>57</v>
      </c>
      <c r="U838">
        <v>-7</v>
      </c>
      <c r="V838">
        <v>1919</v>
      </c>
      <c r="W838" t="s">
        <v>709</v>
      </c>
      <c r="Y838" t="s">
        <v>728</v>
      </c>
      <c r="AB838" t="str">
        <f>IF(I838=$AA$2, _xlfn.XLOOKUP(P838,tennis_clusters!B:B,tennis_clusters!AB:AB),"NA")</f>
        <v>NA</v>
      </c>
      <c r="AC838">
        <f>IF(OR(ISNUMBER(AB838),ISNA(AB838)),"NA",_xlfn.XLOOKUP(I838,tennis_clusters!B:B,tennis_clusters!AB:AB))</f>
        <v>2</v>
      </c>
      <c r="AD838" t="str">
        <f t="shared" si="98"/>
        <v>L</v>
      </c>
      <c r="AE838" t="str">
        <f t="shared" si="99"/>
        <v>L</v>
      </c>
      <c r="AF838">
        <f t="shared" si="100"/>
        <v>2</v>
      </c>
      <c r="AG838">
        <f t="shared" si="97"/>
        <v>0</v>
      </c>
      <c r="AH838">
        <f t="shared" si="94"/>
        <v>0.78749999999999998</v>
      </c>
      <c r="AI838">
        <f t="shared" si="95"/>
        <v>0.62015624999999996</v>
      </c>
      <c r="AJ838">
        <v>0.76137624861265263</v>
      </c>
      <c r="AK838">
        <f t="shared" si="96"/>
        <v>0.57969379195147586</v>
      </c>
    </row>
    <row r="839" spans="1:37" x14ac:dyDescent="0.2">
      <c r="A839" s="2" t="d">
        <v>1994-06-20</v>
      </c>
      <c r="B839" t="s">
        <v>658</v>
      </c>
      <c r="C839" t="s">
        <v>608</v>
      </c>
      <c r="D839">
        <v>5</v>
      </c>
      <c r="E839" t="s">
        <v>608</v>
      </c>
      <c r="F839" t="b">
        <v>0</v>
      </c>
      <c r="G839">
        <v>52</v>
      </c>
      <c r="H839" t="s">
        <v>610</v>
      </c>
      <c r="I839" t="s">
        <v>462</v>
      </c>
      <c r="J839">
        <v>1</v>
      </c>
      <c r="K839" t="s">
        <v>611</v>
      </c>
      <c r="L839" t="s">
        <v>612</v>
      </c>
      <c r="M839">
        <v>1</v>
      </c>
      <c r="N839">
        <v>8</v>
      </c>
      <c r="O839">
        <v>2389</v>
      </c>
      <c r="P839" t="s">
        <v>212</v>
      </c>
      <c r="Q839">
        <v>4</v>
      </c>
      <c r="R839" t="s">
        <v>871</v>
      </c>
      <c r="S839" t="s">
        <v>872</v>
      </c>
      <c r="T839">
        <v>5</v>
      </c>
      <c r="U839">
        <v>-8</v>
      </c>
      <c r="V839">
        <v>2188</v>
      </c>
      <c r="W839" t="s">
        <v>1135</v>
      </c>
      <c r="AB839">
        <f>IF(I839=$AA$2, _xlfn.XLOOKUP(P839,tennis_clusters!B:B,tennis_clusters!AB:AB),"NA")</f>
        <v>16</v>
      </c>
      <c r="AC839" t="str">
        <f>IF(OR(ISNUMBER(AB839),ISNA(AB839)),"NA",_xlfn.XLOOKUP(I839,tennis_clusters!B:B,tennis_clusters!AB:AB))</f>
        <v>NA</v>
      </c>
      <c r="AD839" t="str">
        <f t="shared" si="98"/>
        <v>W</v>
      </c>
      <c r="AE839" t="str">
        <f t="shared" si="99"/>
        <v>W</v>
      </c>
      <c r="AF839">
        <f t="shared" si="100"/>
        <v>16</v>
      </c>
      <c r="AG839">
        <f t="shared" si="97"/>
        <v>1</v>
      </c>
      <c r="AH839">
        <f t="shared" ref="AH839:AH902" si="101">IF(AF839="","",_xlfn.XLOOKUP(AF839,AL:AL,AM:AM))</f>
        <v>0.62264150943396224</v>
      </c>
      <c r="AI839">
        <f t="shared" ref="AI839:AI902" si="102">IF(AF839="","",(AH839-AG839)^2)</f>
        <v>0.1423994304022784</v>
      </c>
      <c r="AJ839">
        <v>0.76137624861265263</v>
      </c>
      <c r="AK839">
        <f t="shared" ref="AK839:AK902" si="103">IF(AG839="","",(AJ839-AG839)^2)</f>
        <v>5.6941294726170565E-2</v>
      </c>
    </row>
    <row r="840" spans="1:37" x14ac:dyDescent="0.2">
      <c r="A840" s="2" t="d">
        <v>1989-08-07</v>
      </c>
      <c r="B840" t="s">
        <v>845</v>
      </c>
      <c r="C840" t="s">
        <v>637</v>
      </c>
      <c r="D840">
        <v>3</v>
      </c>
      <c r="E840" t="s">
        <v>609</v>
      </c>
      <c r="F840" t="b">
        <v>0</v>
      </c>
      <c r="H840" t="s">
        <v>624</v>
      </c>
      <c r="I840" t="s">
        <v>462</v>
      </c>
      <c r="K840" t="s">
        <v>611</v>
      </c>
      <c r="L840" t="s">
        <v>612</v>
      </c>
      <c r="M840">
        <v>105</v>
      </c>
      <c r="N840">
        <v>12</v>
      </c>
      <c r="O840">
        <v>1849</v>
      </c>
      <c r="P840" t="s">
        <v>516</v>
      </c>
      <c r="R840" t="s">
        <v>643</v>
      </c>
      <c r="S840" t="s">
        <v>644</v>
      </c>
      <c r="T840">
        <v>122</v>
      </c>
      <c r="U840">
        <v>-11</v>
      </c>
      <c r="V840">
        <v>1869</v>
      </c>
      <c r="W840" t="s">
        <v>827</v>
      </c>
      <c r="AB840">
        <f>IF(I840=$AA$2, _xlfn.XLOOKUP(P840,tennis_clusters!B:B,tennis_clusters!AB:AB),"NA")</f>
        <v>5</v>
      </c>
      <c r="AC840" t="str">
        <f>IF(OR(ISNUMBER(AB840),ISNA(AB840)),"NA",_xlfn.XLOOKUP(I840,tennis_clusters!B:B,tennis_clusters!AB:AB))</f>
        <v>NA</v>
      </c>
      <c r="AD840" t="str">
        <f t="shared" si="98"/>
        <v>W</v>
      </c>
      <c r="AE840" t="str">
        <f t="shared" si="99"/>
        <v>W</v>
      </c>
      <c r="AF840">
        <f t="shared" si="100"/>
        <v>5</v>
      </c>
      <c r="AG840">
        <f t="shared" si="97"/>
        <v>1</v>
      </c>
      <c r="AH840">
        <f t="shared" si="101"/>
        <v>0.8666666666666667</v>
      </c>
      <c r="AI840">
        <f t="shared" si="102"/>
        <v>1.7777777777777771E-2</v>
      </c>
      <c r="AJ840">
        <v>0.76137624861265263</v>
      </c>
      <c r="AK840">
        <f t="shared" si="103"/>
        <v>5.6941294726170565E-2</v>
      </c>
    </row>
    <row r="841" spans="1:37" x14ac:dyDescent="0.2">
      <c r="A841" s="2" t="d">
        <v>1994-10-31</v>
      </c>
      <c r="B841" t="s">
        <v>844</v>
      </c>
      <c r="C841" t="s">
        <v>642</v>
      </c>
      <c r="D841">
        <v>3</v>
      </c>
      <c r="E841" t="s">
        <v>819</v>
      </c>
      <c r="F841" t="b">
        <v>1</v>
      </c>
      <c r="G841">
        <v>77</v>
      </c>
      <c r="H841" t="s">
        <v>624</v>
      </c>
      <c r="I841" t="s">
        <v>462</v>
      </c>
      <c r="J841">
        <v>1</v>
      </c>
      <c r="K841" t="s">
        <v>611</v>
      </c>
      <c r="L841" t="s">
        <v>612</v>
      </c>
      <c r="M841">
        <v>1</v>
      </c>
      <c r="N841">
        <v>3</v>
      </c>
      <c r="O841">
        <v>2337</v>
      </c>
      <c r="P841" t="s">
        <v>253</v>
      </c>
      <c r="R841" t="s">
        <v>615</v>
      </c>
      <c r="S841" t="s">
        <v>616</v>
      </c>
      <c r="T841">
        <v>27</v>
      </c>
      <c r="U841">
        <v>-2</v>
      </c>
      <c r="V841">
        <v>1996</v>
      </c>
      <c r="W841" t="s">
        <v>1121</v>
      </c>
      <c r="AB841">
        <f>IF(I841=$AA$2, _xlfn.XLOOKUP(P841,tennis_clusters!B:B,tennis_clusters!AB:AB),"NA")</f>
        <v>9</v>
      </c>
      <c r="AC841" t="str">
        <f>IF(OR(ISNUMBER(AB841),ISNA(AB841)),"NA",_xlfn.XLOOKUP(I841,tennis_clusters!B:B,tennis_clusters!AB:AB))</f>
        <v>NA</v>
      </c>
      <c r="AD841" t="str">
        <f t="shared" si="98"/>
        <v>W</v>
      </c>
      <c r="AE841" t="str">
        <f t="shared" si="99"/>
        <v>W</v>
      </c>
      <c r="AF841">
        <f t="shared" si="100"/>
        <v>9</v>
      </c>
      <c r="AG841">
        <f t="shared" si="97"/>
        <v>1</v>
      </c>
      <c r="AH841">
        <f t="shared" si="101"/>
        <v>0.8</v>
      </c>
      <c r="AI841">
        <f t="shared" si="102"/>
        <v>3.999999999999998E-2</v>
      </c>
      <c r="AJ841">
        <v>0.76137624861265263</v>
      </c>
      <c r="AK841">
        <f t="shared" si="103"/>
        <v>5.6941294726170565E-2</v>
      </c>
    </row>
    <row r="842" spans="1:37" x14ac:dyDescent="0.2">
      <c r="A842" s="2" t="d">
        <v>1995-08-28</v>
      </c>
      <c r="B842" t="s">
        <v>607</v>
      </c>
      <c r="C842" t="s">
        <v>608</v>
      </c>
      <c r="D842">
        <v>5</v>
      </c>
      <c r="E842" t="s">
        <v>609</v>
      </c>
      <c r="F842" t="b">
        <v>0</v>
      </c>
      <c r="G842">
        <v>47</v>
      </c>
      <c r="H842" t="s">
        <v>610</v>
      </c>
      <c r="I842" t="s">
        <v>462</v>
      </c>
      <c r="J842">
        <v>2</v>
      </c>
      <c r="K842" t="s">
        <v>611</v>
      </c>
      <c r="L842" t="s">
        <v>612</v>
      </c>
      <c r="M842">
        <v>2</v>
      </c>
      <c r="N842">
        <v>19</v>
      </c>
      <c r="O842">
        <v>2329</v>
      </c>
      <c r="P842" t="s">
        <v>60</v>
      </c>
      <c r="Q842">
        <v>1</v>
      </c>
      <c r="R842" t="s">
        <v>611</v>
      </c>
      <c r="S842" t="s">
        <v>612</v>
      </c>
      <c r="T842">
        <v>1</v>
      </c>
      <c r="U842">
        <v>-19</v>
      </c>
      <c r="V842">
        <v>2393</v>
      </c>
      <c r="W842" t="s">
        <v>1063</v>
      </c>
      <c r="AB842">
        <f>IF(I842=$AA$2, _xlfn.XLOOKUP(P842,tennis_clusters!B:B,tennis_clusters!AB:AB),"NA")</f>
        <v>21</v>
      </c>
      <c r="AC842" t="str">
        <f>IF(OR(ISNUMBER(AB842),ISNA(AB842)),"NA",_xlfn.XLOOKUP(I842,tennis_clusters!B:B,tennis_clusters!AB:AB))</f>
        <v>NA</v>
      </c>
      <c r="AD842" t="str">
        <f t="shared" si="98"/>
        <v>W</v>
      </c>
      <c r="AE842" t="str">
        <f t="shared" si="99"/>
        <v>W</v>
      </c>
      <c r="AF842">
        <f t="shared" si="100"/>
        <v>21</v>
      </c>
      <c r="AG842">
        <f t="shared" si="97"/>
        <v>1</v>
      </c>
      <c r="AH842">
        <f t="shared" si="101"/>
        <v>0.5714285714285714</v>
      </c>
      <c r="AI842">
        <f t="shared" si="102"/>
        <v>0.18367346938775514</v>
      </c>
      <c r="AJ842">
        <v>0.76137624861265263</v>
      </c>
      <c r="AK842">
        <f t="shared" si="103"/>
        <v>5.6941294726170565E-2</v>
      </c>
    </row>
    <row r="843" spans="1:37" x14ac:dyDescent="0.2">
      <c r="A843" s="2" t="d">
        <v>1991-07-29</v>
      </c>
      <c r="B843" t="s">
        <v>750</v>
      </c>
      <c r="C843" t="s">
        <v>637</v>
      </c>
      <c r="D843">
        <v>3</v>
      </c>
      <c r="E843" t="s">
        <v>609</v>
      </c>
      <c r="F843" t="b">
        <v>0</v>
      </c>
      <c r="G843">
        <v>38</v>
      </c>
      <c r="H843" t="s">
        <v>618</v>
      </c>
      <c r="I843" t="s">
        <v>462</v>
      </c>
      <c r="J843">
        <v>2</v>
      </c>
      <c r="K843" t="s">
        <v>611</v>
      </c>
      <c r="L843" t="s">
        <v>612</v>
      </c>
      <c r="M843">
        <v>9</v>
      </c>
      <c r="N843">
        <v>5</v>
      </c>
      <c r="O843">
        <v>2081</v>
      </c>
      <c r="P843" t="s">
        <v>58</v>
      </c>
      <c r="Q843">
        <v>8</v>
      </c>
      <c r="R843" t="s">
        <v>772</v>
      </c>
      <c r="S843" t="s">
        <v>773</v>
      </c>
      <c r="T843">
        <v>54</v>
      </c>
      <c r="U843">
        <v>-6</v>
      </c>
      <c r="V843">
        <v>1945</v>
      </c>
      <c r="W843" t="s">
        <v>666</v>
      </c>
      <c r="AB843">
        <f>IF(I843=$AA$2, _xlfn.XLOOKUP(P843,tennis_clusters!B:B,tennis_clusters!AB:AB),"NA")</f>
        <v>2</v>
      </c>
      <c r="AC843" t="str">
        <f>IF(OR(ISNUMBER(AB843),ISNA(AB843)),"NA",_xlfn.XLOOKUP(I843,tennis_clusters!B:B,tennis_clusters!AB:AB))</f>
        <v>NA</v>
      </c>
      <c r="AD843" t="str">
        <f t="shared" si="98"/>
        <v>W</v>
      </c>
      <c r="AE843" t="str">
        <f t="shared" si="99"/>
        <v>W</v>
      </c>
      <c r="AF843">
        <f t="shared" si="100"/>
        <v>2</v>
      </c>
      <c r="AG843">
        <f t="shared" si="97"/>
        <v>1</v>
      </c>
      <c r="AH843">
        <f t="shared" si="101"/>
        <v>0.78749999999999998</v>
      </c>
      <c r="AI843">
        <f t="shared" si="102"/>
        <v>4.5156250000000009E-2</v>
      </c>
      <c r="AJ843">
        <v>0.76137624861265263</v>
      </c>
      <c r="AK843">
        <f t="shared" si="103"/>
        <v>5.6941294726170565E-2</v>
      </c>
    </row>
    <row r="844" spans="1:37" x14ac:dyDescent="0.2">
      <c r="A844" s="2" t="d">
        <v>1994-05-16</v>
      </c>
      <c r="B844" t="s">
        <v>675</v>
      </c>
      <c r="C844" t="s">
        <v>676</v>
      </c>
      <c r="D844">
        <v>3</v>
      </c>
      <c r="E844" t="s">
        <v>671</v>
      </c>
      <c r="F844" t="b">
        <v>0</v>
      </c>
      <c r="H844" t="s">
        <v>677</v>
      </c>
      <c r="I844" t="s">
        <v>462</v>
      </c>
      <c r="K844" t="s">
        <v>611</v>
      </c>
      <c r="L844" t="s">
        <v>612</v>
      </c>
      <c r="M844">
        <v>1</v>
      </c>
      <c r="N844">
        <v>2</v>
      </c>
      <c r="O844">
        <v>2395</v>
      </c>
      <c r="P844" t="s">
        <v>110</v>
      </c>
      <c r="R844" t="s">
        <v>638</v>
      </c>
      <c r="S844" t="s">
        <v>639</v>
      </c>
      <c r="T844">
        <v>14</v>
      </c>
      <c r="U844">
        <v>-2</v>
      </c>
      <c r="V844">
        <v>2015</v>
      </c>
      <c r="W844" t="s">
        <v>882</v>
      </c>
      <c r="AB844">
        <f>IF(I844=$AA$2, _xlfn.XLOOKUP(P844,tennis_clusters!B:B,tennis_clusters!AB:AB),"NA")</f>
        <v>2</v>
      </c>
      <c r="AC844" t="str">
        <f>IF(OR(ISNUMBER(AB844),ISNA(AB844)),"NA",_xlfn.XLOOKUP(I844,tennis_clusters!B:B,tennis_clusters!AB:AB))</f>
        <v>NA</v>
      </c>
      <c r="AD844" t="str">
        <f t="shared" si="98"/>
        <v>W</v>
      </c>
      <c r="AE844" t="str">
        <f t="shared" si="99"/>
        <v>W</v>
      </c>
      <c r="AF844">
        <f t="shared" si="100"/>
        <v>2</v>
      </c>
      <c r="AG844">
        <f t="shared" si="97"/>
        <v>1</v>
      </c>
      <c r="AH844">
        <f t="shared" si="101"/>
        <v>0.78749999999999998</v>
      </c>
      <c r="AI844">
        <f t="shared" si="102"/>
        <v>4.5156250000000009E-2</v>
      </c>
      <c r="AJ844">
        <v>0.76137624861265263</v>
      </c>
      <c r="AK844">
        <f t="shared" si="103"/>
        <v>5.6941294726170565E-2</v>
      </c>
    </row>
    <row r="845" spans="1:37" x14ac:dyDescent="0.2">
      <c r="A845" s="2" t="d">
        <v>1992-08-17</v>
      </c>
      <c r="B845" t="s">
        <v>845</v>
      </c>
      <c r="C845" t="s">
        <v>783</v>
      </c>
      <c r="D845">
        <v>3</v>
      </c>
      <c r="E845" t="s">
        <v>609</v>
      </c>
      <c r="F845" t="b">
        <v>0</v>
      </c>
      <c r="G845">
        <v>29</v>
      </c>
      <c r="H845" t="s">
        <v>618</v>
      </c>
      <c r="I845" t="s">
        <v>462</v>
      </c>
      <c r="J845">
        <v>2</v>
      </c>
      <c r="K845" t="s">
        <v>611</v>
      </c>
      <c r="L845" t="s">
        <v>612</v>
      </c>
      <c r="M845">
        <v>3</v>
      </c>
      <c r="N845">
        <v>1</v>
      </c>
      <c r="O845">
        <v>2228</v>
      </c>
      <c r="P845" t="s">
        <v>543</v>
      </c>
      <c r="R845" t="s">
        <v>678</v>
      </c>
      <c r="S845" t="s">
        <v>679</v>
      </c>
      <c r="T845">
        <v>135</v>
      </c>
      <c r="U845">
        <v>-2</v>
      </c>
      <c r="V845">
        <v>1814</v>
      </c>
      <c r="W845" t="s">
        <v>1229</v>
      </c>
      <c r="Y845" t="s">
        <v>728</v>
      </c>
      <c r="AB845">
        <f>IF(I845=$AA$2, _xlfn.XLOOKUP(P845,tennis_clusters!B:B,tennis_clusters!AB:AB),"NA")</f>
        <v>8</v>
      </c>
      <c r="AC845" t="str">
        <f>IF(OR(ISNUMBER(AB845),ISNA(AB845)),"NA",_xlfn.XLOOKUP(I845,tennis_clusters!B:B,tennis_clusters!AB:AB))</f>
        <v>NA</v>
      </c>
      <c r="AD845" t="str">
        <f t="shared" si="98"/>
        <v>W</v>
      </c>
      <c r="AE845" t="str">
        <f t="shared" si="99"/>
        <v>W</v>
      </c>
      <c r="AF845">
        <f t="shared" si="100"/>
        <v>8</v>
      </c>
      <c r="AG845">
        <f t="shared" si="97"/>
        <v>1</v>
      </c>
      <c r="AH845">
        <f t="shared" si="101"/>
        <v>0.7415730337078652</v>
      </c>
      <c r="AI845">
        <f t="shared" si="102"/>
        <v>6.6784496906956176E-2</v>
      </c>
      <c r="AJ845">
        <v>0.76137624861265263</v>
      </c>
      <c r="AK845">
        <f t="shared" si="103"/>
        <v>5.6941294726170565E-2</v>
      </c>
    </row>
    <row r="846" spans="1:37" x14ac:dyDescent="0.2">
      <c r="A846" s="2" t="d">
        <v>1997-04-21</v>
      </c>
      <c r="B846" t="s">
        <v>935</v>
      </c>
      <c r="C846" t="s">
        <v>642</v>
      </c>
      <c r="D846">
        <v>3</v>
      </c>
      <c r="E846" t="s">
        <v>671</v>
      </c>
      <c r="F846" t="b">
        <v>0</v>
      </c>
      <c r="G846">
        <v>17</v>
      </c>
      <c r="H846" t="s">
        <v>624</v>
      </c>
      <c r="I846" t="s">
        <v>360</v>
      </c>
      <c r="K846" t="s">
        <v>678</v>
      </c>
      <c r="L846" t="s">
        <v>679</v>
      </c>
      <c r="M846">
        <v>43</v>
      </c>
      <c r="N846">
        <v>18</v>
      </c>
      <c r="O846">
        <v>2029</v>
      </c>
      <c r="P846" t="s">
        <v>462</v>
      </c>
      <c r="Q846">
        <v>1</v>
      </c>
      <c r="R846" t="s">
        <v>611</v>
      </c>
      <c r="S846" t="s">
        <v>612</v>
      </c>
      <c r="T846">
        <v>1</v>
      </c>
      <c r="U846">
        <v>-17</v>
      </c>
      <c r="V846">
        <v>2364</v>
      </c>
      <c r="W846" t="s">
        <v>981</v>
      </c>
      <c r="AB846" t="str">
        <f>IF(I846=$AA$2, _xlfn.XLOOKUP(P846,tennis_clusters!B:B,tennis_clusters!AB:AB),"NA")</f>
        <v>NA</v>
      </c>
      <c r="AC846">
        <f>IF(OR(ISNUMBER(AB846),ISNA(AB846)),"NA",_xlfn.XLOOKUP(I846,tennis_clusters!B:B,tennis_clusters!AB:AB))</f>
        <v>15</v>
      </c>
      <c r="AD846" t="str">
        <f t="shared" si="98"/>
        <v>L</v>
      </c>
      <c r="AE846" t="str">
        <f t="shared" si="99"/>
        <v>L</v>
      </c>
      <c r="AF846">
        <f t="shared" si="100"/>
        <v>15</v>
      </c>
      <c r="AG846">
        <f t="shared" si="97"/>
        <v>0</v>
      </c>
      <c r="AH846">
        <f t="shared" si="101"/>
        <v>0.70769230769230773</v>
      </c>
      <c r="AI846">
        <f t="shared" si="102"/>
        <v>0.50082840236686399</v>
      </c>
      <c r="AJ846">
        <v>0.76137624861265263</v>
      </c>
      <c r="AK846">
        <f t="shared" si="103"/>
        <v>0.57969379195147586</v>
      </c>
    </row>
    <row r="847" spans="1:37" x14ac:dyDescent="0.2">
      <c r="A847" s="2" t="d">
        <v>1996-09-23</v>
      </c>
      <c r="B847" t="s">
        <v>906</v>
      </c>
      <c r="C847" t="s">
        <v>637</v>
      </c>
      <c r="D847">
        <v>3</v>
      </c>
      <c r="E847" t="s">
        <v>609</v>
      </c>
      <c r="F847" t="b">
        <v>1</v>
      </c>
      <c r="G847">
        <v>54</v>
      </c>
      <c r="H847" t="s">
        <v>620</v>
      </c>
      <c r="I847" t="s">
        <v>462</v>
      </c>
      <c r="J847">
        <v>1</v>
      </c>
      <c r="K847" t="s">
        <v>611</v>
      </c>
      <c r="L847" t="s">
        <v>612</v>
      </c>
      <c r="M847">
        <v>1</v>
      </c>
      <c r="N847">
        <v>1</v>
      </c>
      <c r="O847">
        <v>2352</v>
      </c>
      <c r="P847" t="s">
        <v>559</v>
      </c>
      <c r="R847" t="s">
        <v>621</v>
      </c>
      <c r="S847" t="s">
        <v>622</v>
      </c>
      <c r="T847">
        <v>219</v>
      </c>
      <c r="U847">
        <v>-1</v>
      </c>
      <c r="V847">
        <v>1805</v>
      </c>
      <c r="W847" t="s">
        <v>1004</v>
      </c>
      <c r="Y847" t="s">
        <v>728</v>
      </c>
      <c r="AB847">
        <f>IF(I847=$AA$2, _xlfn.XLOOKUP(P847,tennis_clusters!B:B,tennis_clusters!AB:AB),"NA")</f>
        <v>15</v>
      </c>
      <c r="AC847" t="str">
        <f>IF(OR(ISNUMBER(AB847),ISNA(AB847)),"NA",_xlfn.XLOOKUP(I847,tennis_clusters!B:B,tennis_clusters!AB:AB))</f>
        <v>NA</v>
      </c>
      <c r="AD847" t="str">
        <f t="shared" si="98"/>
        <v>W</v>
      </c>
      <c r="AE847" t="str">
        <f t="shared" si="99"/>
        <v>W</v>
      </c>
      <c r="AF847">
        <f t="shared" si="100"/>
        <v>15</v>
      </c>
      <c r="AG847">
        <f t="shared" si="97"/>
        <v>1</v>
      </c>
      <c r="AH847">
        <f t="shared" si="101"/>
        <v>0.70769230769230773</v>
      </c>
      <c r="AI847">
        <f t="shared" si="102"/>
        <v>8.5443786982248499E-2</v>
      </c>
      <c r="AJ847">
        <v>0.76137624861265263</v>
      </c>
      <c r="AK847">
        <f t="shared" si="103"/>
        <v>5.6941294726170565E-2</v>
      </c>
    </row>
    <row r="848" spans="1:37" x14ac:dyDescent="0.2">
      <c r="A848" s="2" t="d">
        <v>1996-08-05</v>
      </c>
      <c r="B848" t="s">
        <v>641</v>
      </c>
      <c r="C848" t="s">
        <v>642</v>
      </c>
      <c r="D848">
        <v>3</v>
      </c>
      <c r="E848" t="s">
        <v>609</v>
      </c>
      <c r="F848" t="b">
        <v>0</v>
      </c>
      <c r="G848">
        <v>66</v>
      </c>
      <c r="H848" t="s">
        <v>624</v>
      </c>
      <c r="I848" t="s">
        <v>462</v>
      </c>
      <c r="J848">
        <v>1</v>
      </c>
      <c r="K848" t="s">
        <v>611</v>
      </c>
      <c r="L848" t="s">
        <v>612</v>
      </c>
      <c r="M848">
        <v>1</v>
      </c>
      <c r="N848">
        <v>2</v>
      </c>
      <c r="O848">
        <v>2317</v>
      </c>
      <c r="P848" t="s">
        <v>258</v>
      </c>
      <c r="R848" t="s">
        <v>659</v>
      </c>
      <c r="S848" t="s">
        <v>660</v>
      </c>
      <c r="T848">
        <v>54</v>
      </c>
      <c r="U848">
        <v>-2</v>
      </c>
      <c r="V848">
        <v>1964</v>
      </c>
      <c r="W848" t="s">
        <v>666</v>
      </c>
      <c r="AB848">
        <f>IF(I848=$AA$2, _xlfn.XLOOKUP(P848,tennis_clusters!B:B,tennis_clusters!AB:AB),"NA")</f>
        <v>15</v>
      </c>
      <c r="AC848" t="str">
        <f>IF(OR(ISNUMBER(AB848),ISNA(AB848)),"NA",_xlfn.XLOOKUP(I848,tennis_clusters!B:B,tennis_clusters!AB:AB))</f>
        <v>NA</v>
      </c>
      <c r="AD848" t="str">
        <f t="shared" si="98"/>
        <v>W</v>
      </c>
      <c r="AE848" t="str">
        <f t="shared" si="99"/>
        <v>W</v>
      </c>
      <c r="AF848">
        <f t="shared" si="100"/>
        <v>15</v>
      </c>
      <c r="AG848">
        <f t="shared" si="97"/>
        <v>1</v>
      </c>
      <c r="AH848">
        <f t="shared" si="101"/>
        <v>0.70769230769230773</v>
      </c>
      <c r="AI848">
        <f t="shared" si="102"/>
        <v>8.5443786982248499E-2</v>
      </c>
      <c r="AJ848">
        <v>0.76137624861265263</v>
      </c>
      <c r="AK848">
        <f t="shared" si="103"/>
        <v>5.6941294726170565E-2</v>
      </c>
    </row>
    <row r="849" spans="1:37" x14ac:dyDescent="0.2">
      <c r="A849" s="2" t="d">
        <v>1992-06-22</v>
      </c>
      <c r="B849" t="s">
        <v>658</v>
      </c>
      <c r="C849" t="s">
        <v>608</v>
      </c>
      <c r="D849">
        <v>5</v>
      </c>
      <c r="E849" t="s">
        <v>608</v>
      </c>
      <c r="F849" t="b">
        <v>0</v>
      </c>
      <c r="G849">
        <v>50</v>
      </c>
      <c r="H849" t="s">
        <v>628</v>
      </c>
      <c r="I849" t="s">
        <v>462</v>
      </c>
      <c r="J849">
        <v>5</v>
      </c>
      <c r="K849" t="s">
        <v>611</v>
      </c>
      <c r="L849" t="s">
        <v>612</v>
      </c>
      <c r="M849">
        <v>3</v>
      </c>
      <c r="N849">
        <v>5</v>
      </c>
      <c r="O849">
        <v>2166</v>
      </c>
      <c r="P849" t="s">
        <v>553</v>
      </c>
      <c r="R849" t="s">
        <v>643</v>
      </c>
      <c r="S849" t="s">
        <v>644</v>
      </c>
      <c r="T849">
        <v>48</v>
      </c>
      <c r="U849">
        <v>-6</v>
      </c>
      <c r="V849">
        <v>1951</v>
      </c>
      <c r="W849" t="s">
        <v>1249</v>
      </c>
      <c r="AB849">
        <f>IF(I849=$AA$2, _xlfn.XLOOKUP(P849,tennis_clusters!B:B,tennis_clusters!AB:AB),"NA")</f>
        <v>17</v>
      </c>
      <c r="AC849" t="str">
        <f>IF(OR(ISNUMBER(AB849),ISNA(AB849)),"NA",_xlfn.XLOOKUP(I849,tennis_clusters!B:B,tennis_clusters!AB:AB))</f>
        <v>NA</v>
      </c>
      <c r="AD849" t="str">
        <f t="shared" si="98"/>
        <v>W</v>
      </c>
      <c r="AE849" t="str">
        <f t="shared" si="99"/>
        <v>W</v>
      </c>
      <c r="AF849">
        <f t="shared" si="100"/>
        <v>17</v>
      </c>
      <c r="AG849">
        <f t="shared" si="97"/>
        <v>1</v>
      </c>
      <c r="AH849">
        <f t="shared" si="101"/>
        <v>0.72972972972972971</v>
      </c>
      <c r="AI849">
        <f t="shared" si="102"/>
        <v>7.3046018991964945E-2</v>
      </c>
      <c r="AJ849">
        <v>0.76137624861265263</v>
      </c>
      <c r="AK849">
        <f t="shared" si="103"/>
        <v>5.6941294726170565E-2</v>
      </c>
    </row>
    <row r="850" spans="1:37" x14ac:dyDescent="0.2">
      <c r="A850" s="2" t="d">
        <v>1995-11-14</v>
      </c>
      <c r="B850" t="s">
        <v>839</v>
      </c>
      <c r="C850" t="s">
        <v>610</v>
      </c>
      <c r="D850">
        <v>3</v>
      </c>
      <c r="E850" t="s">
        <v>819</v>
      </c>
      <c r="F850" t="b">
        <v>1</v>
      </c>
      <c r="G850">
        <v>100</v>
      </c>
      <c r="H850" t="s">
        <v>614</v>
      </c>
      <c r="I850" t="s">
        <v>408</v>
      </c>
      <c r="K850" t="s">
        <v>611</v>
      </c>
      <c r="L850" t="s">
        <v>612</v>
      </c>
      <c r="M850">
        <v>4</v>
      </c>
      <c r="N850">
        <v>16</v>
      </c>
      <c r="O850">
        <v>2224</v>
      </c>
      <c r="P850" t="s">
        <v>462</v>
      </c>
      <c r="R850" t="s">
        <v>611</v>
      </c>
      <c r="S850" t="s">
        <v>612</v>
      </c>
      <c r="T850">
        <v>1</v>
      </c>
      <c r="U850">
        <v>-16</v>
      </c>
      <c r="V850">
        <v>2357</v>
      </c>
      <c r="W850" t="s">
        <v>709</v>
      </c>
      <c r="AB850" t="str">
        <f>IF(I850=$AA$2, _xlfn.XLOOKUP(P850,tennis_clusters!B:B,tennis_clusters!AB:AB),"NA")</f>
        <v>NA</v>
      </c>
      <c r="AC850">
        <f>IF(OR(ISNUMBER(AB850),ISNA(AB850)),"NA",_xlfn.XLOOKUP(I850,tennis_clusters!B:B,tennis_clusters!AB:AB))</f>
        <v>18</v>
      </c>
      <c r="AD850" t="str">
        <f t="shared" si="98"/>
        <v>L</v>
      </c>
      <c r="AE850" t="str">
        <f t="shared" si="99"/>
        <v>L</v>
      </c>
      <c r="AF850">
        <f t="shared" si="100"/>
        <v>18</v>
      </c>
      <c r="AG850">
        <f t="shared" si="97"/>
        <v>0</v>
      </c>
      <c r="AH850">
        <f t="shared" si="101"/>
        <v>0.7021276595744681</v>
      </c>
      <c r="AI850">
        <f t="shared" si="102"/>
        <v>0.49298325033952017</v>
      </c>
      <c r="AJ850">
        <v>0.76137624861265263</v>
      </c>
      <c r="AK850">
        <f t="shared" si="103"/>
        <v>0.57969379195147586</v>
      </c>
    </row>
    <row r="851" spans="1:37" x14ac:dyDescent="0.2">
      <c r="A851" s="2" t="d">
        <v>2001-03-12</v>
      </c>
      <c r="B851" t="s">
        <v>706</v>
      </c>
      <c r="C851" t="s">
        <v>642</v>
      </c>
      <c r="D851">
        <v>3</v>
      </c>
      <c r="E851" t="s">
        <v>609</v>
      </c>
      <c r="F851" t="b">
        <v>0</v>
      </c>
      <c r="G851">
        <v>49</v>
      </c>
      <c r="H851" t="s">
        <v>620</v>
      </c>
      <c r="I851" t="s">
        <v>462</v>
      </c>
      <c r="J851">
        <v>3</v>
      </c>
      <c r="K851" t="s">
        <v>611</v>
      </c>
      <c r="L851" t="s">
        <v>612</v>
      </c>
      <c r="M851">
        <v>3</v>
      </c>
      <c r="N851">
        <v>6</v>
      </c>
      <c r="O851">
        <v>2216</v>
      </c>
      <c r="P851" t="s">
        <v>509</v>
      </c>
      <c r="Q851">
        <v>16</v>
      </c>
      <c r="R851" t="s">
        <v>638</v>
      </c>
      <c r="S851" t="s">
        <v>639</v>
      </c>
      <c r="T851">
        <v>16</v>
      </c>
      <c r="U851">
        <v>-6</v>
      </c>
      <c r="V851">
        <v>2099</v>
      </c>
      <c r="W851" t="s">
        <v>779</v>
      </c>
      <c r="AB851">
        <f>IF(I851=$AA$2, _xlfn.XLOOKUP(P851,tennis_clusters!B:B,tennis_clusters!AB:AB),"NA")</f>
        <v>8</v>
      </c>
      <c r="AC851" t="str">
        <f>IF(OR(ISNUMBER(AB851),ISNA(AB851)),"NA",_xlfn.XLOOKUP(I851,tennis_clusters!B:B,tennis_clusters!AB:AB))</f>
        <v>NA</v>
      </c>
      <c r="AD851" t="str">
        <f t="shared" si="98"/>
        <v>W</v>
      </c>
      <c r="AE851" t="str">
        <f t="shared" si="99"/>
        <v>W</v>
      </c>
      <c r="AF851">
        <f t="shared" si="100"/>
        <v>8</v>
      </c>
      <c r="AG851">
        <f t="shared" si="97"/>
        <v>1</v>
      </c>
      <c r="AH851">
        <f t="shared" si="101"/>
        <v>0.7415730337078652</v>
      </c>
      <c r="AI851">
        <f t="shared" si="102"/>
        <v>6.6784496906956176E-2</v>
      </c>
      <c r="AJ851">
        <v>0.76137624861265263</v>
      </c>
      <c r="AK851">
        <f t="shared" si="103"/>
        <v>5.6941294726170565E-2</v>
      </c>
    </row>
    <row r="852" spans="1:37" x14ac:dyDescent="0.2">
      <c r="A852" s="2" t="d">
        <v>1998-02-09</v>
      </c>
      <c r="B852" t="s">
        <v>887</v>
      </c>
      <c r="C852" t="s">
        <v>637</v>
      </c>
      <c r="D852">
        <v>3</v>
      </c>
      <c r="E852" t="s">
        <v>609</v>
      </c>
      <c r="F852" t="b">
        <v>1</v>
      </c>
      <c r="G852">
        <v>55</v>
      </c>
      <c r="H852" t="s">
        <v>618</v>
      </c>
      <c r="I852" t="s">
        <v>462</v>
      </c>
      <c r="J852">
        <v>1</v>
      </c>
      <c r="K852" t="s">
        <v>611</v>
      </c>
      <c r="L852" t="s">
        <v>612</v>
      </c>
      <c r="M852">
        <v>1</v>
      </c>
      <c r="N852">
        <v>2</v>
      </c>
      <c r="O852">
        <v>2331</v>
      </c>
      <c r="P852" t="s">
        <v>388</v>
      </c>
      <c r="Q852">
        <v>8</v>
      </c>
      <c r="R852" t="s">
        <v>643</v>
      </c>
      <c r="S852" t="s">
        <v>644</v>
      </c>
      <c r="T852">
        <v>52</v>
      </c>
      <c r="U852">
        <v>-2</v>
      </c>
      <c r="V852">
        <v>1960</v>
      </c>
      <c r="W852" t="s">
        <v>856</v>
      </c>
      <c r="AB852">
        <f>IF(I852=$AA$2, _xlfn.XLOOKUP(P852,tennis_clusters!B:B,tennis_clusters!AB:AB),"NA")</f>
        <v>2</v>
      </c>
      <c r="AC852" t="str">
        <f>IF(OR(ISNUMBER(AB852),ISNA(AB852)),"NA",_xlfn.XLOOKUP(I852,tennis_clusters!B:B,tennis_clusters!AB:AB))</f>
        <v>NA</v>
      </c>
      <c r="AD852" t="str">
        <f t="shared" si="98"/>
        <v>W</v>
      </c>
      <c r="AE852" t="str">
        <f t="shared" si="99"/>
        <v>W</v>
      </c>
      <c r="AF852">
        <f t="shared" si="100"/>
        <v>2</v>
      </c>
      <c r="AG852">
        <f t="shared" si="97"/>
        <v>1</v>
      </c>
      <c r="AH852">
        <f t="shared" si="101"/>
        <v>0.78749999999999998</v>
      </c>
      <c r="AI852">
        <f t="shared" si="102"/>
        <v>4.5156250000000009E-2</v>
      </c>
      <c r="AJ852">
        <v>0.76137624861265263</v>
      </c>
      <c r="AK852">
        <f t="shared" si="103"/>
        <v>5.6941294726170565E-2</v>
      </c>
    </row>
    <row r="853" spans="1:37" x14ac:dyDescent="0.2">
      <c r="A853" s="2" t="d">
        <v>1995-08-28</v>
      </c>
      <c r="B853" t="s">
        <v>607</v>
      </c>
      <c r="C853" t="s">
        <v>608</v>
      </c>
      <c r="D853">
        <v>5</v>
      </c>
      <c r="E853" t="s">
        <v>609</v>
      </c>
      <c r="F853" t="b">
        <v>0</v>
      </c>
      <c r="G853">
        <v>47</v>
      </c>
      <c r="H853" t="s">
        <v>618</v>
      </c>
      <c r="I853" t="s">
        <v>462</v>
      </c>
      <c r="J853">
        <v>2</v>
      </c>
      <c r="K853" t="s">
        <v>611</v>
      </c>
      <c r="L853" t="s">
        <v>612</v>
      </c>
      <c r="M853">
        <v>2</v>
      </c>
      <c r="N853">
        <v>4</v>
      </c>
      <c r="O853">
        <v>2317</v>
      </c>
      <c r="P853" t="s">
        <v>102</v>
      </c>
      <c r="R853" t="s">
        <v>713</v>
      </c>
      <c r="S853" t="s">
        <v>714</v>
      </c>
      <c r="T853">
        <v>70</v>
      </c>
      <c r="U853">
        <v>-4</v>
      </c>
      <c r="V853">
        <v>1993</v>
      </c>
      <c r="W853" t="s">
        <v>1065</v>
      </c>
      <c r="AB853">
        <f>IF(I853=$AA$2, _xlfn.XLOOKUP(P853,tennis_clusters!B:B,tennis_clusters!AB:AB),"NA")</f>
        <v>13</v>
      </c>
      <c r="AC853" t="str">
        <f>IF(OR(ISNUMBER(AB853),ISNA(AB853)),"NA",_xlfn.XLOOKUP(I853,tennis_clusters!B:B,tennis_clusters!AB:AB))</f>
        <v>NA</v>
      </c>
      <c r="AD853" t="str">
        <f t="shared" si="98"/>
        <v>W</v>
      </c>
      <c r="AE853" t="str">
        <f t="shared" si="99"/>
        <v>W</v>
      </c>
      <c r="AF853">
        <f t="shared" si="100"/>
        <v>13</v>
      </c>
      <c r="AG853">
        <f t="shared" si="97"/>
        <v>1</v>
      </c>
      <c r="AH853">
        <f t="shared" si="101"/>
        <v>0.80909090909090908</v>
      </c>
      <c r="AI853">
        <f t="shared" si="102"/>
        <v>3.6446280991735538E-2</v>
      </c>
      <c r="AJ853">
        <v>0.76137624861265263</v>
      </c>
      <c r="AK853">
        <f t="shared" si="103"/>
        <v>5.6941294726170565E-2</v>
      </c>
    </row>
    <row r="854" spans="1:37" x14ac:dyDescent="0.2">
      <c r="A854" s="2" t="d">
        <v>1993-10-25</v>
      </c>
      <c r="B854" t="s">
        <v>1122</v>
      </c>
      <c r="C854" t="s">
        <v>642</v>
      </c>
      <c r="D854">
        <v>3</v>
      </c>
      <c r="E854" t="s">
        <v>819</v>
      </c>
      <c r="F854" t="b">
        <v>1</v>
      </c>
      <c r="G854">
        <v>63</v>
      </c>
      <c r="H854" t="s">
        <v>624</v>
      </c>
      <c r="I854" t="s">
        <v>106</v>
      </c>
      <c r="K854" t="s">
        <v>633</v>
      </c>
      <c r="L854" t="s">
        <v>634</v>
      </c>
      <c r="M854">
        <v>30</v>
      </c>
      <c r="N854">
        <v>18</v>
      </c>
      <c r="O854">
        <v>2025</v>
      </c>
      <c r="P854" t="s">
        <v>462</v>
      </c>
      <c r="Q854">
        <v>1</v>
      </c>
      <c r="R854" t="s">
        <v>611</v>
      </c>
      <c r="S854" t="s">
        <v>612</v>
      </c>
      <c r="T854">
        <v>1</v>
      </c>
      <c r="U854">
        <v>-17</v>
      </c>
      <c r="V854">
        <v>2321</v>
      </c>
      <c r="W854" t="s">
        <v>1172</v>
      </c>
      <c r="AB854" t="str">
        <f>IF(I854=$AA$2, _xlfn.XLOOKUP(P854,tennis_clusters!B:B,tennis_clusters!AB:AB),"NA")</f>
        <v>NA</v>
      </c>
      <c r="AC854">
        <f>IF(OR(ISNUMBER(AB854),ISNA(AB854)),"NA",_xlfn.XLOOKUP(I854,tennis_clusters!B:B,tennis_clusters!AB:AB))</f>
        <v>18</v>
      </c>
      <c r="AD854" t="str">
        <f t="shared" si="98"/>
        <v>L</v>
      </c>
      <c r="AE854" t="str">
        <f t="shared" si="99"/>
        <v>L</v>
      </c>
      <c r="AF854">
        <f t="shared" si="100"/>
        <v>18</v>
      </c>
      <c r="AG854">
        <f t="shared" si="97"/>
        <v>0</v>
      </c>
      <c r="AH854">
        <f t="shared" si="101"/>
        <v>0.7021276595744681</v>
      </c>
      <c r="AI854">
        <f t="shared" si="102"/>
        <v>0.49298325033952017</v>
      </c>
      <c r="AJ854">
        <v>0.76137624861265263</v>
      </c>
      <c r="AK854">
        <f t="shared" si="103"/>
        <v>0.57969379195147586</v>
      </c>
    </row>
    <row r="855" spans="1:37" x14ac:dyDescent="0.2">
      <c r="A855" s="2" t="d">
        <v>1998-08-10</v>
      </c>
      <c r="B855" t="s">
        <v>641</v>
      </c>
      <c r="C855" t="s">
        <v>642</v>
      </c>
      <c r="D855">
        <v>3</v>
      </c>
      <c r="E855" t="s">
        <v>609</v>
      </c>
      <c r="F855" t="b">
        <v>0</v>
      </c>
      <c r="G855">
        <v>74</v>
      </c>
      <c r="H855" t="s">
        <v>610</v>
      </c>
      <c r="I855" t="s">
        <v>455</v>
      </c>
      <c r="J855">
        <v>5</v>
      </c>
      <c r="K855" t="s">
        <v>643</v>
      </c>
      <c r="L855" t="s">
        <v>644</v>
      </c>
      <c r="M855">
        <v>3</v>
      </c>
      <c r="N855">
        <v>17</v>
      </c>
      <c r="O855">
        <v>2172</v>
      </c>
      <c r="P855" t="s">
        <v>462</v>
      </c>
      <c r="Q855">
        <v>1</v>
      </c>
      <c r="R855" t="s">
        <v>611</v>
      </c>
      <c r="S855" t="s">
        <v>612</v>
      </c>
      <c r="T855">
        <v>2</v>
      </c>
      <c r="U855">
        <v>-16</v>
      </c>
      <c r="V855">
        <v>2301</v>
      </c>
      <c r="W855" t="s">
        <v>917</v>
      </c>
      <c r="AB855" t="str">
        <f>IF(I855=$AA$2, _xlfn.XLOOKUP(P855,tennis_clusters!B:B,tennis_clusters!AB:AB),"NA")</f>
        <v>NA</v>
      </c>
      <c r="AC855">
        <f>IF(OR(ISNUMBER(AB855),ISNA(AB855)),"NA",_xlfn.XLOOKUP(I855,tennis_clusters!B:B,tennis_clusters!AB:AB))</f>
        <v>11</v>
      </c>
      <c r="AD855" t="str">
        <f t="shared" si="98"/>
        <v>L</v>
      </c>
      <c r="AE855" t="str">
        <f t="shared" si="99"/>
        <v>L</v>
      </c>
      <c r="AF855">
        <f t="shared" si="100"/>
        <v>11</v>
      </c>
      <c r="AG855">
        <f t="shared" si="97"/>
        <v>0</v>
      </c>
      <c r="AH855">
        <f t="shared" si="101"/>
        <v>0.66279069767441856</v>
      </c>
      <c r="AI855">
        <f t="shared" si="102"/>
        <v>0.43929150892374252</v>
      </c>
      <c r="AJ855">
        <v>0.76137624861265263</v>
      </c>
      <c r="AK855">
        <f t="shared" si="103"/>
        <v>0.57969379195147586</v>
      </c>
    </row>
    <row r="856" spans="1:37" x14ac:dyDescent="0.2">
      <c r="A856" s="2" t="d">
        <v>1997-09-23</v>
      </c>
      <c r="B856" t="s">
        <v>955</v>
      </c>
      <c r="C856" t="s">
        <v>956</v>
      </c>
      <c r="D856">
        <v>5</v>
      </c>
      <c r="E856" t="s">
        <v>819</v>
      </c>
      <c r="F856" t="b">
        <v>1</v>
      </c>
      <c r="H856" t="s">
        <v>614</v>
      </c>
      <c r="I856" t="s">
        <v>462</v>
      </c>
      <c r="K856" t="s">
        <v>611</v>
      </c>
      <c r="L856" t="s">
        <v>612</v>
      </c>
      <c r="M856">
        <v>1</v>
      </c>
      <c r="N856">
        <v>6</v>
      </c>
      <c r="O856">
        <v>2322</v>
      </c>
      <c r="P856" t="s">
        <v>216</v>
      </c>
      <c r="R856" t="s">
        <v>625</v>
      </c>
      <c r="S856" t="s">
        <v>626</v>
      </c>
      <c r="T856">
        <v>10</v>
      </c>
      <c r="U856">
        <v>-6</v>
      </c>
      <c r="V856">
        <v>2117</v>
      </c>
      <c r="W856" t="s">
        <v>958</v>
      </c>
      <c r="AB856">
        <f>IF(I856=$AA$2, _xlfn.XLOOKUP(P856,tennis_clusters!B:B,tennis_clusters!AB:AB),"NA")</f>
        <v>16</v>
      </c>
      <c r="AC856" t="str">
        <f>IF(OR(ISNUMBER(AB856),ISNA(AB856)),"NA",_xlfn.XLOOKUP(I856,tennis_clusters!B:B,tennis_clusters!AB:AB))</f>
        <v>NA</v>
      </c>
      <c r="AD856" t="str">
        <f t="shared" si="98"/>
        <v>W</v>
      </c>
      <c r="AE856" t="str">
        <f t="shared" si="99"/>
        <v>W</v>
      </c>
      <c r="AF856">
        <f t="shared" si="100"/>
        <v>16</v>
      </c>
      <c r="AG856">
        <f t="shared" si="97"/>
        <v>1</v>
      </c>
      <c r="AH856">
        <f t="shared" si="101"/>
        <v>0.62264150943396224</v>
      </c>
      <c r="AI856">
        <f t="shared" si="102"/>
        <v>0.1423994304022784</v>
      </c>
      <c r="AJ856">
        <v>0.76137624861265263</v>
      </c>
      <c r="AK856">
        <f t="shared" si="103"/>
        <v>5.6941294726170565E-2</v>
      </c>
    </row>
    <row r="857" spans="1:37" x14ac:dyDescent="0.2">
      <c r="A857" s="2" t="d">
        <v>1994-05-09</v>
      </c>
      <c r="B857" t="s">
        <v>686</v>
      </c>
      <c r="C857" t="s">
        <v>642</v>
      </c>
      <c r="D857">
        <v>3</v>
      </c>
      <c r="E857" t="s">
        <v>671</v>
      </c>
      <c r="F857" t="b">
        <v>0</v>
      </c>
      <c r="G857">
        <v>34</v>
      </c>
      <c r="H857" t="s">
        <v>614</v>
      </c>
      <c r="I857" t="s">
        <v>462</v>
      </c>
      <c r="J857">
        <v>1</v>
      </c>
      <c r="K857" t="s">
        <v>611</v>
      </c>
      <c r="L857" t="s">
        <v>612</v>
      </c>
      <c r="M857">
        <v>1</v>
      </c>
      <c r="N857">
        <v>2</v>
      </c>
      <c r="O857">
        <v>2399</v>
      </c>
      <c r="P857" t="s">
        <v>519</v>
      </c>
      <c r="R857" t="s">
        <v>693</v>
      </c>
      <c r="S857" t="s">
        <v>694</v>
      </c>
      <c r="T857">
        <v>51</v>
      </c>
      <c r="U857">
        <v>-2</v>
      </c>
      <c r="V857">
        <v>1956</v>
      </c>
      <c r="W857" t="s">
        <v>715</v>
      </c>
      <c r="AB857">
        <f>IF(I857=$AA$2, _xlfn.XLOOKUP(P857,tennis_clusters!B:B,tennis_clusters!AB:AB),"NA")</f>
        <v>27</v>
      </c>
      <c r="AC857" t="str">
        <f>IF(OR(ISNUMBER(AB857),ISNA(AB857)),"NA",_xlfn.XLOOKUP(I857,tennis_clusters!B:B,tennis_clusters!AB:AB))</f>
        <v>NA</v>
      </c>
      <c r="AD857" t="str">
        <f t="shared" si="98"/>
        <v>W</v>
      </c>
      <c r="AE857" t="str">
        <f t="shared" si="99"/>
        <v>W</v>
      </c>
      <c r="AF857">
        <f t="shared" si="100"/>
        <v>27</v>
      </c>
      <c r="AG857">
        <f t="shared" si="97"/>
        <v>1</v>
      </c>
      <c r="AH857">
        <f t="shared" si="101"/>
        <v>0.88235294117647056</v>
      </c>
      <c r="AI857">
        <f t="shared" si="102"/>
        <v>1.3840830449826995E-2</v>
      </c>
      <c r="AJ857">
        <v>0.76137624861265263</v>
      </c>
      <c r="AK857">
        <f t="shared" si="103"/>
        <v>5.6941294726170565E-2</v>
      </c>
    </row>
    <row r="858" spans="1:37" x14ac:dyDescent="0.2">
      <c r="A858" s="2" t="d">
        <v>1991-08-05</v>
      </c>
      <c r="B858" t="s">
        <v>641</v>
      </c>
      <c r="C858" t="s">
        <v>642</v>
      </c>
      <c r="D858">
        <v>3</v>
      </c>
      <c r="E858" t="s">
        <v>609</v>
      </c>
      <c r="F858" t="b">
        <v>0</v>
      </c>
      <c r="G858">
        <v>47</v>
      </c>
      <c r="H858" t="s">
        <v>614</v>
      </c>
      <c r="I858" t="s">
        <v>462</v>
      </c>
      <c r="J858">
        <v>7</v>
      </c>
      <c r="K858" t="s">
        <v>611</v>
      </c>
      <c r="L858" t="s">
        <v>612</v>
      </c>
      <c r="M858">
        <v>8</v>
      </c>
      <c r="N858">
        <v>13</v>
      </c>
      <c r="O858">
        <v>2127</v>
      </c>
      <c r="P858" t="s">
        <v>289</v>
      </c>
      <c r="Q858">
        <v>4</v>
      </c>
      <c r="R858" t="s">
        <v>611</v>
      </c>
      <c r="S858" t="s">
        <v>612</v>
      </c>
      <c r="T858">
        <v>5</v>
      </c>
      <c r="U858">
        <v>-13</v>
      </c>
      <c r="V858">
        <v>2201</v>
      </c>
      <c r="W858" t="s">
        <v>905</v>
      </c>
      <c r="AB858">
        <f>IF(I858=$AA$2, _xlfn.XLOOKUP(P858,tennis_clusters!B:B,tennis_clusters!AB:AB),"NA")</f>
        <v>8</v>
      </c>
      <c r="AC858" t="str">
        <f>IF(OR(ISNUMBER(AB858),ISNA(AB858)),"NA",_xlfn.XLOOKUP(I858,tennis_clusters!B:B,tennis_clusters!AB:AB))</f>
        <v>NA</v>
      </c>
      <c r="AD858" t="str">
        <f t="shared" si="98"/>
        <v>W</v>
      </c>
      <c r="AE858" t="str">
        <f t="shared" si="99"/>
        <v>W</v>
      </c>
      <c r="AF858">
        <f t="shared" si="100"/>
        <v>8</v>
      </c>
      <c r="AG858">
        <f t="shared" si="97"/>
        <v>1</v>
      </c>
      <c r="AH858">
        <f t="shared" si="101"/>
        <v>0.7415730337078652</v>
      </c>
      <c r="AI858">
        <f t="shared" si="102"/>
        <v>6.6784496906956176E-2</v>
      </c>
      <c r="AJ858">
        <v>0.76137624861265263</v>
      </c>
      <c r="AK858">
        <f t="shared" si="103"/>
        <v>5.6941294726170565E-2</v>
      </c>
    </row>
    <row r="859" spans="1:37" x14ac:dyDescent="0.2">
      <c r="A859" s="2" t="d">
        <v>1999-11-22</v>
      </c>
      <c r="B859" t="s">
        <v>839</v>
      </c>
      <c r="C859" t="s">
        <v>610</v>
      </c>
      <c r="D859">
        <v>3</v>
      </c>
      <c r="E859" t="s">
        <v>609</v>
      </c>
      <c r="F859" t="b">
        <v>1</v>
      </c>
      <c r="G859">
        <v>55</v>
      </c>
      <c r="H859" t="s">
        <v>677</v>
      </c>
      <c r="I859" t="s">
        <v>60</v>
      </c>
      <c r="K859" t="s">
        <v>611</v>
      </c>
      <c r="L859" t="s">
        <v>612</v>
      </c>
      <c r="M859">
        <v>1</v>
      </c>
      <c r="N859">
        <v>12</v>
      </c>
      <c r="O859">
        <v>2279</v>
      </c>
      <c r="P859" t="s">
        <v>462</v>
      </c>
      <c r="R859" t="s">
        <v>611</v>
      </c>
      <c r="S859" t="s">
        <v>612</v>
      </c>
      <c r="T859">
        <v>5</v>
      </c>
      <c r="U859">
        <v>-11</v>
      </c>
      <c r="V859">
        <v>2285</v>
      </c>
      <c r="W859" t="s">
        <v>843</v>
      </c>
      <c r="AB859" t="str">
        <f>IF(I859=$AA$2, _xlfn.XLOOKUP(P859,tennis_clusters!B:B,tennis_clusters!AB:AB),"NA")</f>
        <v>NA</v>
      </c>
      <c r="AC859">
        <f>IF(OR(ISNUMBER(AB859),ISNA(AB859)),"NA",_xlfn.XLOOKUP(I859,tennis_clusters!B:B,tennis_clusters!AB:AB))</f>
        <v>21</v>
      </c>
      <c r="AD859" t="str">
        <f t="shared" si="98"/>
        <v>L</v>
      </c>
      <c r="AE859" t="str">
        <f t="shared" si="99"/>
        <v>L</v>
      </c>
      <c r="AF859">
        <f t="shared" si="100"/>
        <v>21</v>
      </c>
      <c r="AG859">
        <f t="shared" si="97"/>
        <v>0</v>
      </c>
      <c r="AH859">
        <f t="shared" si="101"/>
        <v>0.5714285714285714</v>
      </c>
      <c r="AI859">
        <f t="shared" si="102"/>
        <v>0.32653061224489793</v>
      </c>
      <c r="AJ859">
        <v>0.76137624861265263</v>
      </c>
      <c r="AK859">
        <f t="shared" si="103"/>
        <v>0.57969379195147586</v>
      </c>
    </row>
    <row r="860" spans="1:37" x14ac:dyDescent="0.2">
      <c r="A860" s="2" t="d">
        <v>1993-08-16</v>
      </c>
      <c r="B860" t="s">
        <v>845</v>
      </c>
      <c r="C860" t="s">
        <v>783</v>
      </c>
      <c r="D860">
        <v>3</v>
      </c>
      <c r="E860" t="s">
        <v>609</v>
      </c>
      <c r="F860" t="b">
        <v>0</v>
      </c>
      <c r="G860">
        <v>43</v>
      </c>
      <c r="H860" t="s">
        <v>624</v>
      </c>
      <c r="I860" t="s">
        <v>462</v>
      </c>
      <c r="J860">
        <v>1</v>
      </c>
      <c r="K860" t="s">
        <v>611</v>
      </c>
      <c r="L860" t="s">
        <v>612</v>
      </c>
      <c r="M860">
        <v>1</v>
      </c>
      <c r="N860">
        <v>1</v>
      </c>
      <c r="O860">
        <v>2291</v>
      </c>
      <c r="P860" t="s">
        <v>1183</v>
      </c>
      <c r="R860" t="s">
        <v>611</v>
      </c>
      <c r="S860" t="s">
        <v>612</v>
      </c>
      <c r="T860">
        <v>278</v>
      </c>
      <c r="U860">
        <v>-1</v>
      </c>
      <c r="V860">
        <v>1714</v>
      </c>
      <c r="W860" t="s">
        <v>666</v>
      </c>
      <c r="Y860" t="s">
        <v>646</v>
      </c>
      <c r="AB860" t="e">
        <f>IF(I860=$AA$2, _xlfn.XLOOKUP(P860,tennis_clusters!B:B,tennis_clusters!AB:AB),"NA")</f>
        <v>#N/A</v>
      </c>
      <c r="AC860" t="str">
        <f>IF(OR(ISNUMBER(AB860),ISNA(AB860)),"NA",_xlfn.XLOOKUP(I860,tennis_clusters!B:B,tennis_clusters!AB:AB))</f>
        <v>NA</v>
      </c>
      <c r="AD860" t="str">
        <f t="shared" si="98"/>
        <v>W</v>
      </c>
      <c r="AE860" t="str">
        <f t="shared" si="99"/>
        <v/>
      </c>
      <c r="AF860" t="str">
        <f t="shared" si="100"/>
        <v/>
      </c>
      <c r="AG860" t="str">
        <f t="shared" si="97"/>
        <v/>
      </c>
      <c r="AH860" t="str">
        <f t="shared" si="101"/>
        <v/>
      </c>
      <c r="AI860" t="str">
        <f t="shared" si="102"/>
        <v/>
      </c>
      <c r="AJ860">
        <v>0.76137624861265263</v>
      </c>
      <c r="AK860" t="str">
        <f t="shared" si="103"/>
        <v/>
      </c>
    </row>
    <row r="861" spans="1:37" x14ac:dyDescent="0.2">
      <c r="A861" s="2" t="d">
        <v>2000-07-31</v>
      </c>
      <c r="B861" t="s">
        <v>650</v>
      </c>
      <c r="C861" t="s">
        <v>642</v>
      </c>
      <c r="D861">
        <v>3</v>
      </c>
      <c r="E861" t="s">
        <v>609</v>
      </c>
      <c r="F861" t="b">
        <v>0</v>
      </c>
      <c r="G861">
        <v>64</v>
      </c>
      <c r="H861" t="s">
        <v>628</v>
      </c>
      <c r="I861" t="s">
        <v>462</v>
      </c>
      <c r="J861">
        <v>2</v>
      </c>
      <c r="K861" t="s">
        <v>611</v>
      </c>
      <c r="L861" t="s">
        <v>612</v>
      </c>
      <c r="M861">
        <v>2</v>
      </c>
      <c r="N861">
        <v>1</v>
      </c>
      <c r="O861">
        <v>2276</v>
      </c>
      <c r="P861" t="s">
        <v>411</v>
      </c>
      <c r="R861" t="s">
        <v>638</v>
      </c>
      <c r="S861" t="s">
        <v>639</v>
      </c>
      <c r="T861">
        <v>142</v>
      </c>
      <c r="U861">
        <v>-2</v>
      </c>
      <c r="V861">
        <v>1772</v>
      </c>
      <c r="W861" t="s">
        <v>805</v>
      </c>
      <c r="Y861" t="s">
        <v>646</v>
      </c>
      <c r="AB861">
        <f>IF(I861=$AA$2, _xlfn.XLOOKUP(P861,tennis_clusters!B:B,tennis_clusters!AB:AB),"NA")</f>
        <v>24</v>
      </c>
      <c r="AC861" t="str">
        <f>IF(OR(ISNUMBER(AB861),ISNA(AB861)),"NA",_xlfn.XLOOKUP(I861,tennis_clusters!B:B,tennis_clusters!AB:AB))</f>
        <v>NA</v>
      </c>
      <c r="AD861" t="str">
        <f t="shared" si="98"/>
        <v>W</v>
      </c>
      <c r="AE861" t="str">
        <f t="shared" si="99"/>
        <v>W</v>
      </c>
      <c r="AF861">
        <f t="shared" si="100"/>
        <v>24</v>
      </c>
      <c r="AG861">
        <f t="shared" si="97"/>
        <v>1</v>
      </c>
      <c r="AH861">
        <f t="shared" si="101"/>
        <v>0.90625</v>
      </c>
      <c r="AI861">
        <f t="shared" si="102"/>
        <v>8.7890625E-3</v>
      </c>
      <c r="AJ861">
        <v>0.76137624861265263</v>
      </c>
      <c r="AK861">
        <f t="shared" si="103"/>
        <v>5.6941294726170565E-2</v>
      </c>
    </row>
    <row r="862" spans="1:37" x14ac:dyDescent="0.2">
      <c r="A862" s="2" t="d">
        <v>1993-03-01</v>
      </c>
      <c r="B862" t="s">
        <v>706</v>
      </c>
      <c r="C862" t="s">
        <v>642</v>
      </c>
      <c r="D862">
        <v>3</v>
      </c>
      <c r="E862" t="s">
        <v>609</v>
      </c>
      <c r="F862" t="b">
        <v>0</v>
      </c>
      <c r="G862">
        <v>40</v>
      </c>
      <c r="H862" t="s">
        <v>620</v>
      </c>
      <c r="I862" t="s">
        <v>52</v>
      </c>
      <c r="J862">
        <v>15</v>
      </c>
      <c r="K862" t="s">
        <v>667</v>
      </c>
      <c r="L862" t="s">
        <v>668</v>
      </c>
      <c r="M862">
        <v>22</v>
      </c>
      <c r="N862">
        <v>16</v>
      </c>
      <c r="O862">
        <v>2058</v>
      </c>
      <c r="P862" t="s">
        <v>462</v>
      </c>
      <c r="Q862">
        <v>2</v>
      </c>
      <c r="R862" t="s">
        <v>611</v>
      </c>
      <c r="S862" t="s">
        <v>612</v>
      </c>
      <c r="T862">
        <v>2</v>
      </c>
      <c r="U862">
        <v>-16</v>
      </c>
      <c r="V862">
        <v>2277</v>
      </c>
      <c r="W862" t="s">
        <v>777</v>
      </c>
      <c r="AB862" t="str">
        <f>IF(I862=$AA$2, _xlfn.XLOOKUP(P862,tennis_clusters!B:B,tennis_clusters!AB:AB),"NA")</f>
        <v>NA</v>
      </c>
      <c r="AC862">
        <f>IF(OR(ISNUMBER(AB862),ISNA(AB862)),"NA",_xlfn.XLOOKUP(I862,tennis_clusters!B:B,tennis_clusters!AB:AB))</f>
        <v>22</v>
      </c>
      <c r="AD862" t="str">
        <f t="shared" si="98"/>
        <v>L</v>
      </c>
      <c r="AE862" t="str">
        <f t="shared" si="99"/>
        <v>L</v>
      </c>
      <c r="AF862">
        <f t="shared" si="100"/>
        <v>22</v>
      </c>
      <c r="AG862">
        <f t="shared" si="97"/>
        <v>0</v>
      </c>
      <c r="AH862">
        <f t="shared" si="101"/>
        <v>0.84375</v>
      </c>
      <c r="AI862">
        <f t="shared" si="102"/>
        <v>0.7119140625</v>
      </c>
      <c r="AJ862">
        <v>0.76137624861265263</v>
      </c>
      <c r="AK862">
        <f t="shared" si="103"/>
        <v>0.57969379195147586</v>
      </c>
    </row>
    <row r="863" spans="1:37" x14ac:dyDescent="0.2">
      <c r="A863" s="2" t="d">
        <v>1991-06-17</v>
      </c>
      <c r="B863" t="s">
        <v>1300</v>
      </c>
      <c r="C863" t="s">
        <v>637</v>
      </c>
      <c r="D863">
        <v>3</v>
      </c>
      <c r="E863" t="s">
        <v>608</v>
      </c>
      <c r="F863" t="b">
        <v>0</v>
      </c>
      <c r="G863">
        <v>52</v>
      </c>
      <c r="H863" t="s">
        <v>620</v>
      </c>
      <c r="I863" t="s">
        <v>462</v>
      </c>
      <c r="J863">
        <v>1</v>
      </c>
      <c r="K863" t="s">
        <v>611</v>
      </c>
      <c r="L863" t="s">
        <v>612</v>
      </c>
      <c r="M863">
        <v>9</v>
      </c>
      <c r="N863">
        <v>4</v>
      </c>
      <c r="O863">
        <v>2102</v>
      </c>
      <c r="P863" t="s">
        <v>363</v>
      </c>
      <c r="R863" t="s">
        <v>611</v>
      </c>
      <c r="S863" t="s">
        <v>612</v>
      </c>
      <c r="T863">
        <v>68</v>
      </c>
      <c r="U863">
        <v>-5</v>
      </c>
      <c r="V863">
        <v>1931</v>
      </c>
      <c r="W863" t="s">
        <v>878</v>
      </c>
      <c r="AB863">
        <f>IF(I863=$AA$2, _xlfn.XLOOKUP(P863,tennis_clusters!B:B,tennis_clusters!AB:AB),"NA")</f>
        <v>8</v>
      </c>
      <c r="AC863" t="str">
        <f>IF(OR(ISNUMBER(AB863),ISNA(AB863)),"NA",_xlfn.XLOOKUP(I863,tennis_clusters!B:B,tennis_clusters!AB:AB))</f>
        <v>NA</v>
      </c>
      <c r="AD863" t="str">
        <f t="shared" si="98"/>
        <v>W</v>
      </c>
      <c r="AE863" t="str">
        <f t="shared" si="99"/>
        <v>W</v>
      </c>
      <c r="AF863">
        <f t="shared" si="100"/>
        <v>8</v>
      </c>
      <c r="AG863">
        <f t="shared" si="97"/>
        <v>1</v>
      </c>
      <c r="AH863">
        <f t="shared" si="101"/>
        <v>0.7415730337078652</v>
      </c>
      <c r="AI863">
        <f t="shared" si="102"/>
        <v>6.6784496906956176E-2</v>
      </c>
      <c r="AJ863">
        <v>0.76137624861265263</v>
      </c>
      <c r="AK863">
        <f t="shared" si="103"/>
        <v>5.6941294726170565E-2</v>
      </c>
    </row>
    <row r="864" spans="1:37" x14ac:dyDescent="0.2">
      <c r="A864" s="2" t="d">
        <v>2000-03-06</v>
      </c>
      <c r="B864" t="s">
        <v>711</v>
      </c>
      <c r="C864" t="s">
        <v>637</v>
      </c>
      <c r="D864">
        <v>3</v>
      </c>
      <c r="E864" t="s">
        <v>609</v>
      </c>
      <c r="F864" t="b">
        <v>0</v>
      </c>
      <c r="G864">
        <v>37</v>
      </c>
      <c r="H864" t="s">
        <v>624</v>
      </c>
      <c r="I864" t="s">
        <v>462</v>
      </c>
      <c r="J864">
        <v>2</v>
      </c>
      <c r="K864" t="s">
        <v>611</v>
      </c>
      <c r="L864" t="s">
        <v>612</v>
      </c>
      <c r="M864">
        <v>2</v>
      </c>
      <c r="N864">
        <v>4</v>
      </c>
      <c r="O864">
        <v>2304</v>
      </c>
      <c r="P864" t="s">
        <v>216</v>
      </c>
      <c r="R864" t="s">
        <v>625</v>
      </c>
      <c r="S864" t="s">
        <v>626</v>
      </c>
      <c r="T864">
        <v>17</v>
      </c>
      <c r="U864">
        <v>-5</v>
      </c>
      <c r="V864">
        <v>2149</v>
      </c>
      <c r="W864" t="s">
        <v>666</v>
      </c>
      <c r="AB864">
        <f>IF(I864=$AA$2, _xlfn.XLOOKUP(P864,tennis_clusters!B:B,tennis_clusters!AB:AB),"NA")</f>
        <v>16</v>
      </c>
      <c r="AC864" t="str">
        <f>IF(OR(ISNUMBER(AB864),ISNA(AB864)),"NA",_xlfn.XLOOKUP(I864,tennis_clusters!B:B,tennis_clusters!AB:AB))</f>
        <v>NA</v>
      </c>
      <c r="AD864" t="str">
        <f t="shared" si="98"/>
        <v>W</v>
      </c>
      <c r="AE864" t="str">
        <f t="shared" si="99"/>
        <v>W</v>
      </c>
      <c r="AF864">
        <f t="shared" si="100"/>
        <v>16</v>
      </c>
      <c r="AG864">
        <f t="shared" si="97"/>
        <v>1</v>
      </c>
      <c r="AH864">
        <f t="shared" si="101"/>
        <v>0.62264150943396224</v>
      </c>
      <c r="AI864">
        <f t="shared" si="102"/>
        <v>0.1423994304022784</v>
      </c>
      <c r="AJ864">
        <v>0.76137624861265263</v>
      </c>
      <c r="AK864">
        <f t="shared" si="103"/>
        <v>5.6941294726170565E-2</v>
      </c>
    </row>
    <row r="865" spans="1:37" x14ac:dyDescent="0.2">
      <c r="A865" s="2" t="d">
        <v>1998-04-27</v>
      </c>
      <c r="B865" t="s">
        <v>929</v>
      </c>
      <c r="C865" t="s">
        <v>637</v>
      </c>
      <c r="D865">
        <v>3</v>
      </c>
      <c r="E865" t="s">
        <v>671</v>
      </c>
      <c r="F865" t="b">
        <v>0</v>
      </c>
      <c r="G865">
        <v>17</v>
      </c>
      <c r="H865" t="s">
        <v>620</v>
      </c>
      <c r="I865" t="s">
        <v>462</v>
      </c>
      <c r="J865">
        <v>1</v>
      </c>
      <c r="K865" t="s">
        <v>611</v>
      </c>
      <c r="L865" t="s">
        <v>612</v>
      </c>
      <c r="M865">
        <v>1</v>
      </c>
      <c r="O865">
        <v>2293</v>
      </c>
      <c r="P865" t="s">
        <v>144</v>
      </c>
      <c r="R865" t="s">
        <v>672</v>
      </c>
      <c r="S865" t="s">
        <v>673</v>
      </c>
      <c r="T865">
        <v>83</v>
      </c>
      <c r="U865">
        <v>-2</v>
      </c>
      <c r="V865">
        <v>1730</v>
      </c>
      <c r="W865" t="s">
        <v>933</v>
      </c>
      <c r="AB865">
        <f>IF(I865=$AA$2, _xlfn.XLOOKUP(P865,tennis_clusters!B:B,tennis_clusters!AB:AB),"NA")</f>
        <v>28</v>
      </c>
      <c r="AC865" t="str">
        <f>IF(OR(ISNUMBER(AB865),ISNA(AB865)),"NA",_xlfn.XLOOKUP(I865,tennis_clusters!B:B,tennis_clusters!AB:AB))</f>
        <v>NA</v>
      </c>
      <c r="AD865" t="str">
        <f t="shared" si="98"/>
        <v>W</v>
      </c>
      <c r="AE865" t="str">
        <f t="shared" si="99"/>
        <v>W</v>
      </c>
      <c r="AF865">
        <f t="shared" si="100"/>
        <v>28</v>
      </c>
      <c r="AG865">
        <f t="shared" si="97"/>
        <v>1</v>
      </c>
      <c r="AH865">
        <f t="shared" si="101"/>
        <v>0.8</v>
      </c>
      <c r="AI865">
        <f t="shared" si="102"/>
        <v>3.999999999999998E-2</v>
      </c>
      <c r="AJ865">
        <v>0.76137624861265263</v>
      </c>
      <c r="AK865">
        <f t="shared" si="103"/>
        <v>5.6941294726170565E-2</v>
      </c>
    </row>
    <row r="866" spans="1:37" x14ac:dyDescent="0.2">
      <c r="A866" s="2" t="d">
        <v>1994-05-23</v>
      </c>
      <c r="B866" t="s">
        <v>670</v>
      </c>
      <c r="C866" t="s">
        <v>608</v>
      </c>
      <c r="D866">
        <v>5</v>
      </c>
      <c r="E866" t="s">
        <v>671</v>
      </c>
      <c r="F866" t="b">
        <v>0</v>
      </c>
      <c r="G866">
        <v>21</v>
      </c>
      <c r="H866" t="s">
        <v>624</v>
      </c>
      <c r="I866" t="s">
        <v>462</v>
      </c>
      <c r="J866">
        <v>1</v>
      </c>
      <c r="K866" t="s">
        <v>611</v>
      </c>
      <c r="L866" t="s">
        <v>612</v>
      </c>
      <c r="M866">
        <v>1</v>
      </c>
      <c r="N866">
        <v>3</v>
      </c>
      <c r="O866">
        <v>2398</v>
      </c>
      <c r="P866" t="s">
        <v>459</v>
      </c>
      <c r="R866" t="s">
        <v>615</v>
      </c>
      <c r="S866" t="s">
        <v>616</v>
      </c>
      <c r="T866">
        <v>25</v>
      </c>
      <c r="U866">
        <v>-3</v>
      </c>
      <c r="V866">
        <v>2046</v>
      </c>
      <c r="W866" t="s">
        <v>1143</v>
      </c>
      <c r="AB866">
        <f>IF(I866=$AA$2, _xlfn.XLOOKUP(P866,tennis_clusters!B:B,tennis_clusters!AB:AB),"NA")</f>
        <v>2</v>
      </c>
      <c r="AC866" t="str">
        <f>IF(OR(ISNUMBER(AB866),ISNA(AB866)),"NA",_xlfn.XLOOKUP(I866,tennis_clusters!B:B,tennis_clusters!AB:AB))</f>
        <v>NA</v>
      </c>
      <c r="AD866" t="str">
        <f t="shared" si="98"/>
        <v>W</v>
      </c>
      <c r="AE866" t="str">
        <f t="shared" si="99"/>
        <v>W</v>
      </c>
      <c r="AF866">
        <f t="shared" si="100"/>
        <v>2</v>
      </c>
      <c r="AG866">
        <f t="shared" si="97"/>
        <v>1</v>
      </c>
      <c r="AH866">
        <f t="shared" si="101"/>
        <v>0.78749999999999998</v>
      </c>
      <c r="AI866">
        <f t="shared" si="102"/>
        <v>4.5156250000000009E-2</v>
      </c>
      <c r="AJ866">
        <v>0.76137624861265263</v>
      </c>
      <c r="AK866">
        <f t="shared" si="103"/>
        <v>5.6941294726170565E-2</v>
      </c>
    </row>
    <row r="867" spans="1:37" x14ac:dyDescent="0.2">
      <c r="A867" s="2" t="d">
        <v>1988-02-29</v>
      </c>
      <c r="B867" t="s">
        <v>1406</v>
      </c>
      <c r="C867" t="s">
        <v>642</v>
      </c>
      <c r="D867">
        <v>3</v>
      </c>
      <c r="E867" t="s">
        <v>609</v>
      </c>
      <c r="F867" t="b">
        <v>0</v>
      </c>
      <c r="H867" t="s">
        <v>620</v>
      </c>
      <c r="I867" t="s">
        <v>167</v>
      </c>
      <c r="J867">
        <v>8</v>
      </c>
      <c r="K867" t="s">
        <v>633</v>
      </c>
      <c r="L867" t="s">
        <v>634</v>
      </c>
      <c r="M867">
        <v>18</v>
      </c>
      <c r="N867">
        <v>4</v>
      </c>
      <c r="O867">
        <v>2023</v>
      </c>
      <c r="P867" t="s">
        <v>462</v>
      </c>
      <c r="R867" t="s">
        <v>611</v>
      </c>
      <c r="S867" t="s">
        <v>612</v>
      </c>
      <c r="T867">
        <v>893</v>
      </c>
      <c r="U867">
        <v>-7</v>
      </c>
      <c r="V867">
        <v>1731</v>
      </c>
      <c r="W867" t="s">
        <v>754</v>
      </c>
      <c r="Y867" t="s">
        <v>646</v>
      </c>
      <c r="AB867" t="str">
        <f>IF(I867=$AA$2, _xlfn.XLOOKUP(P867,tennis_clusters!B:B,tennis_clusters!AB:AB),"NA")</f>
        <v>NA</v>
      </c>
      <c r="AC867">
        <f>IF(OR(ISNUMBER(AB867),ISNA(AB867)),"NA",_xlfn.XLOOKUP(I867,tennis_clusters!B:B,tennis_clusters!AB:AB))</f>
        <v>2</v>
      </c>
      <c r="AD867" t="str">
        <f t="shared" si="98"/>
        <v>L</v>
      </c>
      <c r="AE867" t="str">
        <f t="shared" si="99"/>
        <v>L</v>
      </c>
      <c r="AF867">
        <f t="shared" si="100"/>
        <v>2</v>
      </c>
      <c r="AG867">
        <f t="shared" si="97"/>
        <v>0</v>
      </c>
      <c r="AH867">
        <f t="shared" si="101"/>
        <v>0.78749999999999998</v>
      </c>
      <c r="AI867">
        <f t="shared" si="102"/>
        <v>0.62015624999999996</v>
      </c>
      <c r="AJ867">
        <v>0.76137624861265263</v>
      </c>
      <c r="AK867">
        <f t="shared" si="103"/>
        <v>0.57969379195147586</v>
      </c>
    </row>
    <row r="868" spans="1:37" x14ac:dyDescent="0.2">
      <c r="A868" s="2" t="d">
        <v>1997-10-27</v>
      </c>
      <c r="B868" t="s">
        <v>844</v>
      </c>
      <c r="C868" t="s">
        <v>642</v>
      </c>
      <c r="D868">
        <v>3</v>
      </c>
      <c r="E868" t="s">
        <v>819</v>
      </c>
      <c r="F868" t="b">
        <v>1</v>
      </c>
      <c r="G868">
        <v>75</v>
      </c>
      <c r="H868" t="s">
        <v>614</v>
      </c>
      <c r="I868" t="s">
        <v>462</v>
      </c>
      <c r="J868">
        <v>1</v>
      </c>
      <c r="K868" t="s">
        <v>611</v>
      </c>
      <c r="L868" t="s">
        <v>612</v>
      </c>
      <c r="M868">
        <v>1</v>
      </c>
      <c r="N868">
        <v>4</v>
      </c>
      <c r="O868">
        <v>2348</v>
      </c>
      <c r="P868" t="s">
        <v>577</v>
      </c>
      <c r="Q868">
        <v>5</v>
      </c>
      <c r="R868" t="s">
        <v>667</v>
      </c>
      <c r="S868" t="s">
        <v>668</v>
      </c>
      <c r="T868">
        <v>6</v>
      </c>
      <c r="U868">
        <v>-5</v>
      </c>
      <c r="V868">
        <v>2106</v>
      </c>
      <c r="W868" t="s">
        <v>775</v>
      </c>
      <c r="AB868">
        <f>IF(I868=$AA$2, _xlfn.XLOOKUP(P868,tennis_clusters!B:B,tennis_clusters!AB:AB),"NA")</f>
        <v>13</v>
      </c>
      <c r="AC868" t="str">
        <f>IF(OR(ISNUMBER(AB868),ISNA(AB868)),"NA",_xlfn.XLOOKUP(I868,tennis_clusters!B:B,tennis_clusters!AB:AB))</f>
        <v>NA</v>
      </c>
      <c r="AD868" t="str">
        <f t="shared" si="98"/>
        <v>W</v>
      </c>
      <c r="AE868" t="str">
        <f t="shared" si="99"/>
        <v>W</v>
      </c>
      <c r="AF868">
        <f t="shared" si="100"/>
        <v>13</v>
      </c>
      <c r="AG868">
        <f t="shared" si="97"/>
        <v>1</v>
      </c>
      <c r="AH868">
        <f t="shared" si="101"/>
        <v>0.80909090909090908</v>
      </c>
      <c r="AI868">
        <f t="shared" si="102"/>
        <v>3.6446280991735538E-2</v>
      </c>
      <c r="AJ868">
        <v>0.76137624861265263</v>
      </c>
      <c r="AK868">
        <f t="shared" si="103"/>
        <v>5.6941294726170565E-2</v>
      </c>
    </row>
    <row r="869" spans="1:37" x14ac:dyDescent="0.2">
      <c r="A869" s="2" t="d">
        <v>1996-04-15</v>
      </c>
      <c r="B869" t="s">
        <v>1029</v>
      </c>
      <c r="C869" t="s">
        <v>783</v>
      </c>
      <c r="D869">
        <v>3</v>
      </c>
      <c r="E869" t="s">
        <v>609</v>
      </c>
      <c r="F869" t="b">
        <v>0</v>
      </c>
      <c r="G869">
        <v>42</v>
      </c>
      <c r="H869" t="s">
        <v>610</v>
      </c>
      <c r="I869" t="s">
        <v>462</v>
      </c>
      <c r="J869">
        <v>1</v>
      </c>
      <c r="K869" t="s">
        <v>611</v>
      </c>
      <c r="L869" t="s">
        <v>612</v>
      </c>
      <c r="M869">
        <v>1</v>
      </c>
      <c r="N869">
        <v>3</v>
      </c>
      <c r="O869">
        <v>2348</v>
      </c>
      <c r="P869" t="s">
        <v>485</v>
      </c>
      <c r="R869" t="s">
        <v>611</v>
      </c>
      <c r="S869" t="s">
        <v>612</v>
      </c>
      <c r="T869">
        <v>63</v>
      </c>
      <c r="U869">
        <v>-3</v>
      </c>
      <c r="V869">
        <v>2022</v>
      </c>
      <c r="W869" t="s">
        <v>849</v>
      </c>
      <c r="AB869">
        <f>IF(I869=$AA$2, _xlfn.XLOOKUP(P869,tennis_clusters!B:B,tennis_clusters!AB:AB),"NA")</f>
        <v>13</v>
      </c>
      <c r="AC869" t="str">
        <f>IF(OR(ISNUMBER(AB869),ISNA(AB869)),"NA",_xlfn.XLOOKUP(I869,tennis_clusters!B:B,tennis_clusters!AB:AB))</f>
        <v>NA</v>
      </c>
      <c r="AD869" t="str">
        <f t="shared" si="98"/>
        <v>W</v>
      </c>
      <c r="AE869" t="str">
        <f t="shared" si="99"/>
        <v>W</v>
      </c>
      <c r="AF869">
        <f t="shared" si="100"/>
        <v>13</v>
      </c>
      <c r="AG869">
        <f t="shared" si="97"/>
        <v>1</v>
      </c>
      <c r="AH869">
        <f t="shared" si="101"/>
        <v>0.80909090909090908</v>
      </c>
      <c r="AI869">
        <f t="shared" si="102"/>
        <v>3.6446280991735538E-2</v>
      </c>
      <c r="AJ869">
        <v>0.76137624861265263</v>
      </c>
      <c r="AK869">
        <f t="shared" si="103"/>
        <v>5.6941294726170565E-2</v>
      </c>
    </row>
    <row r="870" spans="1:37" x14ac:dyDescent="0.2">
      <c r="A870" s="2" t="d">
        <v>1996-02-19</v>
      </c>
      <c r="B870" t="s">
        <v>782</v>
      </c>
      <c r="C870" t="s">
        <v>783</v>
      </c>
      <c r="D870">
        <v>3</v>
      </c>
      <c r="E870" t="s">
        <v>609</v>
      </c>
      <c r="F870" t="b">
        <v>1</v>
      </c>
      <c r="G870">
        <v>62</v>
      </c>
      <c r="H870" t="s">
        <v>618</v>
      </c>
      <c r="I870" t="s">
        <v>462</v>
      </c>
      <c r="J870">
        <v>1</v>
      </c>
      <c r="K870" t="s">
        <v>611</v>
      </c>
      <c r="L870" t="s">
        <v>612</v>
      </c>
      <c r="M870">
        <v>1</v>
      </c>
      <c r="N870">
        <v>3</v>
      </c>
      <c r="O870">
        <v>2339</v>
      </c>
      <c r="P870" t="s">
        <v>388</v>
      </c>
      <c r="Q870">
        <v>9</v>
      </c>
      <c r="R870" t="s">
        <v>643</v>
      </c>
      <c r="S870" t="s">
        <v>644</v>
      </c>
      <c r="T870">
        <v>25</v>
      </c>
      <c r="U870">
        <v>-3</v>
      </c>
      <c r="V870">
        <v>2046</v>
      </c>
      <c r="W870" t="s">
        <v>1043</v>
      </c>
      <c r="AB870">
        <f>IF(I870=$AA$2, _xlfn.XLOOKUP(P870,tennis_clusters!B:B,tennis_clusters!AB:AB),"NA")</f>
        <v>2</v>
      </c>
      <c r="AC870" t="str">
        <f>IF(OR(ISNUMBER(AB870),ISNA(AB870)),"NA",_xlfn.XLOOKUP(I870,tennis_clusters!B:B,tennis_clusters!AB:AB))</f>
        <v>NA</v>
      </c>
      <c r="AD870" t="str">
        <f t="shared" si="98"/>
        <v>W</v>
      </c>
      <c r="AE870" t="str">
        <f t="shared" si="99"/>
        <v>W</v>
      </c>
      <c r="AF870">
        <f t="shared" si="100"/>
        <v>2</v>
      </c>
      <c r="AG870">
        <f t="shared" si="97"/>
        <v>1</v>
      </c>
      <c r="AH870">
        <f t="shared" si="101"/>
        <v>0.78749999999999998</v>
      </c>
      <c r="AI870">
        <f t="shared" si="102"/>
        <v>4.5156250000000009E-2</v>
      </c>
      <c r="AJ870">
        <v>0.76137624861265263</v>
      </c>
      <c r="AK870">
        <f t="shared" si="103"/>
        <v>5.6941294726170565E-2</v>
      </c>
    </row>
    <row r="871" spans="1:37" x14ac:dyDescent="0.2">
      <c r="A871" s="2" t="d">
        <v>1994-02-28</v>
      </c>
      <c r="B871" t="s">
        <v>706</v>
      </c>
      <c r="C871" t="s">
        <v>642</v>
      </c>
      <c r="D871">
        <v>3</v>
      </c>
      <c r="E871" t="s">
        <v>609</v>
      </c>
      <c r="F871" t="b">
        <v>0</v>
      </c>
      <c r="G871">
        <v>48</v>
      </c>
      <c r="H871" t="s">
        <v>618</v>
      </c>
      <c r="I871" t="s">
        <v>462</v>
      </c>
      <c r="J871">
        <v>1</v>
      </c>
      <c r="K871" t="s">
        <v>611</v>
      </c>
      <c r="L871" t="s">
        <v>612</v>
      </c>
      <c r="M871">
        <v>1</v>
      </c>
      <c r="N871">
        <v>5</v>
      </c>
      <c r="O871">
        <v>2334</v>
      </c>
      <c r="P871" t="s">
        <v>546</v>
      </c>
      <c r="Q871">
        <v>8</v>
      </c>
      <c r="R871" t="s">
        <v>729</v>
      </c>
      <c r="S871" t="s">
        <v>730</v>
      </c>
      <c r="T871">
        <v>11</v>
      </c>
      <c r="U871">
        <v>-6</v>
      </c>
      <c r="V871">
        <v>2138</v>
      </c>
      <c r="W871" t="s">
        <v>744</v>
      </c>
      <c r="AB871">
        <f>IF(I871=$AA$2, _xlfn.XLOOKUP(P871,tennis_clusters!B:B,tennis_clusters!AB:AB),"NA")</f>
        <v>18</v>
      </c>
      <c r="AC871" t="str">
        <f>IF(OR(ISNUMBER(AB871),ISNA(AB871)),"NA",_xlfn.XLOOKUP(I871,tennis_clusters!B:B,tennis_clusters!AB:AB))</f>
        <v>NA</v>
      </c>
      <c r="AD871" t="str">
        <f t="shared" si="98"/>
        <v>W</v>
      </c>
      <c r="AE871" t="str">
        <f t="shared" si="99"/>
        <v>W</v>
      </c>
      <c r="AF871">
        <f t="shared" si="100"/>
        <v>18</v>
      </c>
      <c r="AG871">
        <f t="shared" si="97"/>
        <v>1</v>
      </c>
      <c r="AH871">
        <f t="shared" si="101"/>
        <v>0.7021276595744681</v>
      </c>
      <c r="AI871">
        <f t="shared" si="102"/>
        <v>8.8727931190583961E-2</v>
      </c>
      <c r="AJ871">
        <v>0.76137624861265263</v>
      </c>
      <c r="AK871">
        <f t="shared" si="103"/>
        <v>5.6941294726170565E-2</v>
      </c>
    </row>
    <row r="872" spans="1:37" x14ac:dyDescent="0.2">
      <c r="A872" s="2" t="d">
        <v>1993-10-18</v>
      </c>
      <c r="B872" t="s">
        <v>898</v>
      </c>
      <c r="C872" t="s">
        <v>637</v>
      </c>
      <c r="D872">
        <v>3</v>
      </c>
      <c r="E872" t="s">
        <v>819</v>
      </c>
      <c r="F872" t="b">
        <v>1</v>
      </c>
      <c r="G872">
        <v>61</v>
      </c>
      <c r="H872" t="s">
        <v>620</v>
      </c>
      <c r="I872" t="s">
        <v>462</v>
      </c>
      <c r="J872">
        <v>1</v>
      </c>
      <c r="K872" t="s">
        <v>611</v>
      </c>
      <c r="L872" t="s">
        <v>612</v>
      </c>
      <c r="M872">
        <v>1</v>
      </c>
      <c r="O872">
        <v>2313</v>
      </c>
      <c r="P872" t="s">
        <v>1175</v>
      </c>
      <c r="R872" t="s">
        <v>621</v>
      </c>
      <c r="S872" t="s">
        <v>622</v>
      </c>
      <c r="T872">
        <v>144</v>
      </c>
      <c r="U872">
        <v>-1</v>
      </c>
      <c r="V872">
        <v>1784</v>
      </c>
      <c r="W872" t="s">
        <v>825</v>
      </c>
      <c r="AB872" t="e">
        <f>IF(I872=$AA$2, _xlfn.XLOOKUP(P872,tennis_clusters!B:B,tennis_clusters!AB:AB),"NA")</f>
        <v>#N/A</v>
      </c>
      <c r="AC872" t="str">
        <f>IF(OR(ISNUMBER(AB872),ISNA(AB872)),"NA",_xlfn.XLOOKUP(I872,tennis_clusters!B:B,tennis_clusters!AB:AB))</f>
        <v>NA</v>
      </c>
      <c r="AD872" t="str">
        <f t="shared" si="98"/>
        <v>W</v>
      </c>
      <c r="AE872" t="str">
        <f t="shared" si="99"/>
        <v/>
      </c>
      <c r="AF872" t="str">
        <f t="shared" si="100"/>
        <v/>
      </c>
      <c r="AG872" t="str">
        <f t="shared" si="97"/>
        <v/>
      </c>
      <c r="AH872" t="str">
        <f t="shared" si="101"/>
        <v/>
      </c>
      <c r="AI872" t="str">
        <f t="shared" si="102"/>
        <v/>
      </c>
      <c r="AJ872">
        <v>0.76137624861265263</v>
      </c>
      <c r="AK872" t="str">
        <f t="shared" si="103"/>
        <v/>
      </c>
    </row>
    <row r="873" spans="1:37" x14ac:dyDescent="0.2">
      <c r="A873" s="2" t="d">
        <v>1991-06-10</v>
      </c>
      <c r="B873" t="s">
        <v>762</v>
      </c>
      <c r="C873" t="s">
        <v>637</v>
      </c>
      <c r="D873">
        <v>3</v>
      </c>
      <c r="E873" t="s">
        <v>608</v>
      </c>
      <c r="F873" t="b">
        <v>0</v>
      </c>
      <c r="G873">
        <v>40</v>
      </c>
      <c r="H873" t="s">
        <v>624</v>
      </c>
      <c r="I873" t="s">
        <v>1303</v>
      </c>
      <c r="K873" t="s">
        <v>611</v>
      </c>
      <c r="L873" t="s">
        <v>612</v>
      </c>
      <c r="M873">
        <v>224</v>
      </c>
      <c r="N873">
        <v>44</v>
      </c>
      <c r="O873">
        <v>1692</v>
      </c>
      <c r="P873" t="s">
        <v>462</v>
      </c>
      <c r="Q873">
        <v>3</v>
      </c>
      <c r="R873" t="s">
        <v>611</v>
      </c>
      <c r="S873" t="s">
        <v>612</v>
      </c>
      <c r="T873">
        <v>8</v>
      </c>
      <c r="U873">
        <v>-15</v>
      </c>
      <c r="V873">
        <v>2113</v>
      </c>
      <c r="W873" t="s">
        <v>1304</v>
      </c>
      <c r="X873" t="s">
        <v>646</v>
      </c>
      <c r="AB873" t="str">
        <f>IF(I873=$AA$2, _xlfn.XLOOKUP(P873,tennis_clusters!B:B,tennis_clusters!AB:AB),"NA")</f>
        <v>NA</v>
      </c>
      <c r="AC873" t="e">
        <f>IF(OR(ISNUMBER(AB873),ISNA(AB873)),"NA",_xlfn.XLOOKUP(I873,tennis_clusters!B:B,tennis_clusters!AB:AB))</f>
        <v>#N/A</v>
      </c>
      <c r="AD873" t="str">
        <f t="shared" si="98"/>
        <v>L</v>
      </c>
      <c r="AE873" t="str">
        <f t="shared" si="99"/>
        <v/>
      </c>
      <c r="AF873" t="str">
        <f t="shared" si="100"/>
        <v/>
      </c>
      <c r="AG873" t="str">
        <f t="shared" si="97"/>
        <v/>
      </c>
      <c r="AH873" t="str">
        <f t="shared" si="101"/>
        <v/>
      </c>
      <c r="AI873" t="str">
        <f t="shared" si="102"/>
        <v/>
      </c>
      <c r="AJ873">
        <v>0.76137624861265263</v>
      </c>
      <c r="AK873" t="str">
        <f t="shared" si="103"/>
        <v/>
      </c>
    </row>
    <row r="874" spans="1:37" x14ac:dyDescent="0.2">
      <c r="A874" s="2" t="d">
        <v>1999-08-09</v>
      </c>
      <c r="B874" t="s">
        <v>641</v>
      </c>
      <c r="C874" t="s">
        <v>642</v>
      </c>
      <c r="D874">
        <v>3</v>
      </c>
      <c r="E874" t="s">
        <v>609</v>
      </c>
      <c r="F874" t="b">
        <v>0</v>
      </c>
      <c r="G874">
        <v>64</v>
      </c>
      <c r="H874" t="s">
        <v>618</v>
      </c>
      <c r="I874" t="s">
        <v>462</v>
      </c>
      <c r="J874">
        <v>1</v>
      </c>
      <c r="K874" t="s">
        <v>611</v>
      </c>
      <c r="L874" t="s">
        <v>612</v>
      </c>
      <c r="M874">
        <v>1</v>
      </c>
      <c r="N874">
        <v>6</v>
      </c>
      <c r="O874">
        <v>2279</v>
      </c>
      <c r="P874" t="s">
        <v>484</v>
      </c>
      <c r="Q874">
        <v>7</v>
      </c>
      <c r="R874" t="s">
        <v>615</v>
      </c>
      <c r="S874" t="s">
        <v>616</v>
      </c>
      <c r="T874">
        <v>13</v>
      </c>
      <c r="U874">
        <v>-6</v>
      </c>
      <c r="V874">
        <v>2105</v>
      </c>
      <c r="W874" t="s">
        <v>692</v>
      </c>
      <c r="AB874">
        <f>IF(I874=$AA$2, _xlfn.XLOOKUP(P874,tennis_clusters!B:B,tennis_clusters!AB:AB),"NA")</f>
        <v>16</v>
      </c>
      <c r="AC874" t="str">
        <f>IF(OR(ISNUMBER(AB874),ISNA(AB874)),"NA",_xlfn.XLOOKUP(I874,tennis_clusters!B:B,tennis_clusters!AB:AB))</f>
        <v>NA</v>
      </c>
      <c r="AD874" t="str">
        <f t="shared" si="98"/>
        <v>W</v>
      </c>
      <c r="AE874" t="str">
        <f t="shared" si="99"/>
        <v>W</v>
      </c>
      <c r="AF874">
        <f t="shared" si="100"/>
        <v>16</v>
      </c>
      <c r="AG874">
        <f t="shared" si="97"/>
        <v>1</v>
      </c>
      <c r="AH874">
        <f t="shared" si="101"/>
        <v>0.62264150943396224</v>
      </c>
      <c r="AI874">
        <f t="shared" si="102"/>
        <v>0.1423994304022784</v>
      </c>
      <c r="AJ874">
        <v>0.76137624861265263</v>
      </c>
      <c r="AK874">
        <f t="shared" si="103"/>
        <v>5.6941294726170565E-2</v>
      </c>
    </row>
    <row r="875" spans="1:37" x14ac:dyDescent="0.2">
      <c r="A875" s="2" t="d">
        <v>1992-04-13</v>
      </c>
      <c r="B875" t="s">
        <v>1260</v>
      </c>
      <c r="C875" t="s">
        <v>637</v>
      </c>
      <c r="D875">
        <v>3</v>
      </c>
      <c r="E875" t="s">
        <v>671</v>
      </c>
      <c r="F875" t="b">
        <v>0</v>
      </c>
      <c r="G875">
        <v>15</v>
      </c>
      <c r="H875" t="s">
        <v>618</v>
      </c>
      <c r="I875" t="s">
        <v>462</v>
      </c>
      <c r="J875">
        <v>1</v>
      </c>
      <c r="K875" t="s">
        <v>611</v>
      </c>
      <c r="L875" t="s">
        <v>612</v>
      </c>
      <c r="M875">
        <v>4</v>
      </c>
      <c r="N875">
        <v>4</v>
      </c>
      <c r="O875">
        <v>2208</v>
      </c>
      <c r="P875" t="s">
        <v>231</v>
      </c>
      <c r="R875" t="s">
        <v>638</v>
      </c>
      <c r="S875" t="s">
        <v>639</v>
      </c>
      <c r="T875">
        <v>147</v>
      </c>
      <c r="U875">
        <v>-4</v>
      </c>
      <c r="V875">
        <v>1985</v>
      </c>
      <c r="W875" t="s">
        <v>1262</v>
      </c>
      <c r="Y875" t="s">
        <v>728</v>
      </c>
      <c r="AB875">
        <f>IF(I875=$AA$2, _xlfn.XLOOKUP(P875,tennis_clusters!B:B,tennis_clusters!AB:AB),"NA")</f>
        <v>2</v>
      </c>
      <c r="AC875" t="str">
        <f>IF(OR(ISNUMBER(AB875),ISNA(AB875)),"NA",_xlfn.XLOOKUP(I875,tennis_clusters!B:B,tennis_clusters!AB:AB))</f>
        <v>NA</v>
      </c>
      <c r="AD875" t="str">
        <f t="shared" si="98"/>
        <v>W</v>
      </c>
      <c r="AE875" t="str">
        <f t="shared" si="99"/>
        <v>W</v>
      </c>
      <c r="AF875">
        <f t="shared" si="100"/>
        <v>2</v>
      </c>
      <c r="AG875">
        <f t="shared" si="97"/>
        <v>1</v>
      </c>
      <c r="AH875">
        <f t="shared" si="101"/>
        <v>0.78749999999999998</v>
      </c>
      <c r="AI875">
        <f t="shared" si="102"/>
        <v>4.5156250000000009E-2</v>
      </c>
      <c r="AJ875">
        <v>0.76137624861265263</v>
      </c>
      <c r="AK875">
        <f t="shared" si="103"/>
        <v>5.6941294726170565E-2</v>
      </c>
    </row>
    <row r="876" spans="1:37" x14ac:dyDescent="0.2">
      <c r="A876" s="2" t="d">
        <v>1997-06-09</v>
      </c>
      <c r="B876" t="s">
        <v>762</v>
      </c>
      <c r="C876" t="s">
        <v>637</v>
      </c>
      <c r="D876">
        <v>3</v>
      </c>
      <c r="E876" t="s">
        <v>608</v>
      </c>
      <c r="F876" t="b">
        <v>0</v>
      </c>
      <c r="G876">
        <v>55</v>
      </c>
      <c r="H876" t="s">
        <v>624</v>
      </c>
      <c r="I876" t="s">
        <v>462</v>
      </c>
      <c r="J876">
        <v>1</v>
      </c>
      <c r="K876" t="s">
        <v>611</v>
      </c>
      <c r="L876" t="s">
        <v>612</v>
      </c>
      <c r="M876">
        <v>1</v>
      </c>
      <c r="N876">
        <v>1</v>
      </c>
      <c r="O876">
        <v>2301</v>
      </c>
      <c r="P876" t="s">
        <v>277</v>
      </c>
      <c r="R876" t="s">
        <v>647</v>
      </c>
      <c r="S876" t="s">
        <v>648</v>
      </c>
      <c r="T876">
        <v>147</v>
      </c>
      <c r="U876">
        <v>-2</v>
      </c>
      <c r="V876">
        <v>1889</v>
      </c>
      <c r="W876" t="s">
        <v>744</v>
      </c>
      <c r="AB876">
        <f>IF(I876=$AA$2, _xlfn.XLOOKUP(P876,tennis_clusters!B:B,tennis_clusters!AB:AB),"NA")</f>
        <v>15</v>
      </c>
      <c r="AC876" t="str">
        <f>IF(OR(ISNUMBER(AB876),ISNA(AB876)),"NA",_xlfn.XLOOKUP(I876,tennis_clusters!B:B,tennis_clusters!AB:AB))</f>
        <v>NA</v>
      </c>
      <c r="AD876" t="str">
        <f t="shared" si="98"/>
        <v>W</v>
      </c>
      <c r="AE876" t="str">
        <f t="shared" si="99"/>
        <v>W</v>
      </c>
      <c r="AF876">
        <f t="shared" si="100"/>
        <v>15</v>
      </c>
      <c r="AG876">
        <f t="shared" si="97"/>
        <v>1</v>
      </c>
      <c r="AH876">
        <f t="shared" si="101"/>
        <v>0.70769230769230773</v>
      </c>
      <c r="AI876">
        <f t="shared" si="102"/>
        <v>8.5443786982248499E-2</v>
      </c>
      <c r="AJ876">
        <v>0.76137624861265263</v>
      </c>
      <c r="AK876">
        <f t="shared" si="103"/>
        <v>5.6941294726170565E-2</v>
      </c>
    </row>
    <row r="877" spans="1:37" x14ac:dyDescent="0.2">
      <c r="A877" s="2" t="d">
        <v>1995-01-16</v>
      </c>
      <c r="B877" t="s">
        <v>719</v>
      </c>
      <c r="C877" t="s">
        <v>608</v>
      </c>
      <c r="D877">
        <v>5</v>
      </c>
      <c r="E877" t="s">
        <v>609</v>
      </c>
      <c r="F877" t="b">
        <v>0</v>
      </c>
      <c r="G877">
        <v>43</v>
      </c>
      <c r="H877" t="s">
        <v>620</v>
      </c>
      <c r="I877" t="s">
        <v>462</v>
      </c>
      <c r="J877">
        <v>1</v>
      </c>
      <c r="K877" t="s">
        <v>611</v>
      </c>
      <c r="L877" t="s">
        <v>612</v>
      </c>
      <c r="M877">
        <v>1</v>
      </c>
      <c r="N877">
        <v>6</v>
      </c>
      <c r="O877">
        <v>2353</v>
      </c>
      <c r="P877" t="s">
        <v>360</v>
      </c>
      <c r="Q877">
        <v>15</v>
      </c>
      <c r="R877" t="s">
        <v>678</v>
      </c>
      <c r="S877" t="s">
        <v>679</v>
      </c>
      <c r="T877">
        <v>18</v>
      </c>
      <c r="U877">
        <v>-7</v>
      </c>
      <c r="V877">
        <v>2171</v>
      </c>
      <c r="W877" t="s">
        <v>1111</v>
      </c>
      <c r="AB877">
        <f>IF(I877=$AA$2, _xlfn.XLOOKUP(P877,tennis_clusters!B:B,tennis_clusters!AB:AB),"NA")</f>
        <v>15</v>
      </c>
      <c r="AC877" t="str">
        <f>IF(OR(ISNUMBER(AB877),ISNA(AB877)),"NA",_xlfn.XLOOKUP(I877,tennis_clusters!B:B,tennis_clusters!AB:AB))</f>
        <v>NA</v>
      </c>
      <c r="AD877" t="str">
        <f t="shared" si="98"/>
        <v>W</v>
      </c>
      <c r="AE877" t="str">
        <f t="shared" si="99"/>
        <v>W</v>
      </c>
      <c r="AF877">
        <f t="shared" si="100"/>
        <v>15</v>
      </c>
      <c r="AG877">
        <f t="shared" si="97"/>
        <v>1</v>
      </c>
      <c r="AH877">
        <f t="shared" si="101"/>
        <v>0.70769230769230773</v>
      </c>
      <c r="AI877">
        <f t="shared" si="102"/>
        <v>8.5443786982248499E-2</v>
      </c>
      <c r="AJ877">
        <v>0.76137624861265263</v>
      </c>
      <c r="AK877">
        <f t="shared" si="103"/>
        <v>5.6941294726170565E-2</v>
      </c>
    </row>
    <row r="878" spans="1:37" x14ac:dyDescent="0.2">
      <c r="A878" s="2" t="d">
        <v>1998-11-09</v>
      </c>
      <c r="B878" t="s">
        <v>891</v>
      </c>
      <c r="C878" t="s">
        <v>637</v>
      </c>
      <c r="D878">
        <v>3</v>
      </c>
      <c r="E878" t="s">
        <v>609</v>
      </c>
      <c r="F878" t="b">
        <v>1</v>
      </c>
      <c r="G878">
        <v>49</v>
      </c>
      <c r="H878" t="s">
        <v>624</v>
      </c>
      <c r="I878" t="s">
        <v>275</v>
      </c>
      <c r="K878" t="s">
        <v>643</v>
      </c>
      <c r="L878" t="s">
        <v>644</v>
      </c>
      <c r="M878">
        <v>29</v>
      </c>
      <c r="N878">
        <v>15</v>
      </c>
      <c r="O878">
        <v>1983</v>
      </c>
      <c r="P878" t="s">
        <v>462</v>
      </c>
      <c r="Q878">
        <v>1</v>
      </c>
      <c r="R878" t="s">
        <v>611</v>
      </c>
      <c r="S878" t="s">
        <v>612</v>
      </c>
      <c r="T878">
        <v>1</v>
      </c>
      <c r="U878">
        <v>-14</v>
      </c>
      <c r="V878">
        <v>2272</v>
      </c>
      <c r="W878" t="s">
        <v>892</v>
      </c>
      <c r="AB878" t="str">
        <f>IF(I878=$AA$2, _xlfn.XLOOKUP(P878,tennis_clusters!B:B,tennis_clusters!AB:AB),"NA")</f>
        <v>NA</v>
      </c>
      <c r="AC878">
        <f>IF(OR(ISNUMBER(AB878),ISNA(AB878)),"NA",_xlfn.XLOOKUP(I878,tennis_clusters!B:B,tennis_clusters!AB:AB))</f>
        <v>2</v>
      </c>
      <c r="AD878" t="str">
        <f t="shared" si="98"/>
        <v>L</v>
      </c>
      <c r="AE878" t="str">
        <f t="shared" si="99"/>
        <v>L</v>
      </c>
      <c r="AF878">
        <f t="shared" si="100"/>
        <v>2</v>
      </c>
      <c r="AG878">
        <f t="shared" si="97"/>
        <v>0</v>
      </c>
      <c r="AH878">
        <f t="shared" si="101"/>
        <v>0.78749999999999998</v>
      </c>
      <c r="AI878">
        <f t="shared" si="102"/>
        <v>0.62015624999999996</v>
      </c>
      <c r="AJ878">
        <v>0.76137624861265263</v>
      </c>
      <c r="AK878">
        <f t="shared" si="103"/>
        <v>0.57969379195147586</v>
      </c>
    </row>
    <row r="879" spans="1:37" x14ac:dyDescent="0.2">
      <c r="A879" s="2" t="d">
        <v>1992-08-10</v>
      </c>
      <c r="B879" t="s">
        <v>641</v>
      </c>
      <c r="C879" t="s">
        <v>642</v>
      </c>
      <c r="D879">
        <v>3</v>
      </c>
      <c r="E879" t="s">
        <v>609</v>
      </c>
      <c r="F879" t="b">
        <v>0</v>
      </c>
      <c r="G879">
        <v>38</v>
      </c>
      <c r="H879" t="s">
        <v>618</v>
      </c>
      <c r="I879" t="s">
        <v>462</v>
      </c>
      <c r="J879">
        <v>3</v>
      </c>
      <c r="K879" t="s">
        <v>611</v>
      </c>
      <c r="L879" t="s">
        <v>612</v>
      </c>
      <c r="M879">
        <v>3</v>
      </c>
      <c r="N879">
        <v>9</v>
      </c>
      <c r="O879">
        <v>2195</v>
      </c>
      <c r="P879" t="s">
        <v>466</v>
      </c>
      <c r="Q879">
        <v>5</v>
      </c>
      <c r="R879" t="s">
        <v>693</v>
      </c>
      <c r="S879" t="s">
        <v>694</v>
      </c>
      <c r="T879">
        <v>6</v>
      </c>
      <c r="U879">
        <v>-8</v>
      </c>
      <c r="V879">
        <v>2126</v>
      </c>
      <c r="W879" t="s">
        <v>825</v>
      </c>
      <c r="AB879">
        <f>IF(I879=$AA$2, _xlfn.XLOOKUP(P879,tennis_clusters!B:B,tennis_clusters!AB:AB),"NA")</f>
        <v>13</v>
      </c>
      <c r="AC879" t="str">
        <f>IF(OR(ISNUMBER(AB879),ISNA(AB879)),"NA",_xlfn.XLOOKUP(I879,tennis_clusters!B:B,tennis_clusters!AB:AB))</f>
        <v>NA</v>
      </c>
      <c r="AD879" t="str">
        <f t="shared" si="98"/>
        <v>W</v>
      </c>
      <c r="AE879" t="str">
        <f t="shared" si="99"/>
        <v>W</v>
      </c>
      <c r="AF879">
        <f t="shared" si="100"/>
        <v>13</v>
      </c>
      <c r="AG879">
        <f t="shared" si="97"/>
        <v>1</v>
      </c>
      <c r="AH879">
        <f t="shared" si="101"/>
        <v>0.80909090909090908</v>
      </c>
      <c r="AI879">
        <f t="shared" si="102"/>
        <v>3.6446280991735538E-2</v>
      </c>
      <c r="AJ879">
        <v>0.76137624861265263</v>
      </c>
      <c r="AK879">
        <f t="shared" si="103"/>
        <v>5.6941294726170565E-2</v>
      </c>
    </row>
    <row r="880" spans="1:37" x14ac:dyDescent="0.2">
      <c r="A880" s="2" t="d">
        <v>1997-08-04</v>
      </c>
      <c r="B880" t="s">
        <v>641</v>
      </c>
      <c r="C880" t="s">
        <v>642</v>
      </c>
      <c r="D880">
        <v>3</v>
      </c>
      <c r="E880" t="s">
        <v>609</v>
      </c>
      <c r="F880" t="b">
        <v>0</v>
      </c>
      <c r="G880">
        <v>57</v>
      </c>
      <c r="H880" t="s">
        <v>618</v>
      </c>
      <c r="I880" t="s">
        <v>462</v>
      </c>
      <c r="J880">
        <v>1</v>
      </c>
      <c r="K880" t="s">
        <v>611</v>
      </c>
      <c r="L880" t="s">
        <v>612</v>
      </c>
      <c r="M880">
        <v>1</v>
      </c>
      <c r="N880">
        <v>5</v>
      </c>
      <c r="O880">
        <v>2329</v>
      </c>
      <c r="P880" t="s">
        <v>577</v>
      </c>
      <c r="Q880">
        <v>7</v>
      </c>
      <c r="R880" t="s">
        <v>667</v>
      </c>
      <c r="S880" t="s">
        <v>668</v>
      </c>
      <c r="T880">
        <v>6</v>
      </c>
      <c r="U880">
        <v>-5</v>
      </c>
      <c r="V880">
        <v>2137</v>
      </c>
      <c r="W880" t="s">
        <v>843</v>
      </c>
      <c r="AB880">
        <f>IF(I880=$AA$2, _xlfn.XLOOKUP(P880,tennis_clusters!B:B,tennis_clusters!AB:AB),"NA")</f>
        <v>13</v>
      </c>
      <c r="AC880" t="str">
        <f>IF(OR(ISNUMBER(AB880),ISNA(AB880)),"NA",_xlfn.XLOOKUP(I880,tennis_clusters!B:B,tennis_clusters!AB:AB))</f>
        <v>NA</v>
      </c>
      <c r="AD880" t="str">
        <f t="shared" si="98"/>
        <v>W</v>
      </c>
      <c r="AE880" t="str">
        <f t="shared" si="99"/>
        <v>W</v>
      </c>
      <c r="AF880">
        <f t="shared" si="100"/>
        <v>13</v>
      </c>
      <c r="AG880">
        <f t="shared" si="97"/>
        <v>1</v>
      </c>
      <c r="AH880">
        <f t="shared" si="101"/>
        <v>0.80909090909090908</v>
      </c>
      <c r="AI880">
        <f t="shared" si="102"/>
        <v>3.6446280991735538E-2</v>
      </c>
      <c r="AJ880">
        <v>0.76137624861265263</v>
      </c>
      <c r="AK880">
        <f t="shared" si="103"/>
        <v>5.6941294726170565E-2</v>
      </c>
    </row>
    <row r="881" spans="1:37" x14ac:dyDescent="0.2">
      <c r="A881" s="2" t="d">
        <v>2002-07-29</v>
      </c>
      <c r="B881" t="s">
        <v>650</v>
      </c>
      <c r="C881" t="s">
        <v>642</v>
      </c>
      <c r="D881">
        <v>3</v>
      </c>
      <c r="E881" t="s">
        <v>609</v>
      </c>
      <c r="F881" t="b">
        <v>0</v>
      </c>
      <c r="G881">
        <v>75</v>
      </c>
      <c r="H881" t="s">
        <v>624</v>
      </c>
      <c r="I881" t="s">
        <v>462</v>
      </c>
      <c r="J881">
        <v>13</v>
      </c>
      <c r="K881" t="s">
        <v>611</v>
      </c>
      <c r="L881" t="s">
        <v>612</v>
      </c>
      <c r="M881">
        <v>15</v>
      </c>
      <c r="N881">
        <v>4</v>
      </c>
      <c r="O881">
        <v>2075</v>
      </c>
      <c r="P881" t="s">
        <v>240</v>
      </c>
      <c r="R881" t="s">
        <v>652</v>
      </c>
      <c r="S881" t="s">
        <v>653</v>
      </c>
      <c r="T881">
        <v>94</v>
      </c>
      <c r="U881">
        <v>-6</v>
      </c>
      <c r="V881">
        <v>1864</v>
      </c>
      <c r="W881" t="s">
        <v>654</v>
      </c>
      <c r="Y881" t="s">
        <v>646</v>
      </c>
      <c r="AB881">
        <f>IF(I881=$AA$2, _xlfn.XLOOKUP(P881,tennis_clusters!B:B,tennis_clusters!AB:AB),"NA")</f>
        <v>2</v>
      </c>
      <c r="AC881" t="str">
        <f>IF(OR(ISNUMBER(AB881),ISNA(AB881)),"NA",_xlfn.XLOOKUP(I881,tennis_clusters!B:B,tennis_clusters!AB:AB))</f>
        <v>NA</v>
      </c>
      <c r="AD881" t="str">
        <f t="shared" si="98"/>
        <v>W</v>
      </c>
      <c r="AE881" t="str">
        <f t="shared" si="99"/>
        <v>W</v>
      </c>
      <c r="AF881">
        <f t="shared" si="100"/>
        <v>2</v>
      </c>
      <c r="AG881">
        <f t="shared" si="97"/>
        <v>1</v>
      </c>
      <c r="AH881">
        <f t="shared" si="101"/>
        <v>0.78749999999999998</v>
      </c>
      <c r="AI881">
        <f t="shared" si="102"/>
        <v>4.5156250000000009E-2</v>
      </c>
      <c r="AJ881">
        <v>0.76137624861265263</v>
      </c>
      <c r="AK881">
        <f t="shared" si="103"/>
        <v>5.6941294726170565E-2</v>
      </c>
    </row>
    <row r="882" spans="1:37" x14ac:dyDescent="0.2">
      <c r="A882" s="2" t="d">
        <v>1991-06-17</v>
      </c>
      <c r="B882" t="s">
        <v>1300</v>
      </c>
      <c r="C882" t="s">
        <v>637</v>
      </c>
      <c r="D882">
        <v>3</v>
      </c>
      <c r="E882" t="s">
        <v>608</v>
      </c>
      <c r="F882" t="b">
        <v>0</v>
      </c>
      <c r="G882">
        <v>52</v>
      </c>
      <c r="H882" t="s">
        <v>614</v>
      </c>
      <c r="I882" t="s">
        <v>462</v>
      </c>
      <c r="J882">
        <v>1</v>
      </c>
      <c r="K882" t="s">
        <v>611</v>
      </c>
      <c r="L882" t="s">
        <v>612</v>
      </c>
      <c r="M882">
        <v>9</v>
      </c>
      <c r="N882">
        <v>4</v>
      </c>
      <c r="O882">
        <v>2112</v>
      </c>
      <c r="P882" t="s">
        <v>1301</v>
      </c>
      <c r="R882" t="s">
        <v>703</v>
      </c>
      <c r="S882" t="s">
        <v>704</v>
      </c>
      <c r="T882">
        <v>72</v>
      </c>
      <c r="U882">
        <v>-5</v>
      </c>
      <c r="V882">
        <v>1894</v>
      </c>
      <c r="W882" t="s">
        <v>849</v>
      </c>
      <c r="AB882" t="e">
        <f>IF(I882=$AA$2, _xlfn.XLOOKUP(P882,tennis_clusters!B:B,tennis_clusters!AB:AB),"NA")</f>
        <v>#N/A</v>
      </c>
      <c r="AC882" t="str">
        <f>IF(OR(ISNUMBER(AB882),ISNA(AB882)),"NA",_xlfn.XLOOKUP(I882,tennis_clusters!B:B,tennis_clusters!AB:AB))</f>
        <v>NA</v>
      </c>
      <c r="AD882" t="str">
        <f t="shared" si="98"/>
        <v>W</v>
      </c>
      <c r="AE882" t="str">
        <f t="shared" si="99"/>
        <v/>
      </c>
      <c r="AF882" t="str">
        <f t="shared" si="100"/>
        <v/>
      </c>
      <c r="AG882" t="str">
        <f t="shared" si="97"/>
        <v/>
      </c>
      <c r="AH882" t="str">
        <f t="shared" si="101"/>
        <v/>
      </c>
      <c r="AI882" t="str">
        <f t="shared" si="102"/>
        <v/>
      </c>
      <c r="AJ882">
        <v>0.76137624861265263</v>
      </c>
      <c r="AK882" t="str">
        <f t="shared" si="103"/>
        <v/>
      </c>
    </row>
    <row r="883" spans="1:37" x14ac:dyDescent="0.2">
      <c r="A883" s="2" t="d">
        <v>1989-08-14</v>
      </c>
      <c r="B883" t="s">
        <v>1389</v>
      </c>
      <c r="C883" t="s">
        <v>642</v>
      </c>
      <c r="D883">
        <v>3</v>
      </c>
      <c r="E883" t="s">
        <v>609</v>
      </c>
      <c r="F883" t="b">
        <v>0</v>
      </c>
      <c r="H883" t="s">
        <v>624</v>
      </c>
      <c r="I883" t="s">
        <v>462</v>
      </c>
      <c r="K883" t="s">
        <v>611</v>
      </c>
      <c r="L883" t="s">
        <v>612</v>
      </c>
      <c r="M883">
        <v>94</v>
      </c>
      <c r="N883">
        <v>6</v>
      </c>
      <c r="O883">
        <v>1879</v>
      </c>
      <c r="P883" t="s">
        <v>70</v>
      </c>
      <c r="R883" t="s">
        <v>667</v>
      </c>
      <c r="S883" t="s">
        <v>668</v>
      </c>
      <c r="T883">
        <v>394</v>
      </c>
      <c r="U883">
        <v>-15</v>
      </c>
      <c r="V883">
        <v>1701</v>
      </c>
      <c r="W883" t="s">
        <v>1390</v>
      </c>
      <c r="AB883">
        <f>IF(I883=$AA$2, _xlfn.XLOOKUP(P883,tennis_clusters!B:B,tennis_clusters!AB:AB),"NA")</f>
        <v>10</v>
      </c>
      <c r="AC883" t="str">
        <f>IF(OR(ISNUMBER(AB883),ISNA(AB883)),"NA",_xlfn.XLOOKUP(I883,tennis_clusters!B:B,tennis_clusters!AB:AB))</f>
        <v>NA</v>
      </c>
      <c r="AD883" t="str">
        <f t="shared" si="98"/>
        <v>W</v>
      </c>
      <c r="AE883" t="str">
        <f t="shared" si="99"/>
        <v>W</v>
      </c>
      <c r="AF883">
        <f t="shared" si="100"/>
        <v>10</v>
      </c>
      <c r="AG883">
        <f t="shared" si="97"/>
        <v>1</v>
      </c>
      <c r="AH883">
        <f t="shared" si="101"/>
        <v>0.9</v>
      </c>
      <c r="AI883">
        <f t="shared" si="102"/>
        <v>9.999999999999995E-3</v>
      </c>
      <c r="AJ883">
        <v>0.76137624861265263</v>
      </c>
      <c r="AK883">
        <f t="shared" si="103"/>
        <v>5.6941294726170565E-2</v>
      </c>
    </row>
    <row r="884" spans="1:37" x14ac:dyDescent="0.2">
      <c r="A884" s="2" t="d">
        <v>1989-03-20</v>
      </c>
      <c r="B884" t="s">
        <v>1405</v>
      </c>
      <c r="C884" t="s">
        <v>642</v>
      </c>
      <c r="D884">
        <v>5</v>
      </c>
      <c r="E884" t="s">
        <v>609</v>
      </c>
      <c r="F884" t="b">
        <v>0</v>
      </c>
      <c r="H884" t="s">
        <v>632</v>
      </c>
      <c r="I884" t="s">
        <v>116</v>
      </c>
      <c r="K884" t="s">
        <v>678</v>
      </c>
      <c r="L884" t="s">
        <v>679</v>
      </c>
      <c r="M884">
        <v>54</v>
      </c>
      <c r="N884">
        <v>10</v>
      </c>
      <c r="O884">
        <v>1915</v>
      </c>
      <c r="P884" t="s">
        <v>462</v>
      </c>
      <c r="R884" t="s">
        <v>611</v>
      </c>
      <c r="S884" t="s">
        <v>612</v>
      </c>
      <c r="T884">
        <v>85</v>
      </c>
      <c r="U884">
        <v>-11</v>
      </c>
      <c r="V884">
        <v>1859</v>
      </c>
      <c r="W884" t="s">
        <v>1192</v>
      </c>
      <c r="AB884" t="str">
        <f>IF(I884=$AA$2, _xlfn.XLOOKUP(P884,tennis_clusters!B:B,tennis_clusters!AB:AB),"NA")</f>
        <v>NA</v>
      </c>
      <c r="AC884">
        <f>IF(OR(ISNUMBER(AB884),ISNA(AB884)),"NA",_xlfn.XLOOKUP(I884,tennis_clusters!B:B,tennis_clusters!AB:AB))</f>
        <v>17</v>
      </c>
      <c r="AD884" t="str">
        <f t="shared" si="98"/>
        <v>L</v>
      </c>
      <c r="AE884" t="str">
        <f t="shared" si="99"/>
        <v>L</v>
      </c>
      <c r="AF884">
        <f t="shared" si="100"/>
        <v>17</v>
      </c>
      <c r="AG884">
        <f t="shared" si="97"/>
        <v>0</v>
      </c>
      <c r="AH884">
        <f t="shared" si="101"/>
        <v>0.72972972972972971</v>
      </c>
      <c r="AI884">
        <f t="shared" si="102"/>
        <v>0.53250547845142437</v>
      </c>
      <c r="AJ884">
        <v>0.76137624861265263</v>
      </c>
      <c r="AK884">
        <f t="shared" si="103"/>
        <v>0.57969379195147586</v>
      </c>
    </row>
    <row r="885" spans="1:37" x14ac:dyDescent="0.2">
      <c r="A885" s="2" t="d">
        <v>1990-06-18</v>
      </c>
      <c r="B885" t="s">
        <v>1300</v>
      </c>
      <c r="C885" t="s">
        <v>637</v>
      </c>
      <c r="D885">
        <v>3</v>
      </c>
      <c r="E885" t="s">
        <v>608</v>
      </c>
      <c r="F885" t="b">
        <v>0</v>
      </c>
      <c r="H885" t="s">
        <v>624</v>
      </c>
      <c r="I885" t="s">
        <v>462</v>
      </c>
      <c r="J885">
        <v>2</v>
      </c>
      <c r="K885" t="s">
        <v>611</v>
      </c>
      <c r="L885" t="s">
        <v>612</v>
      </c>
      <c r="M885">
        <v>21</v>
      </c>
      <c r="N885">
        <v>6</v>
      </c>
      <c r="O885">
        <v>2010</v>
      </c>
      <c r="P885" t="s">
        <v>52</v>
      </c>
      <c r="R885" t="s">
        <v>667</v>
      </c>
      <c r="S885" t="s">
        <v>668</v>
      </c>
      <c r="T885">
        <v>56</v>
      </c>
      <c r="U885">
        <v>-8</v>
      </c>
      <c r="V885">
        <v>1918</v>
      </c>
      <c r="W885" t="s">
        <v>1353</v>
      </c>
      <c r="AB885">
        <f>IF(I885=$AA$2, _xlfn.XLOOKUP(P885,tennis_clusters!B:B,tennis_clusters!AB:AB),"NA")</f>
        <v>22</v>
      </c>
      <c r="AC885" t="str">
        <f>IF(OR(ISNUMBER(AB885),ISNA(AB885)),"NA",_xlfn.XLOOKUP(I885,tennis_clusters!B:B,tennis_clusters!AB:AB))</f>
        <v>NA</v>
      </c>
      <c r="AD885" t="str">
        <f t="shared" si="98"/>
        <v>W</v>
      </c>
      <c r="AE885" t="str">
        <f t="shared" si="99"/>
        <v>W</v>
      </c>
      <c r="AF885">
        <f t="shared" si="100"/>
        <v>22</v>
      </c>
      <c r="AG885">
        <f t="shared" si="97"/>
        <v>1</v>
      </c>
      <c r="AH885">
        <f t="shared" si="101"/>
        <v>0.84375</v>
      </c>
      <c r="AI885">
        <f t="shared" si="102"/>
        <v>2.44140625E-2</v>
      </c>
      <c r="AJ885">
        <v>0.76137624861265263</v>
      </c>
      <c r="AK885">
        <f t="shared" si="103"/>
        <v>5.6941294726170565E-2</v>
      </c>
    </row>
    <row r="886" spans="1:37" x14ac:dyDescent="0.2">
      <c r="A886" s="2" t="d">
        <v>1990-02-05</v>
      </c>
      <c r="B886" t="s">
        <v>1370</v>
      </c>
      <c r="C886" t="s">
        <v>637</v>
      </c>
      <c r="D886">
        <v>3</v>
      </c>
      <c r="E886" t="s">
        <v>819</v>
      </c>
      <c r="F886" t="b">
        <v>1</v>
      </c>
      <c r="H886" t="s">
        <v>620</v>
      </c>
      <c r="I886" t="s">
        <v>462</v>
      </c>
      <c r="K886" t="s">
        <v>611</v>
      </c>
      <c r="L886" t="s">
        <v>612</v>
      </c>
      <c r="M886">
        <v>42</v>
      </c>
      <c r="N886">
        <v>5</v>
      </c>
      <c r="O886">
        <v>1954</v>
      </c>
      <c r="P886" t="s">
        <v>390</v>
      </c>
      <c r="R886" t="s">
        <v>621</v>
      </c>
      <c r="S886" t="s">
        <v>622</v>
      </c>
      <c r="T886">
        <v>134</v>
      </c>
      <c r="U886">
        <v>-8</v>
      </c>
      <c r="V886">
        <v>1763</v>
      </c>
      <c r="W886" t="s">
        <v>1051</v>
      </c>
      <c r="Y886" t="s">
        <v>646</v>
      </c>
      <c r="AB886">
        <f>IF(I886=$AA$2, _xlfn.XLOOKUP(P886,tennis_clusters!B:B,tennis_clusters!AB:AB),"NA")</f>
        <v>9</v>
      </c>
      <c r="AC886" t="str">
        <f>IF(OR(ISNUMBER(AB886),ISNA(AB886)),"NA",_xlfn.XLOOKUP(I886,tennis_clusters!B:B,tennis_clusters!AB:AB))</f>
        <v>NA</v>
      </c>
      <c r="AD886" t="str">
        <f t="shared" si="98"/>
        <v>W</v>
      </c>
      <c r="AE886" t="str">
        <f t="shared" si="99"/>
        <v>W</v>
      </c>
      <c r="AF886">
        <f t="shared" si="100"/>
        <v>9</v>
      </c>
      <c r="AG886">
        <f t="shared" si="97"/>
        <v>1</v>
      </c>
      <c r="AH886">
        <f t="shared" si="101"/>
        <v>0.8</v>
      </c>
      <c r="AI886">
        <f t="shared" si="102"/>
        <v>3.999999999999998E-2</v>
      </c>
      <c r="AJ886">
        <v>0.76137624861265263</v>
      </c>
      <c r="AK886">
        <f t="shared" si="103"/>
        <v>5.6941294726170565E-2</v>
      </c>
    </row>
    <row r="887" spans="1:37" x14ac:dyDescent="0.2">
      <c r="A887" s="2" t="d">
        <v>1999-07-26</v>
      </c>
      <c r="B887" t="s">
        <v>750</v>
      </c>
      <c r="C887" t="s">
        <v>637</v>
      </c>
      <c r="D887">
        <v>3</v>
      </c>
      <c r="E887" t="s">
        <v>609</v>
      </c>
      <c r="F887" t="b">
        <v>0</v>
      </c>
      <c r="G887">
        <v>45</v>
      </c>
      <c r="H887" t="s">
        <v>618</v>
      </c>
      <c r="I887" t="s">
        <v>462</v>
      </c>
      <c r="J887">
        <v>2</v>
      </c>
      <c r="K887" t="s">
        <v>611</v>
      </c>
      <c r="L887" t="s">
        <v>612</v>
      </c>
      <c r="M887">
        <v>2</v>
      </c>
      <c r="N887">
        <v>3</v>
      </c>
      <c r="O887">
        <v>2262</v>
      </c>
      <c r="P887" t="s">
        <v>572</v>
      </c>
      <c r="Q887">
        <v>8</v>
      </c>
      <c r="R887" t="s">
        <v>655</v>
      </c>
      <c r="S887" t="s">
        <v>656</v>
      </c>
      <c r="T887">
        <v>38</v>
      </c>
      <c r="U887">
        <v>-3</v>
      </c>
      <c r="V887">
        <v>1990</v>
      </c>
      <c r="W887" t="s">
        <v>857</v>
      </c>
      <c r="AB887">
        <f>IF(I887=$AA$2, _xlfn.XLOOKUP(P887,tennis_clusters!B:B,tennis_clusters!AB:AB),"NA")</f>
        <v>15</v>
      </c>
      <c r="AC887" t="str">
        <f>IF(OR(ISNUMBER(AB887),ISNA(AB887)),"NA",_xlfn.XLOOKUP(I887,tennis_clusters!B:B,tennis_clusters!AB:AB))</f>
        <v>NA</v>
      </c>
      <c r="AD887" t="str">
        <f t="shared" si="98"/>
        <v>W</v>
      </c>
      <c r="AE887" t="str">
        <f t="shared" si="99"/>
        <v>W</v>
      </c>
      <c r="AF887">
        <f t="shared" si="100"/>
        <v>15</v>
      </c>
      <c r="AG887">
        <f t="shared" si="97"/>
        <v>1</v>
      </c>
      <c r="AH887">
        <f t="shared" si="101"/>
        <v>0.70769230769230773</v>
      </c>
      <c r="AI887">
        <f t="shared" si="102"/>
        <v>8.5443786982248499E-2</v>
      </c>
      <c r="AJ887">
        <v>0.76137624861265263</v>
      </c>
      <c r="AK887">
        <f t="shared" si="103"/>
        <v>5.6941294726170565E-2</v>
      </c>
    </row>
    <row r="888" spans="1:37" x14ac:dyDescent="0.2">
      <c r="A888" s="2" t="d">
        <v>2002-06-10</v>
      </c>
      <c r="B888" t="s">
        <v>665</v>
      </c>
      <c r="C888" t="s">
        <v>637</v>
      </c>
      <c r="D888">
        <v>3</v>
      </c>
      <c r="E888" t="s">
        <v>608</v>
      </c>
      <c r="F888" t="b">
        <v>0</v>
      </c>
      <c r="G888">
        <v>57</v>
      </c>
      <c r="H888" t="s">
        <v>624</v>
      </c>
      <c r="I888" t="s">
        <v>462</v>
      </c>
      <c r="J888">
        <v>4</v>
      </c>
      <c r="K888" t="s">
        <v>611</v>
      </c>
      <c r="L888" t="s">
        <v>612</v>
      </c>
      <c r="M888">
        <v>13</v>
      </c>
      <c r="N888">
        <v>3</v>
      </c>
      <c r="O888">
        <v>2095</v>
      </c>
      <c r="P888" t="s">
        <v>72</v>
      </c>
      <c r="R888" t="s">
        <v>667</v>
      </c>
      <c r="S888" t="s">
        <v>668</v>
      </c>
      <c r="T888">
        <v>107</v>
      </c>
      <c r="U888">
        <v>-4</v>
      </c>
      <c r="V888">
        <v>1840</v>
      </c>
      <c r="W888" t="s">
        <v>669</v>
      </c>
      <c r="AB888">
        <f>IF(I888=$AA$2, _xlfn.XLOOKUP(P888,tennis_clusters!B:B,tennis_clusters!AB:AB),"NA")</f>
        <v>4</v>
      </c>
      <c r="AC888" t="str">
        <f>IF(OR(ISNUMBER(AB888),ISNA(AB888)),"NA",_xlfn.XLOOKUP(I888,tennis_clusters!B:B,tennis_clusters!AB:AB))</f>
        <v>NA</v>
      </c>
      <c r="AD888" t="str">
        <f t="shared" si="98"/>
        <v>W</v>
      </c>
      <c r="AE888" t="str">
        <f t="shared" si="99"/>
        <v>W</v>
      </c>
      <c r="AF888">
        <f t="shared" si="100"/>
        <v>4</v>
      </c>
      <c r="AG888">
        <f t="shared" si="97"/>
        <v>1</v>
      </c>
      <c r="AH888">
        <f t="shared" si="101"/>
        <v>1</v>
      </c>
      <c r="AI888">
        <f t="shared" si="102"/>
        <v>0</v>
      </c>
      <c r="AJ888">
        <v>0.76137624861265263</v>
      </c>
      <c r="AK888">
        <f t="shared" si="103"/>
        <v>5.6941294726170565E-2</v>
      </c>
    </row>
    <row r="889" spans="1:37" x14ac:dyDescent="0.2">
      <c r="A889" s="2" t="d">
        <v>1998-11-02</v>
      </c>
      <c r="B889" t="s">
        <v>844</v>
      </c>
      <c r="C889" t="s">
        <v>642</v>
      </c>
      <c r="D889">
        <v>5</v>
      </c>
      <c r="E889" t="s">
        <v>819</v>
      </c>
      <c r="F889" t="b">
        <v>1</v>
      </c>
      <c r="G889">
        <v>69</v>
      </c>
      <c r="H889" t="s">
        <v>610</v>
      </c>
      <c r="I889" t="s">
        <v>216</v>
      </c>
      <c r="J889">
        <v>13</v>
      </c>
      <c r="K889" t="s">
        <v>625</v>
      </c>
      <c r="L889" t="s">
        <v>626</v>
      </c>
      <c r="M889">
        <v>13</v>
      </c>
      <c r="N889">
        <v>20</v>
      </c>
      <c r="O889">
        <v>2140</v>
      </c>
      <c r="P889" t="s">
        <v>462</v>
      </c>
      <c r="Q889">
        <v>1</v>
      </c>
      <c r="R889" t="s">
        <v>611</v>
      </c>
      <c r="S889" t="s">
        <v>612</v>
      </c>
      <c r="T889">
        <v>1</v>
      </c>
      <c r="U889">
        <v>-19</v>
      </c>
      <c r="V889">
        <v>2291</v>
      </c>
      <c r="W889" t="s">
        <v>893</v>
      </c>
      <c r="AB889" t="str">
        <f>IF(I889=$AA$2, _xlfn.XLOOKUP(P889,tennis_clusters!B:B,tennis_clusters!AB:AB),"NA")</f>
        <v>NA</v>
      </c>
      <c r="AC889">
        <f>IF(OR(ISNUMBER(AB889),ISNA(AB889)),"NA",_xlfn.XLOOKUP(I889,tennis_clusters!B:B,tennis_clusters!AB:AB))</f>
        <v>16</v>
      </c>
      <c r="AD889" t="str">
        <f t="shared" si="98"/>
        <v>L</v>
      </c>
      <c r="AE889" t="str">
        <f t="shared" si="99"/>
        <v>L</v>
      </c>
      <c r="AF889">
        <f t="shared" si="100"/>
        <v>16</v>
      </c>
      <c r="AG889">
        <f t="shared" si="97"/>
        <v>0</v>
      </c>
      <c r="AH889">
        <f t="shared" si="101"/>
        <v>0.62264150943396224</v>
      </c>
      <c r="AI889">
        <f t="shared" si="102"/>
        <v>0.3876824492702029</v>
      </c>
      <c r="AJ889">
        <v>0.76137624861265263</v>
      </c>
      <c r="AK889">
        <f t="shared" si="103"/>
        <v>0.57969379195147586</v>
      </c>
    </row>
    <row r="890" spans="1:37" x14ac:dyDescent="0.2">
      <c r="A890" s="2" t="d">
        <v>1997-11-28</v>
      </c>
      <c r="B890" t="s">
        <v>696</v>
      </c>
      <c r="C890" t="s">
        <v>697</v>
      </c>
      <c r="D890">
        <v>5</v>
      </c>
      <c r="E890" t="s">
        <v>819</v>
      </c>
      <c r="F890" t="b">
        <v>1</v>
      </c>
      <c r="H890" t="s">
        <v>610</v>
      </c>
      <c r="I890" t="s">
        <v>360</v>
      </c>
      <c r="K890" t="s">
        <v>678</v>
      </c>
      <c r="L890" t="s">
        <v>679</v>
      </c>
      <c r="M890">
        <v>25</v>
      </c>
      <c r="N890">
        <v>20</v>
      </c>
      <c r="O890">
        <v>2068</v>
      </c>
      <c r="P890" t="s">
        <v>462</v>
      </c>
      <c r="R890" t="s">
        <v>611</v>
      </c>
      <c r="S890" t="s">
        <v>612</v>
      </c>
      <c r="T890">
        <v>1</v>
      </c>
      <c r="U890">
        <v>-19</v>
      </c>
      <c r="V890">
        <v>2363</v>
      </c>
      <c r="W890" t="s">
        <v>948</v>
      </c>
      <c r="Z890" t="s">
        <v>847</v>
      </c>
      <c r="AB890" t="str">
        <f>IF(I890=$AA$2, _xlfn.XLOOKUP(P890,tennis_clusters!B:B,tennis_clusters!AB:AB),"NA")</f>
        <v>NA</v>
      </c>
      <c r="AC890">
        <f>IF(OR(ISNUMBER(AB890),ISNA(AB890)),"NA",_xlfn.XLOOKUP(I890,tennis_clusters!B:B,tennis_clusters!AB:AB))</f>
        <v>15</v>
      </c>
      <c r="AD890" t="str">
        <f t="shared" si="98"/>
        <v>L</v>
      </c>
      <c r="AE890" t="str">
        <f t="shared" si="99"/>
        <v>L</v>
      </c>
      <c r="AF890">
        <f t="shared" si="100"/>
        <v>15</v>
      </c>
      <c r="AG890">
        <f t="shared" si="97"/>
        <v>0</v>
      </c>
      <c r="AH890">
        <f t="shared" si="101"/>
        <v>0.70769230769230773</v>
      </c>
      <c r="AI890">
        <f t="shared" si="102"/>
        <v>0.50082840236686399</v>
      </c>
      <c r="AJ890">
        <v>0.76137624861265263</v>
      </c>
      <c r="AK890">
        <f t="shared" si="103"/>
        <v>0.57969379195147586</v>
      </c>
    </row>
    <row r="891" spans="1:37" x14ac:dyDescent="0.2">
      <c r="A891" s="2" t="d">
        <v>1997-02-10</v>
      </c>
      <c r="B891" t="s">
        <v>887</v>
      </c>
      <c r="C891" t="s">
        <v>637</v>
      </c>
      <c r="D891">
        <v>3</v>
      </c>
      <c r="E891" t="s">
        <v>609</v>
      </c>
      <c r="F891" t="b">
        <v>1</v>
      </c>
      <c r="G891">
        <v>50</v>
      </c>
      <c r="H891" t="s">
        <v>614</v>
      </c>
      <c r="I891" t="s">
        <v>462</v>
      </c>
      <c r="J891">
        <v>1</v>
      </c>
      <c r="K891" t="s">
        <v>611</v>
      </c>
      <c r="L891" t="s">
        <v>612</v>
      </c>
      <c r="M891">
        <v>1</v>
      </c>
      <c r="N891">
        <v>4</v>
      </c>
      <c r="O891">
        <v>2382</v>
      </c>
      <c r="P891" t="s">
        <v>551</v>
      </c>
      <c r="Q891">
        <v>4</v>
      </c>
      <c r="R891" t="s">
        <v>611</v>
      </c>
      <c r="S891" t="s">
        <v>612</v>
      </c>
      <c r="T891">
        <v>14</v>
      </c>
      <c r="U891">
        <v>-3</v>
      </c>
      <c r="V891">
        <v>2144</v>
      </c>
      <c r="W891" t="s">
        <v>842</v>
      </c>
      <c r="AB891">
        <f>IF(I891=$AA$2, _xlfn.XLOOKUP(P891,tennis_clusters!B:B,tennis_clusters!AB:AB),"NA")</f>
        <v>11</v>
      </c>
      <c r="AC891" t="str">
        <f>IF(OR(ISNUMBER(AB891),ISNA(AB891)),"NA",_xlfn.XLOOKUP(I891,tennis_clusters!B:B,tennis_clusters!AB:AB))</f>
        <v>NA</v>
      </c>
      <c r="AD891" t="str">
        <f t="shared" si="98"/>
        <v>W</v>
      </c>
      <c r="AE891" t="str">
        <f t="shared" si="99"/>
        <v>W</v>
      </c>
      <c r="AF891">
        <f t="shared" si="100"/>
        <v>11</v>
      </c>
      <c r="AG891">
        <f t="shared" si="97"/>
        <v>1</v>
      </c>
      <c r="AH891">
        <f t="shared" si="101"/>
        <v>0.66279069767441856</v>
      </c>
      <c r="AI891">
        <f t="shared" si="102"/>
        <v>0.11371011357490539</v>
      </c>
      <c r="AJ891">
        <v>0.76137624861265263</v>
      </c>
      <c r="AK891">
        <f t="shared" si="103"/>
        <v>5.6941294726170565E-2</v>
      </c>
    </row>
    <row r="892" spans="1:37" x14ac:dyDescent="0.2">
      <c r="A892" s="2" t="d">
        <v>1993-11-08</v>
      </c>
      <c r="B892" t="s">
        <v>1119</v>
      </c>
      <c r="C892" t="s">
        <v>637</v>
      </c>
      <c r="D892">
        <v>3</v>
      </c>
      <c r="E892" t="s">
        <v>819</v>
      </c>
      <c r="F892" t="b">
        <v>1</v>
      </c>
      <c r="G892">
        <v>54</v>
      </c>
      <c r="H892" t="s">
        <v>624</v>
      </c>
      <c r="I892" t="s">
        <v>462</v>
      </c>
      <c r="J892">
        <v>1</v>
      </c>
      <c r="K892" t="s">
        <v>611</v>
      </c>
      <c r="L892" t="s">
        <v>612</v>
      </c>
      <c r="M892">
        <v>1</v>
      </c>
      <c r="N892">
        <v>2</v>
      </c>
      <c r="O892">
        <v>2297</v>
      </c>
      <c r="P892" t="s">
        <v>143</v>
      </c>
      <c r="R892" t="s">
        <v>611</v>
      </c>
      <c r="S892" t="s">
        <v>612</v>
      </c>
      <c r="T892">
        <v>54</v>
      </c>
      <c r="U892">
        <v>-3</v>
      </c>
      <c r="V892">
        <v>1965</v>
      </c>
      <c r="W892" t="s">
        <v>744</v>
      </c>
      <c r="AB892">
        <f>IF(I892=$AA$2, _xlfn.XLOOKUP(P892,tennis_clusters!B:B,tennis_clusters!AB:AB),"NA")</f>
        <v>15</v>
      </c>
      <c r="AC892" t="str">
        <f>IF(OR(ISNUMBER(AB892),ISNA(AB892)),"NA",_xlfn.XLOOKUP(I892,tennis_clusters!B:B,tennis_clusters!AB:AB))</f>
        <v>NA</v>
      </c>
      <c r="AD892" t="str">
        <f t="shared" si="98"/>
        <v>W</v>
      </c>
      <c r="AE892" t="str">
        <f t="shared" si="99"/>
        <v>W</v>
      </c>
      <c r="AF892">
        <f t="shared" si="100"/>
        <v>15</v>
      </c>
      <c r="AG892">
        <f t="shared" si="97"/>
        <v>1</v>
      </c>
      <c r="AH892">
        <f t="shared" si="101"/>
        <v>0.70769230769230773</v>
      </c>
      <c r="AI892">
        <f t="shared" si="102"/>
        <v>8.5443786982248499E-2</v>
      </c>
      <c r="AJ892">
        <v>0.76137624861265263</v>
      </c>
      <c r="AK892">
        <f t="shared" si="103"/>
        <v>5.6941294726170565E-2</v>
      </c>
    </row>
    <row r="893" spans="1:37" x14ac:dyDescent="0.2">
      <c r="A893" s="2" t="d">
        <v>2000-08-28</v>
      </c>
      <c r="B893" t="s">
        <v>607</v>
      </c>
      <c r="C893" t="s">
        <v>608</v>
      </c>
      <c r="D893">
        <v>5</v>
      </c>
      <c r="E893" t="s">
        <v>609</v>
      </c>
      <c r="F893" t="b">
        <v>0</v>
      </c>
      <c r="G893">
        <v>63</v>
      </c>
      <c r="H893" t="s">
        <v>618</v>
      </c>
      <c r="I893" t="s">
        <v>462</v>
      </c>
      <c r="J893">
        <v>4</v>
      </c>
      <c r="K893" t="s">
        <v>611</v>
      </c>
      <c r="L893" t="s">
        <v>612</v>
      </c>
      <c r="M893">
        <v>4</v>
      </c>
      <c r="N893">
        <v>8</v>
      </c>
      <c r="O893">
        <v>2262</v>
      </c>
      <c r="P893" t="s">
        <v>484</v>
      </c>
      <c r="R893" t="s">
        <v>615</v>
      </c>
      <c r="S893" t="s">
        <v>616</v>
      </c>
      <c r="T893">
        <v>23</v>
      </c>
      <c r="U893">
        <v>-8</v>
      </c>
      <c r="V893">
        <v>2107</v>
      </c>
      <c r="W893" t="s">
        <v>795</v>
      </c>
      <c r="AB893">
        <f>IF(I893=$AA$2, _xlfn.XLOOKUP(P893,tennis_clusters!B:B,tennis_clusters!AB:AB),"NA")</f>
        <v>16</v>
      </c>
      <c r="AC893" t="str">
        <f>IF(OR(ISNUMBER(AB893),ISNA(AB893)),"NA",_xlfn.XLOOKUP(I893,tennis_clusters!B:B,tennis_clusters!AB:AB))</f>
        <v>NA</v>
      </c>
      <c r="AD893" t="str">
        <f t="shared" si="98"/>
        <v>W</v>
      </c>
      <c r="AE893" t="str">
        <f t="shared" si="99"/>
        <v>W</v>
      </c>
      <c r="AF893">
        <f t="shared" si="100"/>
        <v>16</v>
      </c>
      <c r="AG893">
        <f t="shared" si="97"/>
        <v>1</v>
      </c>
      <c r="AH893">
        <f t="shared" si="101"/>
        <v>0.62264150943396224</v>
      </c>
      <c r="AI893">
        <f t="shared" si="102"/>
        <v>0.1423994304022784</v>
      </c>
      <c r="AJ893">
        <v>0.76137624861265263</v>
      </c>
      <c r="AK893">
        <f t="shared" si="103"/>
        <v>5.6941294726170565E-2</v>
      </c>
    </row>
    <row r="894" spans="1:37" x14ac:dyDescent="0.2">
      <c r="A894" s="2" t="d">
        <v>1999-06-21</v>
      </c>
      <c r="B894" t="s">
        <v>658</v>
      </c>
      <c r="C894" t="s">
        <v>608</v>
      </c>
      <c r="D894">
        <v>5</v>
      </c>
      <c r="E894" t="s">
        <v>608</v>
      </c>
      <c r="F894" t="b">
        <v>0</v>
      </c>
      <c r="G894">
        <v>58</v>
      </c>
      <c r="H894" t="s">
        <v>610</v>
      </c>
      <c r="I894" t="s">
        <v>462</v>
      </c>
      <c r="J894">
        <v>1</v>
      </c>
      <c r="K894" t="s">
        <v>611</v>
      </c>
      <c r="L894" t="s">
        <v>612</v>
      </c>
      <c r="M894">
        <v>1</v>
      </c>
      <c r="N894">
        <v>15</v>
      </c>
      <c r="O894">
        <v>2245</v>
      </c>
      <c r="P894" t="s">
        <v>60</v>
      </c>
      <c r="Q894">
        <v>4</v>
      </c>
      <c r="R894" t="s">
        <v>611</v>
      </c>
      <c r="S894" t="s">
        <v>612</v>
      </c>
      <c r="T894">
        <v>4</v>
      </c>
      <c r="U894">
        <v>-16</v>
      </c>
      <c r="V894">
        <v>2236</v>
      </c>
      <c r="W894" t="s">
        <v>862</v>
      </c>
      <c r="AB894">
        <f>IF(I894=$AA$2, _xlfn.XLOOKUP(P894,tennis_clusters!B:B,tennis_clusters!AB:AB),"NA")</f>
        <v>21</v>
      </c>
      <c r="AC894" t="str">
        <f>IF(OR(ISNUMBER(AB894),ISNA(AB894)),"NA",_xlfn.XLOOKUP(I894,tennis_clusters!B:B,tennis_clusters!AB:AB))</f>
        <v>NA</v>
      </c>
      <c r="AD894" t="str">
        <f t="shared" si="98"/>
        <v>W</v>
      </c>
      <c r="AE894" t="str">
        <f t="shared" si="99"/>
        <v>W</v>
      </c>
      <c r="AF894">
        <f t="shared" si="100"/>
        <v>21</v>
      </c>
      <c r="AG894">
        <f t="shared" si="97"/>
        <v>1</v>
      </c>
      <c r="AH894">
        <f t="shared" si="101"/>
        <v>0.5714285714285714</v>
      </c>
      <c r="AI894">
        <f t="shared" si="102"/>
        <v>0.18367346938775514</v>
      </c>
      <c r="AJ894">
        <v>0.76137624861265263</v>
      </c>
      <c r="AK894">
        <f t="shared" si="103"/>
        <v>5.6941294726170565E-2</v>
      </c>
    </row>
    <row r="895" spans="1:37" x14ac:dyDescent="0.2">
      <c r="A895" s="2" t="d">
        <v>1994-05-23</v>
      </c>
      <c r="B895" t="s">
        <v>670</v>
      </c>
      <c r="C895" t="s">
        <v>608</v>
      </c>
      <c r="D895">
        <v>5</v>
      </c>
      <c r="E895" t="s">
        <v>671</v>
      </c>
      <c r="F895" t="b">
        <v>0</v>
      </c>
      <c r="G895">
        <v>21</v>
      </c>
      <c r="H895" t="s">
        <v>618</v>
      </c>
      <c r="I895" t="s">
        <v>289</v>
      </c>
      <c r="J895">
        <v>7</v>
      </c>
      <c r="K895" t="s">
        <v>611</v>
      </c>
      <c r="L895" t="s">
        <v>612</v>
      </c>
      <c r="M895">
        <v>7</v>
      </c>
      <c r="N895">
        <v>22</v>
      </c>
      <c r="O895">
        <v>2186</v>
      </c>
      <c r="P895" t="s">
        <v>462</v>
      </c>
      <c r="Q895">
        <v>1</v>
      </c>
      <c r="R895" t="s">
        <v>611</v>
      </c>
      <c r="S895" t="s">
        <v>612</v>
      </c>
      <c r="T895">
        <v>1</v>
      </c>
      <c r="U895">
        <v>-21</v>
      </c>
      <c r="V895">
        <v>2402</v>
      </c>
      <c r="W895" t="s">
        <v>1141</v>
      </c>
      <c r="AB895" t="str">
        <f>IF(I895=$AA$2, _xlfn.XLOOKUP(P895,tennis_clusters!B:B,tennis_clusters!AB:AB),"NA")</f>
        <v>NA</v>
      </c>
      <c r="AC895">
        <f>IF(OR(ISNUMBER(AB895),ISNA(AB895)),"NA",_xlfn.XLOOKUP(I895,tennis_clusters!B:B,tennis_clusters!AB:AB))</f>
        <v>8</v>
      </c>
      <c r="AD895" t="str">
        <f t="shared" si="98"/>
        <v>L</v>
      </c>
      <c r="AE895" t="str">
        <f t="shared" si="99"/>
        <v>L</v>
      </c>
      <c r="AF895">
        <f t="shared" si="100"/>
        <v>8</v>
      </c>
      <c r="AG895">
        <f t="shared" si="97"/>
        <v>0</v>
      </c>
      <c r="AH895">
        <f t="shared" si="101"/>
        <v>0.7415730337078652</v>
      </c>
      <c r="AI895">
        <f t="shared" si="102"/>
        <v>0.54993056432268661</v>
      </c>
      <c r="AJ895">
        <v>0.76137624861265263</v>
      </c>
      <c r="AK895">
        <f t="shared" si="103"/>
        <v>0.57969379195147586</v>
      </c>
    </row>
    <row r="896" spans="1:37" x14ac:dyDescent="0.2">
      <c r="A896" s="2" t="d">
        <v>1993-05-10</v>
      </c>
      <c r="B896" t="s">
        <v>686</v>
      </c>
      <c r="C896" t="s">
        <v>642</v>
      </c>
      <c r="D896">
        <v>3</v>
      </c>
      <c r="E896" t="s">
        <v>671</v>
      </c>
      <c r="F896" t="b">
        <v>0</v>
      </c>
      <c r="G896">
        <v>31</v>
      </c>
      <c r="H896" t="s">
        <v>614</v>
      </c>
      <c r="I896" t="s">
        <v>212</v>
      </c>
      <c r="J896">
        <v>4</v>
      </c>
      <c r="K896" t="s">
        <v>871</v>
      </c>
      <c r="L896" t="s">
        <v>872</v>
      </c>
      <c r="M896">
        <v>6</v>
      </c>
      <c r="N896">
        <v>15</v>
      </c>
      <c r="O896">
        <v>2191</v>
      </c>
      <c r="P896" t="s">
        <v>462</v>
      </c>
      <c r="Q896">
        <v>1</v>
      </c>
      <c r="R896" t="s">
        <v>611</v>
      </c>
      <c r="S896" t="s">
        <v>612</v>
      </c>
      <c r="T896">
        <v>1</v>
      </c>
      <c r="U896">
        <v>-14</v>
      </c>
      <c r="V896">
        <v>2313</v>
      </c>
      <c r="W896" t="s">
        <v>784</v>
      </c>
      <c r="AB896" t="str">
        <f>IF(I896=$AA$2, _xlfn.XLOOKUP(P896,tennis_clusters!B:B,tennis_clusters!AB:AB),"NA")</f>
        <v>NA</v>
      </c>
      <c r="AC896">
        <f>IF(OR(ISNUMBER(AB896),ISNA(AB896)),"NA",_xlfn.XLOOKUP(I896,tennis_clusters!B:B,tennis_clusters!AB:AB))</f>
        <v>16</v>
      </c>
      <c r="AD896" t="str">
        <f t="shared" si="98"/>
        <v>L</v>
      </c>
      <c r="AE896" t="str">
        <f t="shared" si="99"/>
        <v>L</v>
      </c>
      <c r="AF896">
        <f t="shared" si="100"/>
        <v>16</v>
      </c>
      <c r="AG896">
        <f t="shared" si="97"/>
        <v>0</v>
      </c>
      <c r="AH896">
        <f t="shared" si="101"/>
        <v>0.62264150943396224</v>
      </c>
      <c r="AI896">
        <f t="shared" si="102"/>
        <v>0.3876824492702029</v>
      </c>
      <c r="AJ896">
        <v>0.76137624861265263</v>
      </c>
      <c r="AK896">
        <f t="shared" si="103"/>
        <v>0.57969379195147586</v>
      </c>
    </row>
    <row r="897" spans="1:37" x14ac:dyDescent="0.2">
      <c r="A897" s="2" t="d">
        <v>1993-04-26</v>
      </c>
      <c r="B897" t="s">
        <v>929</v>
      </c>
      <c r="C897" t="s">
        <v>637</v>
      </c>
      <c r="D897">
        <v>3</v>
      </c>
      <c r="E897" t="s">
        <v>671</v>
      </c>
      <c r="F897" t="b">
        <v>0</v>
      </c>
      <c r="G897">
        <v>28</v>
      </c>
      <c r="H897" t="s">
        <v>614</v>
      </c>
      <c r="I897" t="s">
        <v>253</v>
      </c>
      <c r="K897" t="s">
        <v>615</v>
      </c>
      <c r="L897" t="s">
        <v>616</v>
      </c>
      <c r="M897">
        <v>87</v>
      </c>
      <c r="N897">
        <v>23</v>
      </c>
      <c r="O897">
        <v>1858</v>
      </c>
      <c r="P897" t="s">
        <v>462</v>
      </c>
      <c r="Q897">
        <v>1</v>
      </c>
      <c r="R897" t="s">
        <v>611</v>
      </c>
      <c r="S897" t="s">
        <v>612</v>
      </c>
      <c r="T897">
        <v>1</v>
      </c>
      <c r="U897">
        <v>-17</v>
      </c>
      <c r="V897">
        <v>2323</v>
      </c>
      <c r="W897" t="s">
        <v>980</v>
      </c>
      <c r="AB897" t="str">
        <f>IF(I897=$AA$2, _xlfn.XLOOKUP(P897,tennis_clusters!B:B,tennis_clusters!AB:AB),"NA")</f>
        <v>NA</v>
      </c>
      <c r="AC897">
        <f>IF(OR(ISNUMBER(AB897),ISNA(AB897)),"NA",_xlfn.XLOOKUP(I897,tennis_clusters!B:B,tennis_clusters!AB:AB))</f>
        <v>9</v>
      </c>
      <c r="AD897" t="str">
        <f t="shared" si="98"/>
        <v>L</v>
      </c>
      <c r="AE897" t="str">
        <f t="shared" si="99"/>
        <v>L</v>
      </c>
      <c r="AF897">
        <f t="shared" si="100"/>
        <v>9</v>
      </c>
      <c r="AG897">
        <f t="shared" si="97"/>
        <v>0</v>
      </c>
      <c r="AH897">
        <f t="shared" si="101"/>
        <v>0.8</v>
      </c>
      <c r="AI897">
        <f t="shared" si="102"/>
        <v>0.64000000000000012</v>
      </c>
      <c r="AJ897">
        <v>0.76137624861265263</v>
      </c>
      <c r="AK897">
        <f t="shared" si="103"/>
        <v>0.57969379195147586</v>
      </c>
    </row>
    <row r="898" spans="1:37" x14ac:dyDescent="0.2">
      <c r="A898" s="2" t="d">
        <v>1997-03-10</v>
      </c>
      <c r="B898" t="s">
        <v>706</v>
      </c>
      <c r="C898" t="s">
        <v>642</v>
      </c>
      <c r="D898">
        <v>3</v>
      </c>
      <c r="E898" t="s">
        <v>609</v>
      </c>
      <c r="F898" t="b">
        <v>0</v>
      </c>
      <c r="G898">
        <v>75</v>
      </c>
      <c r="H898" t="s">
        <v>624</v>
      </c>
      <c r="I898" t="s">
        <v>93</v>
      </c>
      <c r="K898" t="s">
        <v>693</v>
      </c>
      <c r="L898" t="s">
        <v>694</v>
      </c>
      <c r="M898">
        <v>43</v>
      </c>
      <c r="N898">
        <v>20</v>
      </c>
      <c r="O898">
        <v>1951</v>
      </c>
      <c r="P898" t="s">
        <v>462</v>
      </c>
      <c r="Q898">
        <v>1</v>
      </c>
      <c r="R898" t="s">
        <v>611</v>
      </c>
      <c r="S898" t="s">
        <v>612</v>
      </c>
      <c r="T898">
        <v>1</v>
      </c>
      <c r="U898">
        <v>-18</v>
      </c>
      <c r="V898">
        <v>2395</v>
      </c>
      <c r="W898" t="s">
        <v>986</v>
      </c>
      <c r="AB898" t="str">
        <f>IF(I898=$AA$2, _xlfn.XLOOKUP(P898,tennis_clusters!B:B,tennis_clusters!AB:AB),"NA")</f>
        <v>NA</v>
      </c>
      <c r="AC898">
        <f>IF(OR(ISNUMBER(AB898),ISNA(AB898)),"NA",_xlfn.XLOOKUP(I898,tennis_clusters!B:B,tennis_clusters!AB:AB))</f>
        <v>17</v>
      </c>
      <c r="AD898" t="str">
        <f t="shared" si="98"/>
        <v>L</v>
      </c>
      <c r="AE898" t="str">
        <f t="shared" si="99"/>
        <v>L</v>
      </c>
      <c r="AF898">
        <f t="shared" si="100"/>
        <v>17</v>
      </c>
      <c r="AG898">
        <f t="shared" ref="AG898:AG961" si="104">IF(NOT(AE898=""),IF(AE898="W",1,0),"")</f>
        <v>0</v>
      </c>
      <c r="AH898">
        <f t="shared" si="101"/>
        <v>0.72972972972972971</v>
      </c>
      <c r="AI898">
        <f t="shared" si="102"/>
        <v>0.53250547845142437</v>
      </c>
      <c r="AJ898">
        <v>0.76137624861265263</v>
      </c>
      <c r="AK898">
        <f t="shared" si="103"/>
        <v>0.57969379195147586</v>
      </c>
    </row>
    <row r="899" spans="1:37" x14ac:dyDescent="0.2">
      <c r="A899" s="2" t="d">
        <v>1998-01-19</v>
      </c>
      <c r="B899" t="s">
        <v>719</v>
      </c>
      <c r="C899" t="s">
        <v>608</v>
      </c>
      <c r="D899">
        <v>5</v>
      </c>
      <c r="E899" t="s">
        <v>609</v>
      </c>
      <c r="F899" t="b">
        <v>0</v>
      </c>
      <c r="G899">
        <v>42</v>
      </c>
      <c r="H899" t="s">
        <v>628</v>
      </c>
      <c r="I899" t="s">
        <v>462</v>
      </c>
      <c r="J899">
        <v>1</v>
      </c>
      <c r="K899" t="s">
        <v>611</v>
      </c>
      <c r="L899" t="s">
        <v>612</v>
      </c>
      <c r="M899">
        <v>1</v>
      </c>
      <c r="N899">
        <v>1</v>
      </c>
      <c r="O899">
        <v>2345</v>
      </c>
      <c r="P899" t="s">
        <v>144</v>
      </c>
      <c r="R899" t="s">
        <v>672</v>
      </c>
      <c r="S899" t="s">
        <v>673</v>
      </c>
      <c r="T899">
        <v>94</v>
      </c>
      <c r="U899">
        <v>-1</v>
      </c>
      <c r="V899">
        <v>1764</v>
      </c>
      <c r="W899" t="s">
        <v>946</v>
      </c>
      <c r="AB899">
        <f>IF(I899=$AA$2, _xlfn.XLOOKUP(P899,tennis_clusters!B:B,tennis_clusters!AB:AB),"NA")</f>
        <v>28</v>
      </c>
      <c r="AC899" t="str">
        <f>IF(OR(ISNUMBER(AB899),ISNA(AB899)),"NA",_xlfn.XLOOKUP(I899,tennis_clusters!B:B,tennis_clusters!AB:AB))</f>
        <v>NA</v>
      </c>
      <c r="AD899" t="str">
        <f t="shared" ref="AD899:AD962" si="105">IF(OR(ISNUMBER(AB899),ISNA(AB899)),"W","L")</f>
        <v>W</v>
      </c>
      <c r="AE899" t="str">
        <f t="shared" ref="AE899:AE962" si="106">IF(OR(ISNA(AB899),ISNA(AC899)),"",IF(ISNUMBER(AB899),"W","L"))</f>
        <v>W</v>
      </c>
      <c r="AF899">
        <f t="shared" ref="AF899:AF962" si="107">IF(ISNUMBER(AB899),AB899,IF(ISNUMBER(AC899),AC899,""))</f>
        <v>28</v>
      </c>
      <c r="AG899">
        <f t="shared" si="104"/>
        <v>1</v>
      </c>
      <c r="AH899">
        <f t="shared" si="101"/>
        <v>0.8</v>
      </c>
      <c r="AI899">
        <f t="shared" si="102"/>
        <v>3.999999999999998E-2</v>
      </c>
      <c r="AJ899">
        <v>0.76137624861265263</v>
      </c>
      <c r="AK899">
        <f t="shared" si="103"/>
        <v>5.6941294726170565E-2</v>
      </c>
    </row>
    <row r="900" spans="1:37" x14ac:dyDescent="0.2">
      <c r="A900" s="2" t="d">
        <v>1990-08-27</v>
      </c>
      <c r="B900" t="s">
        <v>607</v>
      </c>
      <c r="C900" t="s">
        <v>608</v>
      </c>
      <c r="D900">
        <v>5</v>
      </c>
      <c r="E900" t="s">
        <v>609</v>
      </c>
      <c r="F900" t="b">
        <v>0</v>
      </c>
      <c r="H900" t="s">
        <v>620</v>
      </c>
      <c r="I900" t="s">
        <v>462</v>
      </c>
      <c r="J900">
        <v>12</v>
      </c>
      <c r="K900" t="s">
        <v>611</v>
      </c>
      <c r="L900" t="s">
        <v>612</v>
      </c>
      <c r="M900">
        <v>12</v>
      </c>
      <c r="N900">
        <v>16</v>
      </c>
      <c r="O900">
        <v>2074</v>
      </c>
      <c r="P900" t="s">
        <v>546</v>
      </c>
      <c r="Q900">
        <v>6</v>
      </c>
      <c r="R900" t="s">
        <v>729</v>
      </c>
      <c r="S900" t="s">
        <v>730</v>
      </c>
      <c r="T900">
        <v>6</v>
      </c>
      <c r="U900">
        <v>-16</v>
      </c>
      <c r="V900">
        <v>2144</v>
      </c>
      <c r="W900" t="s">
        <v>1331</v>
      </c>
      <c r="AB900">
        <f>IF(I900=$AA$2, _xlfn.XLOOKUP(P900,tennis_clusters!B:B,tennis_clusters!AB:AB),"NA")</f>
        <v>18</v>
      </c>
      <c r="AC900" t="str">
        <f>IF(OR(ISNUMBER(AB900),ISNA(AB900)),"NA",_xlfn.XLOOKUP(I900,tennis_clusters!B:B,tennis_clusters!AB:AB))</f>
        <v>NA</v>
      </c>
      <c r="AD900" t="str">
        <f t="shared" si="105"/>
        <v>W</v>
      </c>
      <c r="AE900" t="str">
        <f t="shared" si="106"/>
        <v>W</v>
      </c>
      <c r="AF900">
        <f t="shared" si="107"/>
        <v>18</v>
      </c>
      <c r="AG900">
        <f t="shared" si="104"/>
        <v>1</v>
      </c>
      <c r="AH900">
        <f t="shared" si="101"/>
        <v>0.7021276595744681</v>
      </c>
      <c r="AI900">
        <f t="shared" si="102"/>
        <v>8.8727931190583961E-2</v>
      </c>
      <c r="AJ900">
        <v>0.76137624861265263</v>
      </c>
      <c r="AK900">
        <f t="shared" si="103"/>
        <v>5.6941294726170565E-2</v>
      </c>
    </row>
    <row r="901" spans="1:37" x14ac:dyDescent="0.2">
      <c r="A901" s="2" t="d">
        <v>1995-03-31</v>
      </c>
      <c r="B901" t="s">
        <v>696</v>
      </c>
      <c r="C901" t="s">
        <v>697</v>
      </c>
      <c r="D901">
        <v>5</v>
      </c>
      <c r="E901" t="s">
        <v>671</v>
      </c>
      <c r="F901" t="b">
        <v>0</v>
      </c>
      <c r="H901" t="s">
        <v>618</v>
      </c>
      <c r="I901" t="s">
        <v>462</v>
      </c>
      <c r="K901" t="s">
        <v>611</v>
      </c>
      <c r="L901" t="s">
        <v>612</v>
      </c>
      <c r="M901">
        <v>1</v>
      </c>
      <c r="N901">
        <v>2</v>
      </c>
      <c r="O901">
        <v>2355</v>
      </c>
      <c r="P901" t="s">
        <v>479</v>
      </c>
      <c r="R901" t="s">
        <v>672</v>
      </c>
      <c r="S901" t="s">
        <v>673</v>
      </c>
      <c r="T901">
        <v>67</v>
      </c>
      <c r="U901">
        <v>-2</v>
      </c>
      <c r="V901">
        <v>1924</v>
      </c>
      <c r="W901" t="s">
        <v>1097</v>
      </c>
      <c r="AB901">
        <f>IF(I901=$AA$2, _xlfn.XLOOKUP(P901,tennis_clusters!B:B,tennis_clusters!AB:AB),"NA")</f>
        <v>17</v>
      </c>
      <c r="AC901" t="str">
        <f>IF(OR(ISNUMBER(AB901),ISNA(AB901)),"NA",_xlfn.XLOOKUP(I901,tennis_clusters!B:B,tennis_clusters!AB:AB))</f>
        <v>NA</v>
      </c>
      <c r="AD901" t="str">
        <f t="shared" si="105"/>
        <v>W</v>
      </c>
      <c r="AE901" t="str">
        <f t="shared" si="106"/>
        <v>W</v>
      </c>
      <c r="AF901">
        <f t="shared" si="107"/>
        <v>17</v>
      </c>
      <c r="AG901">
        <f t="shared" si="104"/>
        <v>1</v>
      </c>
      <c r="AH901">
        <f t="shared" si="101"/>
        <v>0.72972972972972971</v>
      </c>
      <c r="AI901">
        <f t="shared" si="102"/>
        <v>7.3046018991964945E-2</v>
      </c>
      <c r="AJ901">
        <v>0.76137624861265263</v>
      </c>
      <c r="AK901">
        <f t="shared" si="103"/>
        <v>5.6941294726170565E-2</v>
      </c>
    </row>
    <row r="902" spans="1:37" x14ac:dyDescent="0.2">
      <c r="A902" s="2" t="d">
        <v>1994-08-29</v>
      </c>
      <c r="B902" t="s">
        <v>607</v>
      </c>
      <c r="C902" t="s">
        <v>608</v>
      </c>
      <c r="D902">
        <v>5</v>
      </c>
      <c r="E902" t="s">
        <v>609</v>
      </c>
      <c r="F902" t="b">
        <v>0</v>
      </c>
      <c r="G902">
        <v>43</v>
      </c>
      <c r="H902" t="s">
        <v>632</v>
      </c>
      <c r="I902" t="s">
        <v>462</v>
      </c>
      <c r="J902">
        <v>1</v>
      </c>
      <c r="K902" t="s">
        <v>611</v>
      </c>
      <c r="L902" t="s">
        <v>612</v>
      </c>
      <c r="M902">
        <v>1</v>
      </c>
      <c r="O902">
        <v>2382</v>
      </c>
      <c r="P902" t="s">
        <v>1131</v>
      </c>
      <c r="R902" t="s">
        <v>713</v>
      </c>
      <c r="S902" t="s">
        <v>714</v>
      </c>
      <c r="T902">
        <v>206</v>
      </c>
      <c r="U902">
        <v>-1</v>
      </c>
      <c r="V902">
        <v>1713</v>
      </c>
      <c r="W902" t="s">
        <v>1132</v>
      </c>
      <c r="Y902" t="s">
        <v>646</v>
      </c>
      <c r="AB902" t="e">
        <f>IF(I902=$AA$2, _xlfn.XLOOKUP(P902,tennis_clusters!B:B,tennis_clusters!AB:AB),"NA")</f>
        <v>#N/A</v>
      </c>
      <c r="AC902" t="str">
        <f>IF(OR(ISNUMBER(AB902),ISNA(AB902)),"NA",_xlfn.XLOOKUP(I902,tennis_clusters!B:B,tennis_clusters!AB:AB))</f>
        <v>NA</v>
      </c>
      <c r="AD902" t="str">
        <f t="shared" si="105"/>
        <v>W</v>
      </c>
      <c r="AE902" t="str">
        <f t="shared" si="106"/>
        <v/>
      </c>
      <c r="AF902" t="str">
        <f t="shared" si="107"/>
        <v/>
      </c>
      <c r="AG902" t="str">
        <f t="shared" si="104"/>
        <v/>
      </c>
      <c r="AH902" t="str">
        <f t="shared" si="101"/>
        <v/>
      </c>
      <c r="AI902" t="str">
        <f t="shared" si="102"/>
        <v/>
      </c>
      <c r="AJ902">
        <v>0.76137624861265263</v>
      </c>
      <c r="AK902" t="str">
        <f t="shared" si="103"/>
        <v/>
      </c>
    </row>
    <row r="903" spans="1:37" x14ac:dyDescent="0.2">
      <c r="A903" s="2" t="d">
        <v>1998-10-05</v>
      </c>
      <c r="B903" t="s">
        <v>906</v>
      </c>
      <c r="C903" t="s">
        <v>637</v>
      </c>
      <c r="D903">
        <v>3</v>
      </c>
      <c r="E903" t="s">
        <v>609</v>
      </c>
      <c r="F903" t="b">
        <v>1</v>
      </c>
      <c r="G903">
        <v>77</v>
      </c>
      <c r="H903" t="s">
        <v>624</v>
      </c>
      <c r="I903" t="s">
        <v>572</v>
      </c>
      <c r="K903" t="s">
        <v>655</v>
      </c>
      <c r="L903" t="s">
        <v>656</v>
      </c>
      <c r="M903">
        <v>35</v>
      </c>
      <c r="N903">
        <v>13</v>
      </c>
      <c r="O903">
        <v>2020</v>
      </c>
      <c r="P903" t="s">
        <v>462</v>
      </c>
      <c r="Q903">
        <v>1</v>
      </c>
      <c r="R903" t="s">
        <v>611</v>
      </c>
      <c r="S903" t="s">
        <v>612</v>
      </c>
      <c r="T903">
        <v>1</v>
      </c>
      <c r="U903">
        <v>-13</v>
      </c>
      <c r="V903">
        <v>2268</v>
      </c>
      <c r="W903" t="s">
        <v>907</v>
      </c>
      <c r="AB903" t="str">
        <f>IF(I903=$AA$2, _xlfn.XLOOKUP(P903,tennis_clusters!B:B,tennis_clusters!AB:AB),"NA")</f>
        <v>NA</v>
      </c>
      <c r="AC903">
        <f>IF(OR(ISNUMBER(AB903),ISNA(AB903)),"NA",_xlfn.XLOOKUP(I903,tennis_clusters!B:B,tennis_clusters!AB:AB))</f>
        <v>15</v>
      </c>
      <c r="AD903" t="str">
        <f t="shared" si="105"/>
        <v>L</v>
      </c>
      <c r="AE903" t="str">
        <f t="shared" si="106"/>
        <v>L</v>
      </c>
      <c r="AF903">
        <f t="shared" si="107"/>
        <v>15</v>
      </c>
      <c r="AG903">
        <f t="shared" si="104"/>
        <v>0</v>
      </c>
      <c r="AH903">
        <f t="shared" ref="AH903:AH966" si="108">IF(AF903="","",_xlfn.XLOOKUP(AF903,AL:AL,AM:AM))</f>
        <v>0.70769230769230773</v>
      </c>
      <c r="AI903">
        <f t="shared" ref="AI903:AI966" si="109">IF(AF903="","",(AH903-AG903)^2)</f>
        <v>0.50082840236686399</v>
      </c>
      <c r="AJ903">
        <v>0.76137624861265263</v>
      </c>
      <c r="AK903">
        <f t="shared" ref="AK903:AK966" si="110">IF(AG903="","",(AJ903-AG903)^2)</f>
        <v>0.57969379195147586</v>
      </c>
    </row>
    <row r="904" spans="1:37" x14ac:dyDescent="0.2">
      <c r="A904" s="2" t="d">
        <v>1995-01-16</v>
      </c>
      <c r="B904" t="s">
        <v>719</v>
      </c>
      <c r="C904" t="s">
        <v>608</v>
      </c>
      <c r="D904">
        <v>5</v>
      </c>
      <c r="E904" t="s">
        <v>609</v>
      </c>
      <c r="F904" t="b">
        <v>0</v>
      </c>
      <c r="G904">
        <v>43</v>
      </c>
      <c r="H904" t="s">
        <v>610</v>
      </c>
      <c r="I904" t="s">
        <v>60</v>
      </c>
      <c r="J904">
        <v>2</v>
      </c>
      <c r="K904" t="s">
        <v>611</v>
      </c>
      <c r="L904" t="s">
        <v>612</v>
      </c>
      <c r="M904">
        <v>2</v>
      </c>
      <c r="N904">
        <v>19</v>
      </c>
      <c r="O904">
        <v>2313</v>
      </c>
      <c r="P904" t="s">
        <v>462</v>
      </c>
      <c r="Q904">
        <v>1</v>
      </c>
      <c r="R904" t="s">
        <v>611</v>
      </c>
      <c r="S904" t="s">
        <v>612</v>
      </c>
      <c r="T904">
        <v>1</v>
      </c>
      <c r="U904">
        <v>-19</v>
      </c>
      <c r="V904">
        <v>2374</v>
      </c>
      <c r="W904" t="s">
        <v>1108</v>
      </c>
      <c r="AB904" t="str">
        <f>IF(I904=$AA$2, _xlfn.XLOOKUP(P904,tennis_clusters!B:B,tennis_clusters!AB:AB),"NA")</f>
        <v>NA</v>
      </c>
      <c r="AC904">
        <f>IF(OR(ISNUMBER(AB904),ISNA(AB904)),"NA",_xlfn.XLOOKUP(I904,tennis_clusters!B:B,tennis_clusters!AB:AB))</f>
        <v>21</v>
      </c>
      <c r="AD904" t="str">
        <f t="shared" si="105"/>
        <v>L</v>
      </c>
      <c r="AE904" t="str">
        <f t="shared" si="106"/>
        <v>L</v>
      </c>
      <c r="AF904">
        <f t="shared" si="107"/>
        <v>21</v>
      </c>
      <c r="AG904">
        <f t="shared" si="104"/>
        <v>0</v>
      </c>
      <c r="AH904">
        <f t="shared" si="108"/>
        <v>0.5714285714285714</v>
      </c>
      <c r="AI904">
        <f t="shared" si="109"/>
        <v>0.32653061224489793</v>
      </c>
      <c r="AJ904">
        <v>0.76137624861265263</v>
      </c>
      <c r="AK904">
        <f t="shared" si="110"/>
        <v>0.57969379195147586</v>
      </c>
    </row>
    <row r="905" spans="1:37" x14ac:dyDescent="0.2">
      <c r="A905" s="2" t="d">
        <v>1998-10-12</v>
      </c>
      <c r="B905" t="s">
        <v>900</v>
      </c>
      <c r="C905" t="s">
        <v>783</v>
      </c>
      <c r="D905">
        <v>3</v>
      </c>
      <c r="E905" t="s">
        <v>819</v>
      </c>
      <c r="F905" t="b">
        <v>1</v>
      </c>
      <c r="G905">
        <v>85</v>
      </c>
      <c r="H905" t="s">
        <v>620</v>
      </c>
      <c r="I905" t="s">
        <v>462</v>
      </c>
      <c r="J905">
        <v>1</v>
      </c>
      <c r="K905" t="s">
        <v>611</v>
      </c>
      <c r="L905" t="s">
        <v>612</v>
      </c>
      <c r="M905">
        <v>1</v>
      </c>
      <c r="N905">
        <v>2</v>
      </c>
      <c r="O905">
        <v>2257</v>
      </c>
      <c r="P905" t="s">
        <v>282</v>
      </c>
      <c r="R905" t="s">
        <v>611</v>
      </c>
      <c r="S905" t="s">
        <v>612</v>
      </c>
      <c r="T905">
        <v>72</v>
      </c>
      <c r="U905">
        <v>-2</v>
      </c>
      <c r="V905">
        <v>1900</v>
      </c>
      <c r="W905" t="s">
        <v>904</v>
      </c>
      <c r="Y905" t="s">
        <v>646</v>
      </c>
      <c r="AB905">
        <f>IF(I905=$AA$2, _xlfn.XLOOKUP(P905,tennis_clusters!B:B,tennis_clusters!AB:AB),"NA")</f>
        <v>22</v>
      </c>
      <c r="AC905" t="str">
        <f>IF(OR(ISNUMBER(AB905),ISNA(AB905)),"NA",_xlfn.XLOOKUP(I905,tennis_clusters!B:B,tennis_clusters!AB:AB))</f>
        <v>NA</v>
      </c>
      <c r="AD905" t="str">
        <f t="shared" si="105"/>
        <v>W</v>
      </c>
      <c r="AE905" t="str">
        <f t="shared" si="106"/>
        <v>W</v>
      </c>
      <c r="AF905">
        <f t="shared" si="107"/>
        <v>22</v>
      </c>
      <c r="AG905">
        <f t="shared" si="104"/>
        <v>1</v>
      </c>
      <c r="AH905">
        <f t="shared" si="108"/>
        <v>0.84375</v>
      </c>
      <c r="AI905">
        <f t="shared" si="109"/>
        <v>2.44140625E-2</v>
      </c>
      <c r="AJ905">
        <v>0.76137624861265263</v>
      </c>
      <c r="AK905">
        <f t="shared" si="110"/>
        <v>5.6941294726170565E-2</v>
      </c>
    </row>
    <row r="906" spans="1:37" x14ac:dyDescent="0.2">
      <c r="A906" s="2" t="d">
        <v>1995-12-01</v>
      </c>
      <c r="B906" t="s">
        <v>696</v>
      </c>
      <c r="C906" t="s">
        <v>697</v>
      </c>
      <c r="D906">
        <v>5</v>
      </c>
      <c r="E906" t="s">
        <v>671</v>
      </c>
      <c r="F906" t="b">
        <v>0</v>
      </c>
      <c r="H906" t="s">
        <v>610</v>
      </c>
      <c r="I906" t="s">
        <v>462</v>
      </c>
      <c r="K906" t="s">
        <v>611</v>
      </c>
      <c r="L906" t="s">
        <v>612</v>
      </c>
      <c r="M906">
        <v>1</v>
      </c>
      <c r="N906">
        <v>5</v>
      </c>
      <c r="O906">
        <v>2336</v>
      </c>
      <c r="P906" t="s">
        <v>577</v>
      </c>
      <c r="R906" t="s">
        <v>667</v>
      </c>
      <c r="S906" t="s">
        <v>668</v>
      </c>
      <c r="T906">
        <v>6</v>
      </c>
      <c r="U906">
        <v>-5</v>
      </c>
      <c r="V906">
        <v>2110</v>
      </c>
      <c r="W906" t="s">
        <v>1052</v>
      </c>
      <c r="AB906">
        <f>IF(I906=$AA$2, _xlfn.XLOOKUP(P906,tennis_clusters!B:B,tennis_clusters!AB:AB),"NA")</f>
        <v>13</v>
      </c>
      <c r="AC906" t="str">
        <f>IF(OR(ISNUMBER(AB906),ISNA(AB906)),"NA",_xlfn.XLOOKUP(I906,tennis_clusters!B:B,tennis_clusters!AB:AB))</f>
        <v>NA</v>
      </c>
      <c r="AD906" t="str">
        <f t="shared" si="105"/>
        <v>W</v>
      </c>
      <c r="AE906" t="str">
        <f t="shared" si="106"/>
        <v>W</v>
      </c>
      <c r="AF906">
        <f t="shared" si="107"/>
        <v>13</v>
      </c>
      <c r="AG906">
        <f t="shared" si="104"/>
        <v>1</v>
      </c>
      <c r="AH906">
        <f t="shared" si="108"/>
        <v>0.80909090909090908</v>
      </c>
      <c r="AI906">
        <f t="shared" si="109"/>
        <v>3.6446280991735538E-2</v>
      </c>
      <c r="AJ906">
        <v>0.76137624861265263</v>
      </c>
      <c r="AK906">
        <f t="shared" si="110"/>
        <v>5.6941294726170565E-2</v>
      </c>
    </row>
    <row r="907" spans="1:37" x14ac:dyDescent="0.2">
      <c r="A907" s="2" t="d">
        <v>1990-03-16</v>
      </c>
      <c r="B907" t="s">
        <v>699</v>
      </c>
      <c r="C907" t="s">
        <v>642</v>
      </c>
      <c r="D907">
        <v>3</v>
      </c>
      <c r="E907" t="s">
        <v>609</v>
      </c>
      <c r="F907" t="b">
        <v>0</v>
      </c>
      <c r="H907" t="s">
        <v>628</v>
      </c>
      <c r="I907" t="s">
        <v>462</v>
      </c>
      <c r="J907">
        <v>16</v>
      </c>
      <c r="K907" t="s">
        <v>611</v>
      </c>
      <c r="L907" t="s">
        <v>612</v>
      </c>
      <c r="M907">
        <v>19</v>
      </c>
      <c r="N907">
        <v>7</v>
      </c>
      <c r="O907">
        <v>2008</v>
      </c>
      <c r="P907" t="s">
        <v>1358</v>
      </c>
      <c r="R907" t="s">
        <v>611</v>
      </c>
      <c r="S907" t="s">
        <v>612</v>
      </c>
      <c r="T907">
        <v>57</v>
      </c>
      <c r="U907">
        <v>-7</v>
      </c>
      <c r="V907">
        <v>1870</v>
      </c>
      <c r="W907" t="s">
        <v>1359</v>
      </c>
      <c r="AB907" t="e">
        <f>IF(I907=$AA$2, _xlfn.XLOOKUP(P907,tennis_clusters!B:B,tennis_clusters!AB:AB),"NA")</f>
        <v>#N/A</v>
      </c>
      <c r="AC907" t="str">
        <f>IF(OR(ISNUMBER(AB907),ISNA(AB907)),"NA",_xlfn.XLOOKUP(I907,tennis_clusters!B:B,tennis_clusters!AB:AB))</f>
        <v>NA</v>
      </c>
      <c r="AD907" t="str">
        <f t="shared" si="105"/>
        <v>W</v>
      </c>
      <c r="AE907" t="str">
        <f t="shared" si="106"/>
        <v/>
      </c>
      <c r="AF907" t="str">
        <f t="shared" si="107"/>
        <v/>
      </c>
      <c r="AG907" t="str">
        <f t="shared" si="104"/>
        <v/>
      </c>
      <c r="AH907" t="str">
        <f t="shared" si="108"/>
        <v/>
      </c>
      <c r="AI907" t="str">
        <f t="shared" si="109"/>
        <v/>
      </c>
      <c r="AJ907">
        <v>0.76137624861265263</v>
      </c>
      <c r="AK907" t="str">
        <f t="shared" si="110"/>
        <v/>
      </c>
    </row>
    <row r="908" spans="1:37" x14ac:dyDescent="0.2">
      <c r="A908" s="2" t="d">
        <v>1995-01-16</v>
      </c>
      <c r="B908" t="s">
        <v>719</v>
      </c>
      <c r="C908" t="s">
        <v>608</v>
      </c>
      <c r="D908">
        <v>5</v>
      </c>
      <c r="E908" t="s">
        <v>609</v>
      </c>
      <c r="F908" t="b">
        <v>0</v>
      </c>
      <c r="G908">
        <v>43</v>
      </c>
      <c r="H908" t="s">
        <v>628</v>
      </c>
      <c r="I908" t="s">
        <v>462</v>
      </c>
      <c r="J908">
        <v>1</v>
      </c>
      <c r="K908" t="s">
        <v>611</v>
      </c>
      <c r="L908" t="s">
        <v>612</v>
      </c>
      <c r="M908">
        <v>1</v>
      </c>
      <c r="N908">
        <v>1</v>
      </c>
      <c r="O908">
        <v>2350</v>
      </c>
      <c r="P908" t="s">
        <v>266</v>
      </c>
      <c r="R908" t="s">
        <v>716</v>
      </c>
      <c r="S908" t="s">
        <v>717</v>
      </c>
      <c r="T908">
        <v>191</v>
      </c>
      <c r="U908">
        <v>-1</v>
      </c>
      <c r="V908">
        <v>1786</v>
      </c>
      <c r="W908" t="s">
        <v>1113</v>
      </c>
      <c r="Y908" t="s">
        <v>646</v>
      </c>
      <c r="AB908">
        <f>IF(I908=$AA$2, _xlfn.XLOOKUP(P908,tennis_clusters!B:B,tennis_clusters!AB:AB),"NA")</f>
        <v>14</v>
      </c>
      <c r="AC908" t="str">
        <f>IF(OR(ISNUMBER(AB908),ISNA(AB908)),"NA",_xlfn.XLOOKUP(I908,tennis_clusters!B:B,tennis_clusters!AB:AB))</f>
        <v>NA</v>
      </c>
      <c r="AD908" t="str">
        <f t="shared" si="105"/>
        <v>W</v>
      </c>
      <c r="AE908" t="str">
        <f t="shared" si="106"/>
        <v>W</v>
      </c>
      <c r="AF908">
        <f t="shared" si="107"/>
        <v>14</v>
      </c>
      <c r="AG908">
        <f t="shared" si="104"/>
        <v>1</v>
      </c>
      <c r="AH908">
        <f t="shared" si="108"/>
        <v>1</v>
      </c>
      <c r="AI908">
        <f t="shared" si="109"/>
        <v>0</v>
      </c>
      <c r="AJ908">
        <v>0.76137624861265263</v>
      </c>
      <c r="AK908">
        <f t="shared" si="110"/>
        <v>5.6941294726170565E-2</v>
      </c>
    </row>
    <row r="909" spans="1:37" x14ac:dyDescent="0.2">
      <c r="A909" s="2" t="d">
        <v>1993-12-07</v>
      </c>
      <c r="B909" t="s">
        <v>955</v>
      </c>
      <c r="C909" t="s">
        <v>956</v>
      </c>
      <c r="D909">
        <v>5</v>
      </c>
      <c r="E909" t="s">
        <v>819</v>
      </c>
      <c r="F909" t="b">
        <v>1</v>
      </c>
      <c r="H909" t="s">
        <v>614</v>
      </c>
      <c r="I909" t="s">
        <v>466</v>
      </c>
      <c r="K909" t="s">
        <v>693</v>
      </c>
      <c r="L909" t="s">
        <v>694</v>
      </c>
      <c r="M909">
        <v>12</v>
      </c>
      <c r="N909">
        <v>20</v>
      </c>
      <c r="O909">
        <v>2100</v>
      </c>
      <c r="P909" t="s">
        <v>462</v>
      </c>
      <c r="Q909">
        <v>1</v>
      </c>
      <c r="R909" t="s">
        <v>611</v>
      </c>
      <c r="S909" t="s">
        <v>612</v>
      </c>
      <c r="T909">
        <v>1</v>
      </c>
      <c r="U909">
        <v>-19</v>
      </c>
      <c r="V909">
        <v>2331</v>
      </c>
      <c r="W909" t="s">
        <v>1166</v>
      </c>
      <c r="AB909" t="str">
        <f>IF(I909=$AA$2, _xlfn.XLOOKUP(P909,tennis_clusters!B:B,tennis_clusters!AB:AB),"NA")</f>
        <v>NA</v>
      </c>
      <c r="AC909">
        <f>IF(OR(ISNUMBER(AB909),ISNA(AB909)),"NA",_xlfn.XLOOKUP(I909,tennis_clusters!B:B,tennis_clusters!AB:AB))</f>
        <v>13</v>
      </c>
      <c r="AD909" t="str">
        <f t="shared" si="105"/>
        <v>L</v>
      </c>
      <c r="AE909" t="str">
        <f t="shared" si="106"/>
        <v>L</v>
      </c>
      <c r="AF909">
        <f t="shared" si="107"/>
        <v>13</v>
      </c>
      <c r="AG909">
        <f t="shared" si="104"/>
        <v>0</v>
      </c>
      <c r="AH909">
        <f t="shared" si="108"/>
        <v>0.80909090909090908</v>
      </c>
      <c r="AI909">
        <f t="shared" si="109"/>
        <v>0.65462809917355369</v>
      </c>
      <c r="AJ909">
        <v>0.76137624861265263</v>
      </c>
      <c r="AK909">
        <f t="shared" si="110"/>
        <v>0.57969379195147586</v>
      </c>
    </row>
    <row r="910" spans="1:37" x14ac:dyDescent="0.2">
      <c r="A910" s="2" t="d">
        <v>1998-06-22</v>
      </c>
      <c r="B910" t="s">
        <v>658</v>
      </c>
      <c r="C910" t="s">
        <v>608</v>
      </c>
      <c r="D910">
        <v>5</v>
      </c>
      <c r="E910" t="s">
        <v>608</v>
      </c>
      <c r="F910" t="b">
        <v>0</v>
      </c>
      <c r="G910">
        <v>58</v>
      </c>
      <c r="H910" t="s">
        <v>632</v>
      </c>
      <c r="I910" t="s">
        <v>462</v>
      </c>
      <c r="J910">
        <v>1</v>
      </c>
      <c r="K910" t="s">
        <v>611</v>
      </c>
      <c r="L910" t="s">
        <v>612</v>
      </c>
      <c r="M910">
        <v>1</v>
      </c>
      <c r="N910">
        <v>3</v>
      </c>
      <c r="O910">
        <v>2262</v>
      </c>
      <c r="P910" t="s">
        <v>158</v>
      </c>
      <c r="R910" t="s">
        <v>716</v>
      </c>
      <c r="S910" t="s">
        <v>717</v>
      </c>
      <c r="T910">
        <v>46</v>
      </c>
      <c r="U910">
        <v>-4</v>
      </c>
      <c r="V910">
        <v>1944</v>
      </c>
      <c r="W910" t="s">
        <v>912</v>
      </c>
      <c r="AB910">
        <f>IF(I910=$AA$2, _xlfn.XLOOKUP(P910,tennis_clusters!B:B,tennis_clusters!AB:AB),"NA")</f>
        <v>13</v>
      </c>
      <c r="AC910" t="str">
        <f>IF(OR(ISNUMBER(AB910),ISNA(AB910)),"NA",_xlfn.XLOOKUP(I910,tennis_clusters!B:B,tennis_clusters!AB:AB))</f>
        <v>NA</v>
      </c>
      <c r="AD910" t="str">
        <f t="shared" si="105"/>
        <v>W</v>
      </c>
      <c r="AE910" t="str">
        <f t="shared" si="106"/>
        <v>W</v>
      </c>
      <c r="AF910">
        <f t="shared" si="107"/>
        <v>13</v>
      </c>
      <c r="AG910">
        <f t="shared" si="104"/>
        <v>1</v>
      </c>
      <c r="AH910">
        <f t="shared" si="108"/>
        <v>0.80909090909090908</v>
      </c>
      <c r="AI910">
        <f t="shared" si="109"/>
        <v>3.6446280991735538E-2</v>
      </c>
      <c r="AJ910">
        <v>0.76137624861265263</v>
      </c>
      <c r="AK910">
        <f t="shared" si="110"/>
        <v>5.6941294726170565E-2</v>
      </c>
    </row>
    <row r="911" spans="1:37" x14ac:dyDescent="0.2">
      <c r="A911" s="2" t="d">
        <v>1990-04-30</v>
      </c>
      <c r="B911" t="s">
        <v>1356</v>
      </c>
      <c r="C911" t="s">
        <v>637</v>
      </c>
      <c r="D911">
        <v>3</v>
      </c>
      <c r="E911" t="s">
        <v>671</v>
      </c>
      <c r="F911" t="b">
        <v>0</v>
      </c>
      <c r="H911" t="s">
        <v>624</v>
      </c>
      <c r="I911" t="s">
        <v>309</v>
      </c>
      <c r="K911" t="s">
        <v>678</v>
      </c>
      <c r="L911" t="s">
        <v>679</v>
      </c>
      <c r="M911">
        <v>24</v>
      </c>
      <c r="N911">
        <v>8</v>
      </c>
      <c r="O911">
        <v>2039</v>
      </c>
      <c r="P911" t="s">
        <v>462</v>
      </c>
      <c r="Q911">
        <v>6</v>
      </c>
      <c r="R911" t="s">
        <v>611</v>
      </c>
      <c r="S911" t="s">
        <v>612</v>
      </c>
      <c r="T911">
        <v>17</v>
      </c>
      <c r="U911">
        <v>-9</v>
      </c>
      <c r="V911">
        <v>2027</v>
      </c>
      <c r="W911" t="s">
        <v>1231</v>
      </c>
      <c r="AB911" t="str">
        <f>IF(I911=$AA$2, _xlfn.XLOOKUP(P911,tennis_clusters!B:B,tennis_clusters!AB:AB),"NA")</f>
        <v>NA</v>
      </c>
      <c r="AC911">
        <f>IF(OR(ISNUMBER(AB911),ISNA(AB911)),"NA",_xlfn.XLOOKUP(I911,tennis_clusters!B:B,tennis_clusters!AB:AB))</f>
        <v>17</v>
      </c>
      <c r="AD911" t="str">
        <f t="shared" si="105"/>
        <v>L</v>
      </c>
      <c r="AE911" t="str">
        <f t="shared" si="106"/>
        <v>L</v>
      </c>
      <c r="AF911">
        <f t="shared" si="107"/>
        <v>17</v>
      </c>
      <c r="AG911">
        <f t="shared" si="104"/>
        <v>0</v>
      </c>
      <c r="AH911">
        <f t="shared" si="108"/>
        <v>0.72972972972972971</v>
      </c>
      <c r="AI911">
        <f t="shared" si="109"/>
        <v>0.53250547845142437</v>
      </c>
      <c r="AJ911">
        <v>0.76137624861265263</v>
      </c>
      <c r="AK911">
        <f t="shared" si="110"/>
        <v>0.57969379195147586</v>
      </c>
    </row>
    <row r="912" spans="1:37" x14ac:dyDescent="0.2">
      <c r="A912" s="2" t="d">
        <v>1994-05-16</v>
      </c>
      <c r="B912" t="s">
        <v>675</v>
      </c>
      <c r="C912" t="s">
        <v>676</v>
      </c>
      <c r="D912">
        <v>3</v>
      </c>
      <c r="E912" t="s">
        <v>671</v>
      </c>
      <c r="F912" t="b">
        <v>0</v>
      </c>
      <c r="H912" t="s">
        <v>677</v>
      </c>
      <c r="I912" t="s">
        <v>462</v>
      </c>
      <c r="K912" t="s">
        <v>611</v>
      </c>
      <c r="L912" t="s">
        <v>612</v>
      </c>
      <c r="M912">
        <v>1</v>
      </c>
      <c r="N912">
        <v>2</v>
      </c>
      <c r="O912">
        <v>2393</v>
      </c>
      <c r="P912" t="s">
        <v>577</v>
      </c>
      <c r="R912" t="s">
        <v>667</v>
      </c>
      <c r="S912" t="s">
        <v>668</v>
      </c>
      <c r="T912">
        <v>21</v>
      </c>
      <c r="U912">
        <v>-3</v>
      </c>
      <c r="V912">
        <v>2034</v>
      </c>
      <c r="W912" t="s">
        <v>825</v>
      </c>
      <c r="AB912">
        <f>IF(I912=$AA$2, _xlfn.XLOOKUP(P912,tennis_clusters!B:B,tennis_clusters!AB:AB),"NA")</f>
        <v>13</v>
      </c>
      <c r="AC912" t="str">
        <f>IF(OR(ISNUMBER(AB912),ISNA(AB912)),"NA",_xlfn.XLOOKUP(I912,tennis_clusters!B:B,tennis_clusters!AB:AB))</f>
        <v>NA</v>
      </c>
      <c r="AD912" t="str">
        <f t="shared" si="105"/>
        <v>W</v>
      </c>
      <c r="AE912" t="str">
        <f t="shared" si="106"/>
        <v>W</v>
      </c>
      <c r="AF912">
        <f t="shared" si="107"/>
        <v>13</v>
      </c>
      <c r="AG912">
        <f t="shared" si="104"/>
        <v>1</v>
      </c>
      <c r="AH912">
        <f t="shared" si="108"/>
        <v>0.80909090909090908</v>
      </c>
      <c r="AI912">
        <f t="shared" si="109"/>
        <v>3.6446280991735538E-2</v>
      </c>
      <c r="AJ912">
        <v>0.76137624861265263</v>
      </c>
      <c r="AK912">
        <f t="shared" si="110"/>
        <v>5.6941294726170565E-2</v>
      </c>
    </row>
    <row r="913" spans="1:37" x14ac:dyDescent="0.2">
      <c r="A913" s="2" t="d">
        <v>1991-02-11</v>
      </c>
      <c r="B913" t="s">
        <v>938</v>
      </c>
      <c r="C913" t="s">
        <v>783</v>
      </c>
      <c r="D913">
        <v>5</v>
      </c>
      <c r="E913" t="s">
        <v>819</v>
      </c>
      <c r="F913" t="b">
        <v>1</v>
      </c>
      <c r="G913">
        <v>41</v>
      </c>
      <c r="H913" t="s">
        <v>610</v>
      </c>
      <c r="I913" t="s">
        <v>247</v>
      </c>
      <c r="J913">
        <v>1</v>
      </c>
      <c r="K913" t="s">
        <v>693</v>
      </c>
      <c r="L913" t="s">
        <v>694</v>
      </c>
      <c r="M913">
        <v>3</v>
      </c>
      <c r="N913">
        <v>8</v>
      </c>
      <c r="O913">
        <v>2340</v>
      </c>
      <c r="P913" t="s">
        <v>462</v>
      </c>
      <c r="Q913">
        <v>2</v>
      </c>
      <c r="R913" t="s">
        <v>611</v>
      </c>
      <c r="S913" t="s">
        <v>612</v>
      </c>
      <c r="T913">
        <v>5</v>
      </c>
      <c r="U913">
        <v>-7</v>
      </c>
      <c r="V913">
        <v>2192</v>
      </c>
      <c r="W913" t="s">
        <v>1318</v>
      </c>
      <c r="AB913" t="str">
        <f>IF(I913=$AA$2, _xlfn.XLOOKUP(P913,tennis_clusters!B:B,tennis_clusters!AB:AB),"NA")</f>
        <v>NA</v>
      </c>
      <c r="AC913">
        <f>IF(OR(ISNUMBER(AB913),ISNA(AB913)),"NA",_xlfn.XLOOKUP(I913,tennis_clusters!B:B,tennis_clusters!AB:AB))</f>
        <v>8</v>
      </c>
      <c r="AD913" t="str">
        <f t="shared" si="105"/>
        <v>L</v>
      </c>
      <c r="AE913" t="str">
        <f t="shared" si="106"/>
        <v>L</v>
      </c>
      <c r="AF913">
        <f t="shared" si="107"/>
        <v>8</v>
      </c>
      <c r="AG913">
        <f t="shared" si="104"/>
        <v>0</v>
      </c>
      <c r="AH913">
        <f t="shared" si="108"/>
        <v>0.7415730337078652</v>
      </c>
      <c r="AI913">
        <f t="shared" si="109"/>
        <v>0.54993056432268661</v>
      </c>
      <c r="AJ913">
        <v>0.76137624861265263</v>
      </c>
      <c r="AK913">
        <f t="shared" si="110"/>
        <v>0.57969379195147586</v>
      </c>
    </row>
    <row r="914" spans="1:37" x14ac:dyDescent="0.2">
      <c r="A914" s="2" t="d">
        <v>1992-11-16</v>
      </c>
      <c r="B914" t="s">
        <v>839</v>
      </c>
      <c r="C914" t="s">
        <v>610</v>
      </c>
      <c r="D914">
        <v>3</v>
      </c>
      <c r="E914" t="s">
        <v>819</v>
      </c>
      <c r="F914" t="b">
        <v>1</v>
      </c>
      <c r="G914">
        <v>79</v>
      </c>
      <c r="H914" t="s">
        <v>677</v>
      </c>
      <c r="I914" t="s">
        <v>462</v>
      </c>
      <c r="K914" t="s">
        <v>611</v>
      </c>
      <c r="L914" t="s">
        <v>612</v>
      </c>
      <c r="M914">
        <v>3</v>
      </c>
      <c r="N914">
        <v>11</v>
      </c>
      <c r="O914">
        <v>2263</v>
      </c>
      <c r="P914" t="s">
        <v>94</v>
      </c>
      <c r="R914" t="s">
        <v>621</v>
      </c>
      <c r="S914" t="s">
        <v>622</v>
      </c>
      <c r="T914">
        <v>7</v>
      </c>
      <c r="U914">
        <v>-11</v>
      </c>
      <c r="V914">
        <v>2266</v>
      </c>
      <c r="W914" t="s">
        <v>1217</v>
      </c>
      <c r="AB914">
        <f>IF(I914=$AA$2, _xlfn.XLOOKUP(P914,tennis_clusters!B:B,tennis_clusters!AB:AB),"NA")</f>
        <v>11</v>
      </c>
      <c r="AC914" t="str">
        <f>IF(OR(ISNUMBER(AB914),ISNA(AB914)),"NA",_xlfn.XLOOKUP(I914,tennis_clusters!B:B,tennis_clusters!AB:AB))</f>
        <v>NA</v>
      </c>
      <c r="AD914" t="str">
        <f t="shared" si="105"/>
        <v>W</v>
      </c>
      <c r="AE914" t="str">
        <f t="shared" si="106"/>
        <v>W</v>
      </c>
      <c r="AF914">
        <f t="shared" si="107"/>
        <v>11</v>
      </c>
      <c r="AG914">
        <f t="shared" si="104"/>
        <v>1</v>
      </c>
      <c r="AH914">
        <f t="shared" si="108"/>
        <v>0.66279069767441856</v>
      </c>
      <c r="AI914">
        <f t="shared" si="109"/>
        <v>0.11371011357490539</v>
      </c>
      <c r="AJ914">
        <v>0.76137624861265263</v>
      </c>
      <c r="AK914">
        <f t="shared" si="110"/>
        <v>5.6941294726170565E-2</v>
      </c>
    </row>
    <row r="915" spans="1:37" x14ac:dyDescent="0.2">
      <c r="A915" s="2" t="d">
        <v>1997-01-13</v>
      </c>
      <c r="B915" t="s">
        <v>719</v>
      </c>
      <c r="C915" t="s">
        <v>608</v>
      </c>
      <c r="D915">
        <v>5</v>
      </c>
      <c r="E915" t="s">
        <v>609</v>
      </c>
      <c r="F915" t="b">
        <v>0</v>
      </c>
      <c r="G915">
        <v>39</v>
      </c>
      <c r="H915" t="s">
        <v>610</v>
      </c>
      <c r="I915" t="s">
        <v>462</v>
      </c>
      <c r="J915">
        <v>1</v>
      </c>
      <c r="K915" t="s">
        <v>611</v>
      </c>
      <c r="L915" t="s">
        <v>612</v>
      </c>
      <c r="M915">
        <v>1</v>
      </c>
      <c r="N915">
        <v>5</v>
      </c>
      <c r="O915">
        <v>2375</v>
      </c>
      <c r="P915" t="s">
        <v>107</v>
      </c>
      <c r="R915" t="s">
        <v>633</v>
      </c>
      <c r="S915" t="s">
        <v>634</v>
      </c>
      <c r="T915">
        <v>25</v>
      </c>
      <c r="U915">
        <v>-5</v>
      </c>
      <c r="V915">
        <v>2085</v>
      </c>
      <c r="W915" t="s">
        <v>992</v>
      </c>
      <c r="AB915">
        <f>IF(I915=$AA$2, _xlfn.XLOOKUP(P915,tennis_clusters!B:B,tennis_clusters!AB:AB),"NA")</f>
        <v>8</v>
      </c>
      <c r="AC915" t="str">
        <f>IF(OR(ISNUMBER(AB915),ISNA(AB915)),"NA",_xlfn.XLOOKUP(I915,tennis_clusters!B:B,tennis_clusters!AB:AB))</f>
        <v>NA</v>
      </c>
      <c r="AD915" t="str">
        <f t="shared" si="105"/>
        <v>W</v>
      </c>
      <c r="AE915" t="str">
        <f t="shared" si="106"/>
        <v>W</v>
      </c>
      <c r="AF915">
        <f t="shared" si="107"/>
        <v>8</v>
      </c>
      <c r="AG915">
        <f t="shared" si="104"/>
        <v>1</v>
      </c>
      <c r="AH915">
        <f t="shared" si="108"/>
        <v>0.7415730337078652</v>
      </c>
      <c r="AI915">
        <f t="shared" si="109"/>
        <v>6.6784496906956176E-2</v>
      </c>
      <c r="AJ915">
        <v>0.76137624861265263</v>
      </c>
      <c r="AK915">
        <f t="shared" si="110"/>
        <v>5.6941294726170565E-2</v>
      </c>
    </row>
    <row r="916" spans="1:37" x14ac:dyDescent="0.2">
      <c r="A916" s="2" t="d">
        <v>1992-01-31</v>
      </c>
      <c r="B916" t="s">
        <v>696</v>
      </c>
      <c r="C916" t="s">
        <v>697</v>
      </c>
      <c r="D916">
        <v>3</v>
      </c>
      <c r="E916" t="s">
        <v>609</v>
      </c>
      <c r="F916" t="b">
        <v>0</v>
      </c>
      <c r="H916" t="s">
        <v>620</v>
      </c>
      <c r="I916" t="s">
        <v>462</v>
      </c>
      <c r="K916" t="s">
        <v>611</v>
      </c>
      <c r="L916" t="s">
        <v>612</v>
      </c>
      <c r="M916">
        <v>4</v>
      </c>
      <c r="N916">
        <v>3</v>
      </c>
      <c r="O916">
        <v>2210</v>
      </c>
      <c r="P916" t="s">
        <v>39</v>
      </c>
      <c r="R916" t="s">
        <v>647</v>
      </c>
      <c r="S916" t="s">
        <v>648</v>
      </c>
      <c r="T916">
        <v>21</v>
      </c>
      <c r="U916">
        <v>-3</v>
      </c>
      <c r="V916">
        <v>1943</v>
      </c>
      <c r="W916" t="s">
        <v>949</v>
      </c>
      <c r="AB916">
        <f>IF(I916=$AA$2, _xlfn.XLOOKUP(P916,tennis_clusters!B:B,tennis_clusters!AB:AB),"NA")</f>
        <v>22</v>
      </c>
      <c r="AC916" t="str">
        <f>IF(OR(ISNUMBER(AB916),ISNA(AB916)),"NA",_xlfn.XLOOKUP(I916,tennis_clusters!B:B,tennis_clusters!AB:AB))</f>
        <v>NA</v>
      </c>
      <c r="AD916" t="str">
        <f t="shared" si="105"/>
        <v>W</v>
      </c>
      <c r="AE916" t="str">
        <f t="shared" si="106"/>
        <v>W</v>
      </c>
      <c r="AF916">
        <f t="shared" si="107"/>
        <v>22</v>
      </c>
      <c r="AG916">
        <f t="shared" si="104"/>
        <v>1</v>
      </c>
      <c r="AH916">
        <f t="shared" si="108"/>
        <v>0.84375</v>
      </c>
      <c r="AI916">
        <f t="shared" si="109"/>
        <v>2.44140625E-2</v>
      </c>
      <c r="AJ916">
        <v>0.76137624861265263</v>
      </c>
      <c r="AK916">
        <f t="shared" si="110"/>
        <v>5.6941294726170565E-2</v>
      </c>
    </row>
    <row r="917" spans="1:37" x14ac:dyDescent="0.2">
      <c r="A917" s="2" t="d">
        <v>1990-06-18</v>
      </c>
      <c r="B917" t="s">
        <v>1300</v>
      </c>
      <c r="C917" t="s">
        <v>637</v>
      </c>
      <c r="D917">
        <v>3</v>
      </c>
      <c r="E917" t="s">
        <v>608</v>
      </c>
      <c r="F917" t="b">
        <v>0</v>
      </c>
      <c r="H917" t="s">
        <v>618</v>
      </c>
      <c r="I917" t="s">
        <v>462</v>
      </c>
      <c r="J917">
        <v>2</v>
      </c>
      <c r="K917" t="s">
        <v>611</v>
      </c>
      <c r="L917" t="s">
        <v>612</v>
      </c>
      <c r="M917">
        <v>21</v>
      </c>
      <c r="N917">
        <v>5</v>
      </c>
      <c r="O917">
        <v>2021</v>
      </c>
      <c r="P917" t="s">
        <v>1351</v>
      </c>
      <c r="R917" t="s">
        <v>975</v>
      </c>
      <c r="S917" t="s">
        <v>976</v>
      </c>
      <c r="T917">
        <v>79</v>
      </c>
      <c r="U917">
        <v>-6</v>
      </c>
      <c r="V917">
        <v>1849</v>
      </c>
      <c r="W917" t="s">
        <v>1336</v>
      </c>
      <c r="AB917" t="e">
        <f>IF(I917=$AA$2, _xlfn.XLOOKUP(P917,tennis_clusters!B:B,tennis_clusters!AB:AB),"NA")</f>
        <v>#N/A</v>
      </c>
      <c r="AC917" t="str">
        <f>IF(OR(ISNUMBER(AB917),ISNA(AB917)),"NA",_xlfn.XLOOKUP(I917,tennis_clusters!B:B,tennis_clusters!AB:AB))</f>
        <v>NA</v>
      </c>
      <c r="AD917" t="str">
        <f t="shared" si="105"/>
        <v>W</v>
      </c>
      <c r="AE917" t="str">
        <f t="shared" si="106"/>
        <v/>
      </c>
      <c r="AF917" t="str">
        <f t="shared" si="107"/>
        <v/>
      </c>
      <c r="AG917" t="str">
        <f t="shared" si="104"/>
        <v/>
      </c>
      <c r="AH917" t="str">
        <f t="shared" si="108"/>
        <v/>
      </c>
      <c r="AI917" t="str">
        <f t="shared" si="109"/>
        <v/>
      </c>
      <c r="AJ917">
        <v>0.76137624861265263</v>
      </c>
      <c r="AK917" t="str">
        <f t="shared" si="110"/>
        <v/>
      </c>
    </row>
    <row r="918" spans="1:37" x14ac:dyDescent="0.2">
      <c r="A918" s="2" t="d">
        <v>1992-04-20</v>
      </c>
      <c r="B918" t="s">
        <v>935</v>
      </c>
      <c r="C918" t="s">
        <v>642</v>
      </c>
      <c r="D918">
        <v>3</v>
      </c>
      <c r="E918" t="s">
        <v>671</v>
      </c>
      <c r="F918" t="b">
        <v>0</v>
      </c>
      <c r="G918">
        <v>7</v>
      </c>
      <c r="H918" t="s">
        <v>624</v>
      </c>
      <c r="I918" t="s">
        <v>104</v>
      </c>
      <c r="K918" t="s">
        <v>621</v>
      </c>
      <c r="L918" t="s">
        <v>622</v>
      </c>
      <c r="M918">
        <v>40</v>
      </c>
      <c r="N918">
        <v>18</v>
      </c>
      <c r="O918">
        <v>1954</v>
      </c>
      <c r="P918" t="s">
        <v>462</v>
      </c>
      <c r="Q918">
        <v>2</v>
      </c>
      <c r="R918" t="s">
        <v>611</v>
      </c>
      <c r="S918" t="s">
        <v>612</v>
      </c>
      <c r="T918">
        <v>4</v>
      </c>
      <c r="U918">
        <v>-16</v>
      </c>
      <c r="V918">
        <v>2195</v>
      </c>
      <c r="W918" t="s">
        <v>666</v>
      </c>
      <c r="AB918" t="str">
        <f>IF(I918=$AA$2, _xlfn.XLOOKUP(P918,tennis_clusters!B:B,tennis_clusters!AB:AB),"NA")</f>
        <v>NA</v>
      </c>
      <c r="AC918">
        <f>IF(OR(ISNUMBER(AB918),ISNA(AB918)),"NA",_xlfn.XLOOKUP(I918,tennis_clusters!B:B,tennis_clusters!AB:AB))</f>
        <v>22</v>
      </c>
      <c r="AD918" t="str">
        <f t="shared" si="105"/>
        <v>L</v>
      </c>
      <c r="AE918" t="str">
        <f t="shared" si="106"/>
        <v>L</v>
      </c>
      <c r="AF918">
        <f t="shared" si="107"/>
        <v>22</v>
      </c>
      <c r="AG918">
        <f t="shared" si="104"/>
        <v>0</v>
      </c>
      <c r="AH918">
        <f t="shared" si="108"/>
        <v>0.84375</v>
      </c>
      <c r="AI918">
        <f t="shared" si="109"/>
        <v>0.7119140625</v>
      </c>
      <c r="AJ918">
        <v>0.76137624861265263</v>
      </c>
      <c r="AK918">
        <f t="shared" si="110"/>
        <v>0.57969379195147586</v>
      </c>
    </row>
    <row r="919" spans="1:37" x14ac:dyDescent="0.2">
      <c r="A919" s="2" t="d">
        <v>2000-06-12</v>
      </c>
      <c r="B919" t="s">
        <v>762</v>
      </c>
      <c r="C919" t="s">
        <v>637</v>
      </c>
      <c r="D919">
        <v>3</v>
      </c>
      <c r="E919" t="s">
        <v>608</v>
      </c>
      <c r="F919" t="b">
        <v>0</v>
      </c>
      <c r="G919">
        <v>65</v>
      </c>
      <c r="H919" t="s">
        <v>624</v>
      </c>
      <c r="I919" t="s">
        <v>462</v>
      </c>
      <c r="J919">
        <v>2</v>
      </c>
      <c r="K919" t="s">
        <v>611</v>
      </c>
      <c r="L919" t="s">
        <v>612</v>
      </c>
      <c r="M919">
        <v>4</v>
      </c>
      <c r="O919">
        <v>2250</v>
      </c>
      <c r="P919" t="s">
        <v>814</v>
      </c>
      <c r="R919" t="s">
        <v>625</v>
      </c>
      <c r="S919" t="s">
        <v>626</v>
      </c>
      <c r="T919">
        <v>157</v>
      </c>
      <c r="U919">
        <v>-1</v>
      </c>
      <c r="V919">
        <v>1734</v>
      </c>
      <c r="W919" t="s">
        <v>815</v>
      </c>
      <c r="Y919" t="s">
        <v>728</v>
      </c>
      <c r="AB919" t="e">
        <f>IF(I919=$AA$2, _xlfn.XLOOKUP(P919,tennis_clusters!B:B,tennis_clusters!AB:AB),"NA")</f>
        <v>#N/A</v>
      </c>
      <c r="AC919" t="str">
        <f>IF(OR(ISNUMBER(AB919),ISNA(AB919)),"NA",_xlfn.XLOOKUP(I919,tennis_clusters!B:B,tennis_clusters!AB:AB))</f>
        <v>NA</v>
      </c>
      <c r="AD919" t="str">
        <f t="shared" si="105"/>
        <v>W</v>
      </c>
      <c r="AE919" t="str">
        <f t="shared" si="106"/>
        <v/>
      </c>
      <c r="AF919" t="str">
        <f t="shared" si="107"/>
        <v/>
      </c>
      <c r="AG919" t="str">
        <f t="shared" si="104"/>
        <v/>
      </c>
      <c r="AH919" t="str">
        <f t="shared" si="108"/>
        <v/>
      </c>
      <c r="AI919" t="str">
        <f t="shared" si="109"/>
        <v/>
      </c>
      <c r="AJ919">
        <v>0.76137624861265263</v>
      </c>
      <c r="AK919" t="str">
        <f t="shared" si="110"/>
        <v/>
      </c>
    </row>
    <row r="920" spans="1:37" x14ac:dyDescent="0.2">
      <c r="A920" s="2" t="d">
        <v>1997-08-25</v>
      </c>
      <c r="B920" t="s">
        <v>607</v>
      </c>
      <c r="C920" t="s">
        <v>608</v>
      </c>
      <c r="D920">
        <v>5</v>
      </c>
      <c r="E920" t="s">
        <v>609</v>
      </c>
      <c r="F920" t="b">
        <v>0</v>
      </c>
      <c r="G920">
        <v>49</v>
      </c>
      <c r="H920" t="s">
        <v>620</v>
      </c>
      <c r="I920" t="s">
        <v>466</v>
      </c>
      <c r="J920">
        <v>15</v>
      </c>
      <c r="K920" t="s">
        <v>693</v>
      </c>
      <c r="L920" t="s">
        <v>694</v>
      </c>
      <c r="M920">
        <v>16</v>
      </c>
      <c r="N920">
        <v>21</v>
      </c>
      <c r="O920">
        <v>2076</v>
      </c>
      <c r="P920" t="s">
        <v>462</v>
      </c>
      <c r="Q920">
        <v>1</v>
      </c>
      <c r="R920" t="s">
        <v>611</v>
      </c>
      <c r="S920" t="s">
        <v>612</v>
      </c>
      <c r="T920">
        <v>1</v>
      </c>
      <c r="U920">
        <v>-21</v>
      </c>
      <c r="V920">
        <v>2333</v>
      </c>
      <c r="W920" t="s">
        <v>963</v>
      </c>
      <c r="AB920" t="str">
        <f>IF(I920=$AA$2, _xlfn.XLOOKUP(P920,tennis_clusters!B:B,tennis_clusters!AB:AB),"NA")</f>
        <v>NA</v>
      </c>
      <c r="AC920">
        <f>IF(OR(ISNUMBER(AB920),ISNA(AB920)),"NA",_xlfn.XLOOKUP(I920,tennis_clusters!B:B,tennis_clusters!AB:AB))</f>
        <v>13</v>
      </c>
      <c r="AD920" t="str">
        <f t="shared" si="105"/>
        <v>L</v>
      </c>
      <c r="AE920" t="str">
        <f t="shared" si="106"/>
        <v>L</v>
      </c>
      <c r="AF920">
        <f t="shared" si="107"/>
        <v>13</v>
      </c>
      <c r="AG920">
        <f t="shared" si="104"/>
        <v>0</v>
      </c>
      <c r="AH920">
        <f t="shared" si="108"/>
        <v>0.80909090909090908</v>
      </c>
      <c r="AI920">
        <f t="shared" si="109"/>
        <v>0.65462809917355369</v>
      </c>
      <c r="AJ920">
        <v>0.76137624861265263</v>
      </c>
      <c r="AK920">
        <f t="shared" si="110"/>
        <v>0.57969379195147586</v>
      </c>
    </row>
    <row r="921" spans="1:37" x14ac:dyDescent="0.2">
      <c r="A921" s="2" t="d">
        <v>1993-05-24</v>
      </c>
      <c r="B921" t="s">
        <v>670</v>
      </c>
      <c r="C921" t="s">
        <v>608</v>
      </c>
      <c r="D921">
        <v>5</v>
      </c>
      <c r="E921" t="s">
        <v>671</v>
      </c>
      <c r="F921" t="b">
        <v>0</v>
      </c>
      <c r="G921">
        <v>30</v>
      </c>
      <c r="H921" t="s">
        <v>632</v>
      </c>
      <c r="I921" t="s">
        <v>462</v>
      </c>
      <c r="J921">
        <v>1</v>
      </c>
      <c r="K921" t="s">
        <v>611</v>
      </c>
      <c r="L921" t="s">
        <v>612</v>
      </c>
      <c r="M921">
        <v>1</v>
      </c>
      <c r="N921">
        <v>3</v>
      </c>
      <c r="O921">
        <v>2300</v>
      </c>
      <c r="P921" t="s">
        <v>67</v>
      </c>
      <c r="R921" t="s">
        <v>667</v>
      </c>
      <c r="S921" t="s">
        <v>668</v>
      </c>
      <c r="T921">
        <v>34</v>
      </c>
      <c r="U921">
        <v>-3</v>
      </c>
      <c r="V921">
        <v>1940</v>
      </c>
      <c r="W921" t="s">
        <v>835</v>
      </c>
      <c r="AB921">
        <f>IF(I921=$AA$2, _xlfn.XLOOKUP(P921,tennis_clusters!B:B,tennis_clusters!AB:AB),"NA")</f>
        <v>17</v>
      </c>
      <c r="AC921" t="str">
        <f>IF(OR(ISNUMBER(AB921),ISNA(AB921)),"NA",_xlfn.XLOOKUP(I921,tennis_clusters!B:B,tennis_clusters!AB:AB))</f>
        <v>NA</v>
      </c>
      <c r="AD921" t="str">
        <f t="shared" si="105"/>
        <v>W</v>
      </c>
      <c r="AE921" t="str">
        <f t="shared" si="106"/>
        <v>W</v>
      </c>
      <c r="AF921">
        <f t="shared" si="107"/>
        <v>17</v>
      </c>
      <c r="AG921">
        <f t="shared" si="104"/>
        <v>1</v>
      </c>
      <c r="AH921">
        <f t="shared" si="108"/>
        <v>0.72972972972972971</v>
      </c>
      <c r="AI921">
        <f t="shared" si="109"/>
        <v>7.3046018991964945E-2</v>
      </c>
      <c r="AJ921">
        <v>0.76137624861265263</v>
      </c>
      <c r="AK921">
        <f t="shared" si="110"/>
        <v>5.6941294726170565E-2</v>
      </c>
    </row>
    <row r="922" spans="1:37" x14ac:dyDescent="0.2">
      <c r="A922" s="2" t="d">
        <v>1991-08-12</v>
      </c>
      <c r="B922" t="s">
        <v>845</v>
      </c>
      <c r="C922" t="s">
        <v>783</v>
      </c>
      <c r="D922">
        <v>3</v>
      </c>
      <c r="E922" t="s">
        <v>609</v>
      </c>
      <c r="F922" t="b">
        <v>0</v>
      </c>
      <c r="G922">
        <v>35</v>
      </c>
      <c r="H922" t="s">
        <v>614</v>
      </c>
      <c r="I922" t="s">
        <v>462</v>
      </c>
      <c r="J922">
        <v>5</v>
      </c>
      <c r="K922" t="s">
        <v>611</v>
      </c>
      <c r="L922" t="s">
        <v>612</v>
      </c>
      <c r="M922">
        <v>8</v>
      </c>
      <c r="N922">
        <v>12</v>
      </c>
      <c r="O922">
        <v>2138</v>
      </c>
      <c r="P922" t="s">
        <v>289</v>
      </c>
      <c r="Q922">
        <v>2</v>
      </c>
      <c r="R922" t="s">
        <v>611</v>
      </c>
      <c r="S922" t="s">
        <v>612</v>
      </c>
      <c r="T922">
        <v>5</v>
      </c>
      <c r="U922">
        <v>-12</v>
      </c>
      <c r="V922">
        <v>2199</v>
      </c>
      <c r="W922" t="s">
        <v>1204</v>
      </c>
      <c r="AB922">
        <f>IF(I922=$AA$2, _xlfn.XLOOKUP(P922,tennis_clusters!B:B,tennis_clusters!AB:AB),"NA")</f>
        <v>8</v>
      </c>
      <c r="AC922" t="str">
        <f>IF(OR(ISNUMBER(AB922),ISNA(AB922)),"NA",_xlfn.XLOOKUP(I922,tennis_clusters!B:B,tennis_clusters!AB:AB))</f>
        <v>NA</v>
      </c>
      <c r="AD922" t="str">
        <f t="shared" si="105"/>
        <v>W</v>
      </c>
      <c r="AE922" t="str">
        <f t="shared" si="106"/>
        <v>W</v>
      </c>
      <c r="AF922">
        <f t="shared" si="107"/>
        <v>8</v>
      </c>
      <c r="AG922">
        <f t="shared" si="104"/>
        <v>1</v>
      </c>
      <c r="AH922">
        <f t="shared" si="108"/>
        <v>0.7415730337078652</v>
      </c>
      <c r="AI922">
        <f t="shared" si="109"/>
        <v>6.6784496906956176E-2</v>
      </c>
      <c r="AJ922">
        <v>0.76137624861265263</v>
      </c>
      <c r="AK922">
        <f t="shared" si="110"/>
        <v>5.6941294726170565E-2</v>
      </c>
    </row>
    <row r="923" spans="1:37" x14ac:dyDescent="0.2">
      <c r="A923" s="2" t="d">
        <v>1995-06-26</v>
      </c>
      <c r="B923" t="s">
        <v>658</v>
      </c>
      <c r="C923" t="s">
        <v>608</v>
      </c>
      <c r="D923">
        <v>5</v>
      </c>
      <c r="E923" t="s">
        <v>608</v>
      </c>
      <c r="F923" t="b">
        <v>0</v>
      </c>
      <c r="G923">
        <v>50</v>
      </c>
      <c r="H923" t="s">
        <v>624</v>
      </c>
      <c r="I923" t="s">
        <v>462</v>
      </c>
      <c r="J923">
        <v>2</v>
      </c>
      <c r="K923" t="s">
        <v>611</v>
      </c>
      <c r="L923" t="s">
        <v>612</v>
      </c>
      <c r="M923">
        <v>2</v>
      </c>
      <c r="N923">
        <v>3</v>
      </c>
      <c r="O923">
        <v>2291</v>
      </c>
      <c r="P923" t="s">
        <v>273</v>
      </c>
      <c r="R923" t="s">
        <v>611</v>
      </c>
      <c r="S923" t="s">
        <v>612</v>
      </c>
      <c r="T923">
        <v>73</v>
      </c>
      <c r="U923">
        <v>-4</v>
      </c>
      <c r="V923">
        <v>1944</v>
      </c>
      <c r="W923" t="s">
        <v>1085</v>
      </c>
      <c r="AB923">
        <f>IF(I923=$AA$2, _xlfn.XLOOKUP(P923,tennis_clusters!B:B,tennis_clusters!AB:AB),"NA")</f>
        <v>5</v>
      </c>
      <c r="AC923" t="str">
        <f>IF(OR(ISNUMBER(AB923),ISNA(AB923)),"NA",_xlfn.XLOOKUP(I923,tennis_clusters!B:B,tennis_clusters!AB:AB))</f>
        <v>NA</v>
      </c>
      <c r="AD923" t="str">
        <f t="shared" si="105"/>
        <v>W</v>
      </c>
      <c r="AE923" t="str">
        <f t="shared" si="106"/>
        <v>W</v>
      </c>
      <c r="AF923">
        <f t="shared" si="107"/>
        <v>5</v>
      </c>
      <c r="AG923">
        <f t="shared" si="104"/>
        <v>1</v>
      </c>
      <c r="AH923">
        <f t="shared" si="108"/>
        <v>0.8666666666666667</v>
      </c>
      <c r="AI923">
        <f t="shared" si="109"/>
        <v>1.7777777777777771E-2</v>
      </c>
      <c r="AJ923">
        <v>0.76137624861265263</v>
      </c>
      <c r="AK923">
        <f t="shared" si="110"/>
        <v>5.6941294726170565E-2</v>
      </c>
    </row>
    <row r="924" spans="1:37" x14ac:dyDescent="0.2">
      <c r="A924" s="2" t="d">
        <v>1993-06-21</v>
      </c>
      <c r="B924" t="s">
        <v>658</v>
      </c>
      <c r="C924" t="s">
        <v>608</v>
      </c>
      <c r="D924">
        <v>5</v>
      </c>
      <c r="E924" t="s">
        <v>608</v>
      </c>
      <c r="F924" t="b">
        <v>0</v>
      </c>
      <c r="G924">
        <v>56</v>
      </c>
      <c r="H924" t="s">
        <v>624</v>
      </c>
      <c r="I924" t="s">
        <v>462</v>
      </c>
      <c r="J924">
        <v>1</v>
      </c>
      <c r="K924" t="s">
        <v>611</v>
      </c>
      <c r="L924" t="s">
        <v>612</v>
      </c>
      <c r="M924">
        <v>1</v>
      </c>
      <c r="N924">
        <v>2</v>
      </c>
      <c r="O924">
        <v>2283</v>
      </c>
      <c r="P924" t="s">
        <v>102</v>
      </c>
      <c r="R924" t="s">
        <v>713</v>
      </c>
      <c r="S924" t="s">
        <v>714</v>
      </c>
      <c r="T924">
        <v>108</v>
      </c>
      <c r="U924">
        <v>-2</v>
      </c>
      <c r="V924">
        <v>1859</v>
      </c>
      <c r="W924" t="s">
        <v>1192</v>
      </c>
      <c r="AB924">
        <f>IF(I924=$AA$2, _xlfn.XLOOKUP(P924,tennis_clusters!B:B,tennis_clusters!AB:AB),"NA")</f>
        <v>13</v>
      </c>
      <c r="AC924" t="str">
        <f>IF(OR(ISNUMBER(AB924),ISNA(AB924)),"NA",_xlfn.XLOOKUP(I924,tennis_clusters!B:B,tennis_clusters!AB:AB))</f>
        <v>NA</v>
      </c>
      <c r="AD924" t="str">
        <f t="shared" si="105"/>
        <v>W</v>
      </c>
      <c r="AE924" t="str">
        <f t="shared" si="106"/>
        <v>W</v>
      </c>
      <c r="AF924">
        <f t="shared" si="107"/>
        <v>13</v>
      </c>
      <c r="AG924">
        <f t="shared" si="104"/>
        <v>1</v>
      </c>
      <c r="AH924">
        <f t="shared" si="108"/>
        <v>0.80909090909090908</v>
      </c>
      <c r="AI924">
        <f t="shared" si="109"/>
        <v>3.6446280991735538E-2</v>
      </c>
      <c r="AJ924">
        <v>0.76137624861265263</v>
      </c>
      <c r="AK924">
        <f t="shared" si="110"/>
        <v>5.6941294726170565E-2</v>
      </c>
    </row>
    <row r="925" spans="1:37" x14ac:dyDescent="0.2">
      <c r="A925" s="2" t="d">
        <v>2000-01-17</v>
      </c>
      <c r="B925" t="s">
        <v>719</v>
      </c>
      <c r="C925" t="s">
        <v>608</v>
      </c>
      <c r="D925">
        <v>5</v>
      </c>
      <c r="E925" t="s">
        <v>609</v>
      </c>
      <c r="F925" t="b">
        <v>0</v>
      </c>
      <c r="G925">
        <v>64</v>
      </c>
      <c r="H925" t="s">
        <v>628</v>
      </c>
      <c r="I925" t="s">
        <v>462</v>
      </c>
      <c r="J925">
        <v>3</v>
      </c>
      <c r="K925" t="s">
        <v>611</v>
      </c>
      <c r="L925" t="s">
        <v>612</v>
      </c>
      <c r="M925">
        <v>3</v>
      </c>
      <c r="N925">
        <v>3</v>
      </c>
      <c r="O925">
        <v>2307</v>
      </c>
      <c r="P925" t="s">
        <v>419</v>
      </c>
      <c r="R925" t="s">
        <v>678</v>
      </c>
      <c r="S925" t="s">
        <v>679</v>
      </c>
      <c r="T925">
        <v>79</v>
      </c>
      <c r="U925">
        <v>-3</v>
      </c>
      <c r="V925">
        <v>1918</v>
      </c>
      <c r="W925" t="s">
        <v>837</v>
      </c>
      <c r="AB925">
        <f>IF(I925=$AA$2, _xlfn.XLOOKUP(P925,tennis_clusters!B:B,tennis_clusters!AB:AB),"NA")</f>
        <v>22</v>
      </c>
      <c r="AC925" t="str">
        <f>IF(OR(ISNUMBER(AB925),ISNA(AB925)),"NA",_xlfn.XLOOKUP(I925,tennis_clusters!B:B,tennis_clusters!AB:AB))</f>
        <v>NA</v>
      </c>
      <c r="AD925" t="str">
        <f t="shared" si="105"/>
        <v>W</v>
      </c>
      <c r="AE925" t="str">
        <f t="shared" si="106"/>
        <v>W</v>
      </c>
      <c r="AF925">
        <f t="shared" si="107"/>
        <v>22</v>
      </c>
      <c r="AG925">
        <f t="shared" si="104"/>
        <v>1</v>
      </c>
      <c r="AH925">
        <f t="shared" si="108"/>
        <v>0.84375</v>
      </c>
      <c r="AI925">
        <f t="shared" si="109"/>
        <v>2.44140625E-2</v>
      </c>
      <c r="AJ925">
        <v>0.76137624861265263</v>
      </c>
      <c r="AK925">
        <f t="shared" si="110"/>
        <v>5.6941294726170565E-2</v>
      </c>
    </row>
    <row r="926" spans="1:37" x14ac:dyDescent="0.2">
      <c r="A926" s="2" t="d">
        <v>1999-11-01</v>
      </c>
      <c r="B926" t="s">
        <v>844</v>
      </c>
      <c r="C926" t="s">
        <v>642</v>
      </c>
      <c r="D926">
        <v>3</v>
      </c>
      <c r="E926" t="s">
        <v>819</v>
      </c>
      <c r="F926" t="b">
        <v>1</v>
      </c>
      <c r="G926">
        <v>73</v>
      </c>
      <c r="H926" t="s">
        <v>624</v>
      </c>
      <c r="I926" t="s">
        <v>462</v>
      </c>
      <c r="J926">
        <v>3</v>
      </c>
      <c r="K926" t="s">
        <v>611</v>
      </c>
      <c r="L926" t="s">
        <v>612</v>
      </c>
      <c r="M926">
        <v>3</v>
      </c>
      <c r="N926">
        <v>3</v>
      </c>
      <c r="O926">
        <v>2290</v>
      </c>
      <c r="P926" t="s">
        <v>190</v>
      </c>
      <c r="R926" t="s">
        <v>633</v>
      </c>
      <c r="S926" t="s">
        <v>634</v>
      </c>
      <c r="T926">
        <v>32</v>
      </c>
      <c r="U926">
        <v>-3</v>
      </c>
      <c r="V926">
        <v>1966</v>
      </c>
      <c r="W926" t="s">
        <v>645</v>
      </c>
      <c r="AB926">
        <f>IF(I926=$AA$2, _xlfn.XLOOKUP(P926,tennis_clusters!B:B,tennis_clusters!AB:AB),"NA")</f>
        <v>18</v>
      </c>
      <c r="AC926" t="str">
        <f>IF(OR(ISNUMBER(AB926),ISNA(AB926)),"NA",_xlfn.XLOOKUP(I926,tennis_clusters!B:B,tennis_clusters!AB:AB))</f>
        <v>NA</v>
      </c>
      <c r="AD926" t="str">
        <f t="shared" si="105"/>
        <v>W</v>
      </c>
      <c r="AE926" t="str">
        <f t="shared" si="106"/>
        <v>W</v>
      </c>
      <c r="AF926">
        <f t="shared" si="107"/>
        <v>18</v>
      </c>
      <c r="AG926">
        <f t="shared" si="104"/>
        <v>1</v>
      </c>
      <c r="AH926">
        <f t="shared" si="108"/>
        <v>0.7021276595744681</v>
      </c>
      <c r="AI926">
        <f t="shared" si="109"/>
        <v>8.8727931190583961E-2</v>
      </c>
      <c r="AJ926">
        <v>0.76137624861265263</v>
      </c>
      <c r="AK926">
        <f t="shared" si="110"/>
        <v>5.6941294726170565E-2</v>
      </c>
    </row>
    <row r="927" spans="1:37" x14ac:dyDescent="0.2">
      <c r="A927" s="2" t="d">
        <v>1998-11-02</v>
      </c>
      <c r="B927" t="s">
        <v>844</v>
      </c>
      <c r="C927" t="s">
        <v>642</v>
      </c>
      <c r="D927">
        <v>3</v>
      </c>
      <c r="E927" t="s">
        <v>819</v>
      </c>
      <c r="F927" t="b">
        <v>1</v>
      </c>
      <c r="G927">
        <v>69</v>
      </c>
      <c r="H927" t="s">
        <v>620</v>
      </c>
      <c r="I927" t="s">
        <v>462</v>
      </c>
      <c r="J927">
        <v>1</v>
      </c>
      <c r="K927" t="s">
        <v>611</v>
      </c>
      <c r="L927" t="s">
        <v>612</v>
      </c>
      <c r="M927">
        <v>1</v>
      </c>
      <c r="N927">
        <v>2</v>
      </c>
      <c r="O927">
        <v>2277</v>
      </c>
      <c r="P927" t="s">
        <v>286</v>
      </c>
      <c r="R927" t="s">
        <v>638</v>
      </c>
      <c r="S927" t="s">
        <v>639</v>
      </c>
      <c r="T927">
        <v>49</v>
      </c>
      <c r="U927">
        <v>-3</v>
      </c>
      <c r="V927">
        <v>1920</v>
      </c>
      <c r="W927" t="s">
        <v>894</v>
      </c>
      <c r="Y927" t="s">
        <v>728</v>
      </c>
      <c r="AB927">
        <f>IF(I927=$AA$2, _xlfn.XLOOKUP(P927,tennis_clusters!B:B,tennis_clusters!AB:AB),"NA")</f>
        <v>23</v>
      </c>
      <c r="AC927" t="str">
        <f>IF(OR(ISNUMBER(AB927),ISNA(AB927)),"NA",_xlfn.XLOOKUP(I927,tennis_clusters!B:B,tennis_clusters!AB:AB))</f>
        <v>NA</v>
      </c>
      <c r="AD927" t="str">
        <f t="shared" si="105"/>
        <v>W</v>
      </c>
      <c r="AE927" t="str">
        <f t="shared" si="106"/>
        <v>W</v>
      </c>
      <c r="AF927">
        <f t="shared" si="107"/>
        <v>23</v>
      </c>
      <c r="AG927">
        <f t="shared" si="104"/>
        <v>1</v>
      </c>
      <c r="AH927">
        <f t="shared" si="108"/>
        <v>0.875</v>
      </c>
      <c r="AI927">
        <f t="shared" si="109"/>
        <v>1.5625E-2</v>
      </c>
      <c r="AJ927">
        <v>0.76137624861265263</v>
      </c>
      <c r="AK927">
        <f t="shared" si="110"/>
        <v>5.6941294726170565E-2</v>
      </c>
    </row>
    <row r="928" spans="1:37" x14ac:dyDescent="0.2">
      <c r="A928" s="2" t="d">
        <v>1998-05-25</v>
      </c>
      <c r="B928" t="s">
        <v>670</v>
      </c>
      <c r="C928" t="s">
        <v>608</v>
      </c>
      <c r="D928">
        <v>5</v>
      </c>
      <c r="E928" t="s">
        <v>671</v>
      </c>
      <c r="F928" t="b">
        <v>0</v>
      </c>
      <c r="G928">
        <v>31</v>
      </c>
      <c r="H928" t="s">
        <v>628</v>
      </c>
      <c r="I928" t="s">
        <v>477</v>
      </c>
      <c r="K928" t="s">
        <v>884</v>
      </c>
      <c r="L928" t="s">
        <v>885</v>
      </c>
      <c r="M928">
        <v>97</v>
      </c>
      <c r="N928">
        <v>31</v>
      </c>
      <c r="O928">
        <v>1846</v>
      </c>
      <c r="P928" t="s">
        <v>462</v>
      </c>
      <c r="Q928">
        <v>1</v>
      </c>
      <c r="R928" t="s">
        <v>611</v>
      </c>
      <c r="S928" t="s">
        <v>612</v>
      </c>
      <c r="T928">
        <v>1</v>
      </c>
      <c r="U928">
        <v>-23</v>
      </c>
      <c r="V928">
        <v>2298</v>
      </c>
      <c r="W928" t="s">
        <v>926</v>
      </c>
      <c r="AB928" t="str">
        <f>IF(I928=$AA$2, _xlfn.XLOOKUP(P928,tennis_clusters!B:B,tennis_clusters!AB:AB),"NA")</f>
        <v>NA</v>
      </c>
      <c r="AC928">
        <f>IF(OR(ISNUMBER(AB928),ISNA(AB928)),"NA",_xlfn.XLOOKUP(I928,tennis_clusters!B:B,tennis_clusters!AB:AB))</f>
        <v>5</v>
      </c>
      <c r="AD928" t="str">
        <f t="shared" si="105"/>
        <v>L</v>
      </c>
      <c r="AE928" t="str">
        <f t="shared" si="106"/>
        <v>L</v>
      </c>
      <c r="AF928">
        <f t="shared" si="107"/>
        <v>5</v>
      </c>
      <c r="AG928">
        <f t="shared" si="104"/>
        <v>0</v>
      </c>
      <c r="AH928">
        <f t="shared" si="108"/>
        <v>0.8666666666666667</v>
      </c>
      <c r="AI928">
        <f t="shared" si="109"/>
        <v>0.75111111111111117</v>
      </c>
      <c r="AJ928">
        <v>0.76137624861265263</v>
      </c>
      <c r="AK928">
        <f t="shared" si="110"/>
        <v>0.57969379195147586</v>
      </c>
    </row>
    <row r="929" spans="1:37" x14ac:dyDescent="0.2">
      <c r="A929" s="2" t="d">
        <v>1996-06-24</v>
      </c>
      <c r="B929" t="s">
        <v>658</v>
      </c>
      <c r="C929" t="s">
        <v>608</v>
      </c>
      <c r="D929">
        <v>5</v>
      </c>
      <c r="E929" t="s">
        <v>608</v>
      </c>
      <c r="F929" t="b">
        <v>0</v>
      </c>
      <c r="G929">
        <v>55</v>
      </c>
      <c r="H929" t="s">
        <v>628</v>
      </c>
      <c r="I929" t="s">
        <v>462</v>
      </c>
      <c r="J929">
        <v>1</v>
      </c>
      <c r="K929" t="s">
        <v>611</v>
      </c>
      <c r="L929" t="s">
        <v>612</v>
      </c>
      <c r="M929">
        <v>1</v>
      </c>
      <c r="N929">
        <v>2</v>
      </c>
      <c r="O929">
        <v>2329</v>
      </c>
      <c r="P929" t="s">
        <v>387</v>
      </c>
      <c r="R929" t="s">
        <v>643</v>
      </c>
      <c r="S929" t="s">
        <v>644</v>
      </c>
      <c r="T929">
        <v>33</v>
      </c>
      <c r="U929">
        <v>-3</v>
      </c>
      <c r="V929">
        <v>1958</v>
      </c>
      <c r="W929" t="s">
        <v>1020</v>
      </c>
      <c r="AB929">
        <f>IF(I929=$AA$2, _xlfn.XLOOKUP(P929,tennis_clusters!B:B,tennis_clusters!AB:AB),"NA")</f>
        <v>16</v>
      </c>
      <c r="AC929" t="str">
        <f>IF(OR(ISNUMBER(AB929),ISNA(AB929)),"NA",_xlfn.XLOOKUP(I929,tennis_clusters!B:B,tennis_clusters!AB:AB))</f>
        <v>NA</v>
      </c>
      <c r="AD929" t="str">
        <f t="shared" si="105"/>
        <v>W</v>
      </c>
      <c r="AE929" t="str">
        <f t="shared" si="106"/>
        <v>W</v>
      </c>
      <c r="AF929">
        <f t="shared" si="107"/>
        <v>16</v>
      </c>
      <c r="AG929">
        <f t="shared" si="104"/>
        <v>1</v>
      </c>
      <c r="AH929">
        <f t="shared" si="108"/>
        <v>0.62264150943396224</v>
      </c>
      <c r="AI929">
        <f t="shared" si="109"/>
        <v>0.1423994304022784</v>
      </c>
      <c r="AJ929">
        <v>0.76137624861265263</v>
      </c>
      <c r="AK929">
        <f t="shared" si="110"/>
        <v>5.6941294726170565E-2</v>
      </c>
    </row>
    <row r="930" spans="1:37" x14ac:dyDescent="0.2">
      <c r="A930" s="2" t="d">
        <v>1990-10-29</v>
      </c>
      <c r="B930" t="s">
        <v>844</v>
      </c>
      <c r="C930" t="s">
        <v>642</v>
      </c>
      <c r="D930">
        <v>3</v>
      </c>
      <c r="E930" t="s">
        <v>819</v>
      </c>
      <c r="F930" t="b">
        <v>1</v>
      </c>
      <c r="H930" t="s">
        <v>624</v>
      </c>
      <c r="I930" t="s">
        <v>462</v>
      </c>
      <c r="J930">
        <v>4</v>
      </c>
      <c r="K930" t="s">
        <v>611</v>
      </c>
      <c r="L930" t="s">
        <v>612</v>
      </c>
      <c r="M930">
        <v>5</v>
      </c>
      <c r="N930">
        <v>4</v>
      </c>
      <c r="O930">
        <v>2160</v>
      </c>
      <c r="P930" t="s">
        <v>104</v>
      </c>
      <c r="R930" t="s">
        <v>621</v>
      </c>
      <c r="S930" t="s">
        <v>622</v>
      </c>
      <c r="T930">
        <v>52</v>
      </c>
      <c r="U930">
        <v>-5</v>
      </c>
      <c r="V930">
        <v>1944</v>
      </c>
      <c r="W930" t="s">
        <v>1324</v>
      </c>
      <c r="AB930">
        <f>IF(I930=$AA$2, _xlfn.XLOOKUP(P930,tennis_clusters!B:B,tennis_clusters!AB:AB),"NA")</f>
        <v>22</v>
      </c>
      <c r="AC930" t="str">
        <f>IF(OR(ISNUMBER(AB930),ISNA(AB930)),"NA",_xlfn.XLOOKUP(I930,tennis_clusters!B:B,tennis_clusters!AB:AB))</f>
        <v>NA</v>
      </c>
      <c r="AD930" t="str">
        <f t="shared" si="105"/>
        <v>W</v>
      </c>
      <c r="AE930" t="str">
        <f t="shared" si="106"/>
        <v>W</v>
      </c>
      <c r="AF930">
        <f t="shared" si="107"/>
        <v>22</v>
      </c>
      <c r="AG930">
        <f t="shared" si="104"/>
        <v>1</v>
      </c>
      <c r="AH930">
        <f t="shared" si="108"/>
        <v>0.84375</v>
      </c>
      <c r="AI930">
        <f t="shared" si="109"/>
        <v>2.44140625E-2</v>
      </c>
      <c r="AJ930">
        <v>0.76137624861265263</v>
      </c>
      <c r="AK930">
        <f t="shared" si="110"/>
        <v>5.6941294726170565E-2</v>
      </c>
    </row>
    <row r="931" spans="1:37" x14ac:dyDescent="0.2">
      <c r="A931" s="2" t="d">
        <v>1991-08-26</v>
      </c>
      <c r="B931" t="s">
        <v>607</v>
      </c>
      <c r="C931" t="s">
        <v>608</v>
      </c>
      <c r="D931">
        <v>5</v>
      </c>
      <c r="E931" t="s">
        <v>609</v>
      </c>
      <c r="F931" t="b">
        <v>0</v>
      </c>
      <c r="G931">
        <v>38</v>
      </c>
      <c r="H931" t="s">
        <v>624</v>
      </c>
      <c r="I931" t="s">
        <v>462</v>
      </c>
      <c r="J931">
        <v>6</v>
      </c>
      <c r="K931" t="s">
        <v>611</v>
      </c>
      <c r="L931" t="s">
        <v>612</v>
      </c>
      <c r="M931">
        <v>6</v>
      </c>
      <c r="N931">
        <v>3</v>
      </c>
      <c r="O931">
        <v>2175</v>
      </c>
      <c r="P931" t="s">
        <v>527</v>
      </c>
      <c r="R931" t="s">
        <v>638</v>
      </c>
      <c r="S931" t="s">
        <v>639</v>
      </c>
      <c r="T931">
        <v>257</v>
      </c>
      <c r="U931">
        <v>-4</v>
      </c>
      <c r="V931">
        <v>1781</v>
      </c>
      <c r="W931" t="s">
        <v>1291</v>
      </c>
      <c r="Y931" t="s">
        <v>646</v>
      </c>
      <c r="AB931">
        <f>IF(I931=$AA$2, _xlfn.XLOOKUP(P931,tennis_clusters!B:B,tennis_clusters!AB:AB),"NA")</f>
        <v>12</v>
      </c>
      <c r="AC931" t="str">
        <f>IF(OR(ISNUMBER(AB931),ISNA(AB931)),"NA",_xlfn.XLOOKUP(I931,tennis_clusters!B:B,tennis_clusters!AB:AB))</f>
        <v>NA</v>
      </c>
      <c r="AD931" t="str">
        <f t="shared" si="105"/>
        <v>W</v>
      </c>
      <c r="AE931" t="str">
        <f t="shared" si="106"/>
        <v>W</v>
      </c>
      <c r="AF931">
        <f t="shared" si="107"/>
        <v>12</v>
      </c>
      <c r="AG931">
        <f t="shared" si="104"/>
        <v>1</v>
      </c>
      <c r="AH931">
        <f t="shared" si="108"/>
        <v>1</v>
      </c>
      <c r="AI931">
        <f t="shared" si="109"/>
        <v>0</v>
      </c>
      <c r="AJ931">
        <v>0.76137624861265263</v>
      </c>
      <c r="AK931">
        <f t="shared" si="110"/>
        <v>5.6941294726170565E-2</v>
      </c>
    </row>
    <row r="932" spans="1:37" x14ac:dyDescent="0.2">
      <c r="A932" s="2" t="d">
        <v>1993-03-12</v>
      </c>
      <c r="B932" t="s">
        <v>699</v>
      </c>
      <c r="C932" t="s">
        <v>642</v>
      </c>
      <c r="D932">
        <v>3</v>
      </c>
      <c r="E932" t="s">
        <v>609</v>
      </c>
      <c r="F932" t="b">
        <v>0</v>
      </c>
      <c r="G932">
        <v>25</v>
      </c>
      <c r="H932" t="s">
        <v>618</v>
      </c>
      <c r="I932" t="s">
        <v>462</v>
      </c>
      <c r="J932">
        <v>2</v>
      </c>
      <c r="K932" t="s">
        <v>611</v>
      </c>
      <c r="L932" t="s">
        <v>612</v>
      </c>
      <c r="M932">
        <v>2</v>
      </c>
      <c r="N932">
        <v>6</v>
      </c>
      <c r="O932">
        <v>2270</v>
      </c>
      <c r="P932" t="s">
        <v>484</v>
      </c>
      <c r="Q932">
        <v>10</v>
      </c>
      <c r="R932" t="s">
        <v>615</v>
      </c>
      <c r="S932" t="s">
        <v>616</v>
      </c>
      <c r="T932">
        <v>11</v>
      </c>
      <c r="U932">
        <v>-6</v>
      </c>
      <c r="V932">
        <v>2106</v>
      </c>
      <c r="W932" t="s">
        <v>1204</v>
      </c>
      <c r="AB932">
        <f>IF(I932=$AA$2, _xlfn.XLOOKUP(P932,tennis_clusters!B:B,tennis_clusters!AB:AB),"NA")</f>
        <v>16</v>
      </c>
      <c r="AC932" t="str">
        <f>IF(OR(ISNUMBER(AB932),ISNA(AB932)),"NA",_xlfn.XLOOKUP(I932,tennis_clusters!B:B,tennis_clusters!AB:AB))</f>
        <v>NA</v>
      </c>
      <c r="AD932" t="str">
        <f t="shared" si="105"/>
        <v>W</v>
      </c>
      <c r="AE932" t="str">
        <f t="shared" si="106"/>
        <v>W</v>
      </c>
      <c r="AF932">
        <f t="shared" si="107"/>
        <v>16</v>
      </c>
      <c r="AG932">
        <f t="shared" si="104"/>
        <v>1</v>
      </c>
      <c r="AH932">
        <f t="shared" si="108"/>
        <v>0.62264150943396224</v>
      </c>
      <c r="AI932">
        <f t="shared" si="109"/>
        <v>0.1423994304022784</v>
      </c>
      <c r="AJ932">
        <v>0.76137624861265263</v>
      </c>
      <c r="AK932">
        <f t="shared" si="110"/>
        <v>5.6941294726170565E-2</v>
      </c>
    </row>
    <row r="933" spans="1:37" x14ac:dyDescent="0.2">
      <c r="A933" s="2" t="d">
        <v>1990-08-27</v>
      </c>
      <c r="B933" t="s">
        <v>607</v>
      </c>
      <c r="C933" t="s">
        <v>608</v>
      </c>
      <c r="D933">
        <v>5</v>
      </c>
      <c r="E933" t="s">
        <v>609</v>
      </c>
      <c r="F933" t="b">
        <v>0</v>
      </c>
      <c r="H933" t="s">
        <v>632</v>
      </c>
      <c r="I933" t="s">
        <v>462</v>
      </c>
      <c r="J933">
        <v>12</v>
      </c>
      <c r="K933" t="s">
        <v>611</v>
      </c>
      <c r="L933" t="s">
        <v>612</v>
      </c>
      <c r="M933">
        <v>12</v>
      </c>
      <c r="N933">
        <v>7</v>
      </c>
      <c r="O933">
        <v>2047</v>
      </c>
      <c r="P933" t="s">
        <v>1334</v>
      </c>
      <c r="R933" t="s">
        <v>611</v>
      </c>
      <c r="S933" t="s">
        <v>612</v>
      </c>
      <c r="T933">
        <v>88</v>
      </c>
      <c r="U933">
        <v>-9</v>
      </c>
      <c r="V933">
        <v>1898</v>
      </c>
      <c r="W933" t="s">
        <v>1335</v>
      </c>
      <c r="AB933" t="e">
        <f>IF(I933=$AA$2, _xlfn.XLOOKUP(P933,tennis_clusters!B:B,tennis_clusters!AB:AB),"NA")</f>
        <v>#N/A</v>
      </c>
      <c r="AC933" t="str">
        <f>IF(OR(ISNUMBER(AB933),ISNA(AB933)),"NA",_xlfn.XLOOKUP(I933,tennis_clusters!B:B,tennis_clusters!AB:AB))</f>
        <v>NA</v>
      </c>
      <c r="AD933" t="str">
        <f t="shared" si="105"/>
        <v>W</v>
      </c>
      <c r="AE933" t="str">
        <f t="shared" si="106"/>
        <v/>
      </c>
      <c r="AF933" t="str">
        <f t="shared" si="107"/>
        <v/>
      </c>
      <c r="AG933" t="str">
        <f t="shared" si="104"/>
        <v/>
      </c>
      <c r="AH933" t="str">
        <f t="shared" si="108"/>
        <v/>
      </c>
      <c r="AI933" t="str">
        <f t="shared" si="109"/>
        <v/>
      </c>
      <c r="AJ933">
        <v>0.76137624861265263</v>
      </c>
      <c r="AK933" t="str">
        <f t="shared" si="110"/>
        <v/>
      </c>
    </row>
    <row r="934" spans="1:37" x14ac:dyDescent="0.2">
      <c r="A934" s="2" t="d">
        <v>1990-07-23</v>
      </c>
      <c r="B934" t="s">
        <v>650</v>
      </c>
      <c r="C934" t="s">
        <v>642</v>
      </c>
      <c r="D934">
        <v>3</v>
      </c>
      <c r="E934" t="s">
        <v>609</v>
      </c>
      <c r="F934" t="b">
        <v>0</v>
      </c>
      <c r="H934" t="s">
        <v>620</v>
      </c>
      <c r="I934" t="s">
        <v>462</v>
      </c>
      <c r="J934">
        <v>5</v>
      </c>
      <c r="K934" t="s">
        <v>611</v>
      </c>
      <c r="L934" t="s">
        <v>612</v>
      </c>
      <c r="M934">
        <v>19</v>
      </c>
      <c r="N934">
        <v>7</v>
      </c>
      <c r="O934">
        <v>2027</v>
      </c>
      <c r="P934" t="s">
        <v>1187</v>
      </c>
      <c r="R934" t="s">
        <v>858</v>
      </c>
      <c r="S934" t="s">
        <v>859</v>
      </c>
      <c r="T934">
        <v>78</v>
      </c>
      <c r="U934">
        <v>-8</v>
      </c>
      <c r="V934">
        <v>1913</v>
      </c>
      <c r="W934" t="s">
        <v>705</v>
      </c>
      <c r="AB934" t="e">
        <f>IF(I934=$AA$2, _xlfn.XLOOKUP(P934,tennis_clusters!B:B,tennis_clusters!AB:AB),"NA")</f>
        <v>#N/A</v>
      </c>
      <c r="AC934" t="str">
        <f>IF(OR(ISNUMBER(AB934),ISNA(AB934)),"NA",_xlfn.XLOOKUP(I934,tennis_clusters!B:B,tennis_clusters!AB:AB))</f>
        <v>NA</v>
      </c>
      <c r="AD934" t="str">
        <f t="shared" si="105"/>
        <v>W</v>
      </c>
      <c r="AE934" t="str">
        <f t="shared" si="106"/>
        <v/>
      </c>
      <c r="AF934" t="str">
        <f t="shared" si="107"/>
        <v/>
      </c>
      <c r="AG934" t="str">
        <f t="shared" si="104"/>
        <v/>
      </c>
      <c r="AH934" t="str">
        <f t="shared" si="108"/>
        <v/>
      </c>
      <c r="AI934" t="str">
        <f t="shared" si="109"/>
        <v/>
      </c>
      <c r="AJ934">
        <v>0.76137624861265263</v>
      </c>
      <c r="AK934" t="str">
        <f t="shared" si="110"/>
        <v/>
      </c>
    </row>
    <row r="935" spans="1:37" x14ac:dyDescent="0.2">
      <c r="A935" s="2" t="d">
        <v>2000-08-28</v>
      </c>
      <c r="B935" t="s">
        <v>607</v>
      </c>
      <c r="C935" t="s">
        <v>608</v>
      </c>
      <c r="D935">
        <v>5</v>
      </c>
      <c r="E935" t="s">
        <v>609</v>
      </c>
      <c r="F935" t="b">
        <v>0</v>
      </c>
      <c r="G935">
        <v>63</v>
      </c>
      <c r="H935" t="s">
        <v>620</v>
      </c>
      <c r="I935" t="s">
        <v>462</v>
      </c>
      <c r="J935">
        <v>4</v>
      </c>
      <c r="K935" t="s">
        <v>611</v>
      </c>
      <c r="L935" t="s">
        <v>612</v>
      </c>
      <c r="M935">
        <v>4</v>
      </c>
      <c r="N935">
        <v>2</v>
      </c>
      <c r="O935">
        <v>2260</v>
      </c>
      <c r="P935" t="s">
        <v>240</v>
      </c>
      <c r="R935" t="s">
        <v>652</v>
      </c>
      <c r="S935" t="s">
        <v>653</v>
      </c>
      <c r="T935">
        <v>182</v>
      </c>
      <c r="U935">
        <v>-3</v>
      </c>
      <c r="V935">
        <v>1880</v>
      </c>
      <c r="W935" t="s">
        <v>796</v>
      </c>
      <c r="Y935" t="s">
        <v>646</v>
      </c>
      <c r="AB935">
        <f>IF(I935=$AA$2, _xlfn.XLOOKUP(P935,tennis_clusters!B:B,tennis_clusters!AB:AB),"NA")</f>
        <v>2</v>
      </c>
      <c r="AC935" t="str">
        <f>IF(OR(ISNUMBER(AB935),ISNA(AB935)),"NA",_xlfn.XLOOKUP(I935,tennis_clusters!B:B,tennis_clusters!AB:AB))</f>
        <v>NA</v>
      </c>
      <c r="AD935" t="str">
        <f t="shared" si="105"/>
        <v>W</v>
      </c>
      <c r="AE935" t="str">
        <f t="shared" si="106"/>
        <v>W</v>
      </c>
      <c r="AF935">
        <f t="shared" si="107"/>
        <v>2</v>
      </c>
      <c r="AG935">
        <f t="shared" si="104"/>
        <v>1</v>
      </c>
      <c r="AH935">
        <f t="shared" si="108"/>
        <v>0.78749999999999998</v>
      </c>
      <c r="AI935">
        <f t="shared" si="109"/>
        <v>4.5156250000000009E-2</v>
      </c>
      <c r="AJ935">
        <v>0.76137624861265263</v>
      </c>
      <c r="AK935">
        <f t="shared" si="110"/>
        <v>5.6941294726170565E-2</v>
      </c>
    </row>
    <row r="936" spans="1:37" x14ac:dyDescent="0.2">
      <c r="A936" s="2" t="d">
        <v>2000-06-12</v>
      </c>
      <c r="B936" t="s">
        <v>762</v>
      </c>
      <c r="C936" t="s">
        <v>637</v>
      </c>
      <c r="D936">
        <v>3</v>
      </c>
      <c r="E936" t="s">
        <v>608</v>
      </c>
      <c r="F936" t="b">
        <v>0</v>
      </c>
      <c r="G936">
        <v>65</v>
      </c>
      <c r="H936" t="s">
        <v>610</v>
      </c>
      <c r="I936" t="s">
        <v>349</v>
      </c>
      <c r="J936">
        <v>6</v>
      </c>
      <c r="K936" t="s">
        <v>643</v>
      </c>
      <c r="L936" t="s">
        <v>644</v>
      </c>
      <c r="M936">
        <v>11</v>
      </c>
      <c r="N936">
        <v>13</v>
      </c>
      <c r="O936">
        <v>2156</v>
      </c>
      <c r="P936" t="s">
        <v>462</v>
      </c>
      <c r="Q936">
        <v>2</v>
      </c>
      <c r="R936" t="s">
        <v>611</v>
      </c>
      <c r="S936" t="s">
        <v>612</v>
      </c>
      <c r="T936">
        <v>4</v>
      </c>
      <c r="U936">
        <v>-13</v>
      </c>
      <c r="V936">
        <v>2254</v>
      </c>
      <c r="W936" t="s">
        <v>709</v>
      </c>
      <c r="AB936" t="str">
        <f>IF(I936=$AA$2, _xlfn.XLOOKUP(P936,tennis_clusters!B:B,tennis_clusters!AB:AB),"NA")</f>
        <v>NA</v>
      </c>
      <c r="AC936">
        <f>IF(OR(ISNUMBER(AB936),ISNA(AB936)),"NA",_xlfn.XLOOKUP(I936,tennis_clusters!B:B,tennis_clusters!AB:AB))</f>
        <v>8</v>
      </c>
      <c r="AD936" t="str">
        <f t="shared" si="105"/>
        <v>L</v>
      </c>
      <c r="AE936" t="str">
        <f t="shared" si="106"/>
        <v>L</v>
      </c>
      <c r="AF936">
        <f t="shared" si="107"/>
        <v>8</v>
      </c>
      <c r="AG936">
        <f t="shared" si="104"/>
        <v>0</v>
      </c>
      <c r="AH936">
        <f t="shared" si="108"/>
        <v>0.7415730337078652</v>
      </c>
      <c r="AI936">
        <f t="shared" si="109"/>
        <v>0.54993056432268661</v>
      </c>
      <c r="AJ936">
        <v>0.76137624861265263</v>
      </c>
      <c r="AK936">
        <f t="shared" si="110"/>
        <v>0.57969379195147586</v>
      </c>
    </row>
    <row r="937" spans="1:37" x14ac:dyDescent="0.2">
      <c r="A937" s="2" t="d">
        <v>1999-05-16</v>
      </c>
      <c r="B937" t="s">
        <v>675</v>
      </c>
      <c r="C937" t="s">
        <v>676</v>
      </c>
      <c r="D937">
        <v>3</v>
      </c>
      <c r="E937" t="s">
        <v>671</v>
      </c>
      <c r="F937" t="b">
        <v>0</v>
      </c>
      <c r="G937">
        <v>25</v>
      </c>
      <c r="H937" t="s">
        <v>677</v>
      </c>
      <c r="I937" t="s">
        <v>462</v>
      </c>
      <c r="K937" t="s">
        <v>611</v>
      </c>
      <c r="L937" t="s">
        <v>612</v>
      </c>
      <c r="M937">
        <v>2</v>
      </c>
      <c r="N937">
        <v>5</v>
      </c>
      <c r="O937">
        <v>2219</v>
      </c>
      <c r="P937" t="s">
        <v>331</v>
      </c>
      <c r="R937" t="s">
        <v>716</v>
      </c>
      <c r="S937" t="s">
        <v>717</v>
      </c>
      <c r="T937">
        <v>12</v>
      </c>
      <c r="U937">
        <v>-6</v>
      </c>
      <c r="V937">
        <v>2092</v>
      </c>
      <c r="W937" t="s">
        <v>878</v>
      </c>
      <c r="AB937">
        <f>IF(I937=$AA$2, _xlfn.XLOOKUP(P937,tennis_clusters!B:B,tennis_clusters!AB:AB),"NA")</f>
        <v>13</v>
      </c>
      <c r="AC937" t="str">
        <f>IF(OR(ISNUMBER(AB937),ISNA(AB937)),"NA",_xlfn.XLOOKUP(I937,tennis_clusters!B:B,tennis_clusters!AB:AB))</f>
        <v>NA</v>
      </c>
      <c r="AD937" t="str">
        <f t="shared" si="105"/>
        <v>W</v>
      </c>
      <c r="AE937" t="str">
        <f t="shared" si="106"/>
        <v>W</v>
      </c>
      <c r="AF937">
        <f t="shared" si="107"/>
        <v>13</v>
      </c>
      <c r="AG937">
        <f t="shared" si="104"/>
        <v>1</v>
      </c>
      <c r="AH937">
        <f t="shared" si="108"/>
        <v>0.80909090909090908</v>
      </c>
      <c r="AI937">
        <f t="shared" si="109"/>
        <v>3.6446280991735538E-2</v>
      </c>
      <c r="AJ937">
        <v>0.76137624861265263</v>
      </c>
      <c r="AK937">
        <f t="shared" si="110"/>
        <v>5.6941294726170565E-2</v>
      </c>
    </row>
    <row r="938" spans="1:37" x14ac:dyDescent="0.2">
      <c r="A938" s="2" t="d">
        <v>1998-08-03</v>
      </c>
      <c r="B938" t="s">
        <v>650</v>
      </c>
      <c r="C938" t="s">
        <v>642</v>
      </c>
      <c r="D938">
        <v>3</v>
      </c>
      <c r="E938" t="s">
        <v>609</v>
      </c>
      <c r="F938" t="b">
        <v>0</v>
      </c>
      <c r="G938">
        <v>54</v>
      </c>
      <c r="H938" t="s">
        <v>618</v>
      </c>
      <c r="I938" t="s">
        <v>60</v>
      </c>
      <c r="J938">
        <v>8</v>
      </c>
      <c r="K938" t="s">
        <v>611</v>
      </c>
      <c r="L938" t="s">
        <v>612</v>
      </c>
      <c r="M938">
        <v>11</v>
      </c>
      <c r="N938">
        <v>13</v>
      </c>
      <c r="O938">
        <v>2199</v>
      </c>
      <c r="P938" t="s">
        <v>462</v>
      </c>
      <c r="Q938">
        <v>1</v>
      </c>
      <c r="R938" t="s">
        <v>611</v>
      </c>
      <c r="S938" t="s">
        <v>612</v>
      </c>
      <c r="T938">
        <v>1</v>
      </c>
      <c r="U938">
        <v>-14</v>
      </c>
      <c r="V938">
        <v>2304</v>
      </c>
      <c r="W938" t="s">
        <v>920</v>
      </c>
      <c r="AB938" t="str">
        <f>IF(I938=$AA$2, _xlfn.XLOOKUP(P938,tennis_clusters!B:B,tennis_clusters!AB:AB),"NA")</f>
        <v>NA</v>
      </c>
      <c r="AC938">
        <f>IF(OR(ISNUMBER(AB938),ISNA(AB938)),"NA",_xlfn.XLOOKUP(I938,tennis_clusters!B:B,tennis_clusters!AB:AB))</f>
        <v>21</v>
      </c>
      <c r="AD938" t="str">
        <f t="shared" si="105"/>
        <v>L</v>
      </c>
      <c r="AE938" t="str">
        <f t="shared" si="106"/>
        <v>L</v>
      </c>
      <c r="AF938">
        <f t="shared" si="107"/>
        <v>21</v>
      </c>
      <c r="AG938">
        <f t="shared" si="104"/>
        <v>0</v>
      </c>
      <c r="AH938">
        <f t="shared" si="108"/>
        <v>0.5714285714285714</v>
      </c>
      <c r="AI938">
        <f t="shared" si="109"/>
        <v>0.32653061224489793</v>
      </c>
      <c r="AJ938">
        <v>0.76137624861265263</v>
      </c>
      <c r="AK938">
        <f t="shared" si="110"/>
        <v>0.57969379195147586</v>
      </c>
    </row>
    <row r="939" spans="1:37" x14ac:dyDescent="0.2">
      <c r="A939" s="2" t="d">
        <v>1998-04-27</v>
      </c>
      <c r="B939" t="s">
        <v>929</v>
      </c>
      <c r="C939" t="s">
        <v>637</v>
      </c>
      <c r="D939">
        <v>3</v>
      </c>
      <c r="E939" t="s">
        <v>671</v>
      </c>
      <c r="F939" t="b">
        <v>0</v>
      </c>
      <c r="G939">
        <v>17</v>
      </c>
      <c r="H939" t="s">
        <v>624</v>
      </c>
      <c r="I939" t="s">
        <v>462</v>
      </c>
      <c r="J939">
        <v>1</v>
      </c>
      <c r="K939" t="s">
        <v>611</v>
      </c>
      <c r="L939" t="s">
        <v>612</v>
      </c>
      <c r="M939">
        <v>1</v>
      </c>
      <c r="N939">
        <v>1</v>
      </c>
      <c r="O939">
        <v>2292</v>
      </c>
      <c r="P939" t="s">
        <v>47</v>
      </c>
      <c r="R939" t="s">
        <v>611</v>
      </c>
      <c r="S939" t="s">
        <v>612</v>
      </c>
      <c r="T939">
        <v>110</v>
      </c>
      <c r="U939">
        <v>-2</v>
      </c>
      <c r="V939">
        <v>1816</v>
      </c>
      <c r="W939" t="s">
        <v>934</v>
      </c>
      <c r="AB939">
        <f>IF(I939=$AA$2, _xlfn.XLOOKUP(P939,tennis_clusters!B:B,tennis_clusters!AB:AB),"NA")</f>
        <v>5</v>
      </c>
      <c r="AC939" t="str">
        <f>IF(OR(ISNUMBER(AB939),ISNA(AB939)),"NA",_xlfn.XLOOKUP(I939,tennis_clusters!B:B,tennis_clusters!AB:AB))</f>
        <v>NA</v>
      </c>
      <c r="AD939" t="str">
        <f t="shared" si="105"/>
        <v>W</v>
      </c>
      <c r="AE939" t="str">
        <f t="shared" si="106"/>
        <v>W</v>
      </c>
      <c r="AF939">
        <f t="shared" si="107"/>
        <v>5</v>
      </c>
      <c r="AG939">
        <f t="shared" si="104"/>
        <v>1</v>
      </c>
      <c r="AH939">
        <f t="shared" si="108"/>
        <v>0.8666666666666667</v>
      </c>
      <c r="AI939">
        <f t="shared" si="109"/>
        <v>1.7777777777777771E-2</v>
      </c>
      <c r="AJ939">
        <v>0.76137624861265263</v>
      </c>
      <c r="AK939">
        <f t="shared" si="110"/>
        <v>5.6941294726170565E-2</v>
      </c>
    </row>
    <row r="940" spans="1:37" x14ac:dyDescent="0.2">
      <c r="A940" s="2" t="d">
        <v>1990-06-18</v>
      </c>
      <c r="B940" t="s">
        <v>1300</v>
      </c>
      <c r="C940" t="s">
        <v>637</v>
      </c>
      <c r="D940">
        <v>3</v>
      </c>
      <c r="E940" t="s">
        <v>608</v>
      </c>
      <c r="F940" t="b">
        <v>0</v>
      </c>
      <c r="H940" t="s">
        <v>620</v>
      </c>
      <c r="I940" t="s">
        <v>462</v>
      </c>
      <c r="J940">
        <v>2</v>
      </c>
      <c r="K940" t="s">
        <v>611</v>
      </c>
      <c r="L940" t="s">
        <v>612</v>
      </c>
      <c r="M940">
        <v>21</v>
      </c>
      <c r="N940">
        <v>5</v>
      </c>
      <c r="O940">
        <v>2016</v>
      </c>
      <c r="P940" t="s">
        <v>1352</v>
      </c>
      <c r="R940" t="s">
        <v>611</v>
      </c>
      <c r="S940" t="s">
        <v>612</v>
      </c>
      <c r="T940">
        <v>108</v>
      </c>
      <c r="U940">
        <v>-6</v>
      </c>
      <c r="V940">
        <v>1821</v>
      </c>
      <c r="W940" t="s">
        <v>705</v>
      </c>
      <c r="Y940" t="s">
        <v>646</v>
      </c>
      <c r="AB940" t="e">
        <f>IF(I940=$AA$2, _xlfn.XLOOKUP(P940,tennis_clusters!B:B,tennis_clusters!AB:AB),"NA")</f>
        <v>#N/A</v>
      </c>
      <c r="AC940" t="str">
        <f>IF(OR(ISNUMBER(AB940),ISNA(AB940)),"NA",_xlfn.XLOOKUP(I940,tennis_clusters!B:B,tennis_clusters!AB:AB))</f>
        <v>NA</v>
      </c>
      <c r="AD940" t="str">
        <f t="shared" si="105"/>
        <v>W</v>
      </c>
      <c r="AE940" t="str">
        <f t="shared" si="106"/>
        <v/>
      </c>
      <c r="AF940" t="str">
        <f t="shared" si="107"/>
        <v/>
      </c>
      <c r="AG940" t="str">
        <f t="shared" si="104"/>
        <v/>
      </c>
      <c r="AH940" t="str">
        <f t="shared" si="108"/>
        <v/>
      </c>
      <c r="AI940" t="str">
        <f t="shared" si="109"/>
        <v/>
      </c>
      <c r="AJ940">
        <v>0.76137624861265263</v>
      </c>
      <c r="AK940" t="str">
        <f t="shared" si="110"/>
        <v/>
      </c>
    </row>
    <row r="941" spans="1:37" x14ac:dyDescent="0.2">
      <c r="A941" s="2" t="d">
        <v>1995-01-16</v>
      </c>
      <c r="B941" t="s">
        <v>719</v>
      </c>
      <c r="C941" t="s">
        <v>608</v>
      </c>
      <c r="D941">
        <v>5</v>
      </c>
      <c r="E941" t="s">
        <v>609</v>
      </c>
      <c r="F941" t="b">
        <v>0</v>
      </c>
      <c r="G941">
        <v>43</v>
      </c>
      <c r="H941" t="s">
        <v>632</v>
      </c>
      <c r="I941" t="s">
        <v>462</v>
      </c>
      <c r="J941">
        <v>1</v>
      </c>
      <c r="K941" t="s">
        <v>611</v>
      </c>
      <c r="L941" t="s">
        <v>612</v>
      </c>
      <c r="M941">
        <v>1</v>
      </c>
      <c r="N941">
        <v>1</v>
      </c>
      <c r="O941">
        <v>2349</v>
      </c>
      <c r="P941" t="s">
        <v>206</v>
      </c>
      <c r="R941" t="s">
        <v>672</v>
      </c>
      <c r="S941" t="s">
        <v>673</v>
      </c>
      <c r="T941">
        <v>95</v>
      </c>
      <c r="U941">
        <v>-2</v>
      </c>
      <c r="V941">
        <v>1812</v>
      </c>
      <c r="W941" t="s">
        <v>1114</v>
      </c>
      <c r="AB941">
        <f>IF(I941=$AA$2, _xlfn.XLOOKUP(P941,tennis_clusters!B:B,tennis_clusters!AB:AB),"NA")</f>
        <v>22</v>
      </c>
      <c r="AC941" t="str">
        <f>IF(OR(ISNUMBER(AB941),ISNA(AB941)),"NA",_xlfn.XLOOKUP(I941,tennis_clusters!B:B,tennis_clusters!AB:AB))</f>
        <v>NA</v>
      </c>
      <c r="AD941" t="str">
        <f t="shared" si="105"/>
        <v>W</v>
      </c>
      <c r="AE941" t="str">
        <f t="shared" si="106"/>
        <v>W</v>
      </c>
      <c r="AF941">
        <f t="shared" si="107"/>
        <v>22</v>
      </c>
      <c r="AG941">
        <f t="shared" si="104"/>
        <v>1</v>
      </c>
      <c r="AH941">
        <f t="shared" si="108"/>
        <v>0.84375</v>
      </c>
      <c r="AI941">
        <f t="shared" si="109"/>
        <v>2.44140625E-2</v>
      </c>
      <c r="AJ941">
        <v>0.76137624861265263</v>
      </c>
      <c r="AK941">
        <f t="shared" si="110"/>
        <v>5.6941294726170565E-2</v>
      </c>
    </row>
    <row r="942" spans="1:37" x14ac:dyDescent="0.2">
      <c r="A942" s="2" t="d">
        <v>1996-02-19</v>
      </c>
      <c r="B942" t="s">
        <v>782</v>
      </c>
      <c r="C942" t="s">
        <v>783</v>
      </c>
      <c r="D942">
        <v>3</v>
      </c>
      <c r="E942" t="s">
        <v>609</v>
      </c>
      <c r="F942" t="b">
        <v>1</v>
      </c>
      <c r="G942">
        <v>62</v>
      </c>
      <c r="H942" t="s">
        <v>624</v>
      </c>
      <c r="I942" t="s">
        <v>462</v>
      </c>
      <c r="J942">
        <v>1</v>
      </c>
      <c r="K942" t="s">
        <v>611</v>
      </c>
      <c r="L942" t="s">
        <v>612</v>
      </c>
      <c r="M942">
        <v>1</v>
      </c>
      <c r="N942">
        <v>2</v>
      </c>
      <c r="O942">
        <v>2335</v>
      </c>
      <c r="P942" t="s">
        <v>485</v>
      </c>
      <c r="R942" t="s">
        <v>611</v>
      </c>
      <c r="S942" t="s">
        <v>612</v>
      </c>
      <c r="T942">
        <v>59</v>
      </c>
      <c r="U942">
        <v>-2</v>
      </c>
      <c r="V942">
        <v>1986</v>
      </c>
      <c r="W942" t="s">
        <v>902</v>
      </c>
      <c r="AB942">
        <f>IF(I942=$AA$2, _xlfn.XLOOKUP(P942,tennis_clusters!B:B,tennis_clusters!AB:AB),"NA")</f>
        <v>13</v>
      </c>
      <c r="AC942" t="str">
        <f>IF(OR(ISNUMBER(AB942),ISNA(AB942)),"NA",_xlfn.XLOOKUP(I942,tennis_clusters!B:B,tennis_clusters!AB:AB))</f>
        <v>NA</v>
      </c>
      <c r="AD942" t="str">
        <f t="shared" si="105"/>
        <v>W</v>
      </c>
      <c r="AE942" t="str">
        <f t="shared" si="106"/>
        <v>W</v>
      </c>
      <c r="AF942">
        <f t="shared" si="107"/>
        <v>13</v>
      </c>
      <c r="AG942">
        <f t="shared" si="104"/>
        <v>1</v>
      </c>
      <c r="AH942">
        <f t="shared" si="108"/>
        <v>0.80909090909090908</v>
      </c>
      <c r="AI942">
        <f t="shared" si="109"/>
        <v>3.6446280991735538E-2</v>
      </c>
      <c r="AJ942">
        <v>0.76137624861265263</v>
      </c>
      <c r="AK942">
        <f t="shared" si="110"/>
        <v>5.6941294726170565E-2</v>
      </c>
    </row>
    <row r="943" spans="1:37" x14ac:dyDescent="0.2">
      <c r="A943" s="2" t="d">
        <v>2001-07-23</v>
      </c>
      <c r="B943" t="s">
        <v>750</v>
      </c>
      <c r="C943" t="s">
        <v>637</v>
      </c>
      <c r="D943">
        <v>3</v>
      </c>
      <c r="E943" t="s">
        <v>609</v>
      </c>
      <c r="F943" t="b">
        <v>0</v>
      </c>
      <c r="G943">
        <v>62</v>
      </c>
      <c r="H943" t="s">
        <v>610</v>
      </c>
      <c r="I943" t="s">
        <v>60</v>
      </c>
      <c r="J943">
        <v>3</v>
      </c>
      <c r="K943" t="s">
        <v>611</v>
      </c>
      <c r="L943" t="s">
        <v>612</v>
      </c>
      <c r="M943">
        <v>3</v>
      </c>
      <c r="N943">
        <v>7</v>
      </c>
      <c r="O943">
        <v>2259</v>
      </c>
      <c r="P943" t="s">
        <v>462</v>
      </c>
      <c r="Q943">
        <v>4</v>
      </c>
      <c r="R943" t="s">
        <v>611</v>
      </c>
      <c r="S943" t="s">
        <v>612</v>
      </c>
      <c r="T943">
        <v>12</v>
      </c>
      <c r="U943">
        <v>-8</v>
      </c>
      <c r="V943">
        <v>2172</v>
      </c>
      <c r="W943" t="s">
        <v>692</v>
      </c>
      <c r="AB943" t="str">
        <f>IF(I943=$AA$2, _xlfn.XLOOKUP(P943,tennis_clusters!B:B,tennis_clusters!AB:AB),"NA")</f>
        <v>NA</v>
      </c>
      <c r="AC943">
        <f>IF(OR(ISNUMBER(AB943),ISNA(AB943)),"NA",_xlfn.XLOOKUP(I943,tennis_clusters!B:B,tennis_clusters!AB:AB))</f>
        <v>21</v>
      </c>
      <c r="AD943" t="str">
        <f t="shared" si="105"/>
        <v>L</v>
      </c>
      <c r="AE943" t="str">
        <f t="shared" si="106"/>
        <v>L</v>
      </c>
      <c r="AF943">
        <f t="shared" si="107"/>
        <v>21</v>
      </c>
      <c r="AG943">
        <f t="shared" si="104"/>
        <v>0</v>
      </c>
      <c r="AH943">
        <f t="shared" si="108"/>
        <v>0.5714285714285714</v>
      </c>
      <c r="AI943">
        <f t="shared" si="109"/>
        <v>0.32653061224489793</v>
      </c>
      <c r="AJ943">
        <v>0.76137624861265263</v>
      </c>
      <c r="AK943">
        <f t="shared" si="110"/>
        <v>0.57969379195147586</v>
      </c>
    </row>
    <row r="944" spans="1:37" x14ac:dyDescent="0.2">
      <c r="A944" s="2" t="d">
        <v>1998-03-09</v>
      </c>
      <c r="B944" t="s">
        <v>706</v>
      </c>
      <c r="C944" t="s">
        <v>642</v>
      </c>
      <c r="D944">
        <v>3</v>
      </c>
      <c r="E944" t="s">
        <v>609</v>
      </c>
      <c r="F944" t="b">
        <v>0</v>
      </c>
      <c r="G944">
        <v>64</v>
      </c>
      <c r="H944" t="s">
        <v>620</v>
      </c>
      <c r="I944" t="s">
        <v>546</v>
      </c>
      <c r="K944" t="s">
        <v>729</v>
      </c>
      <c r="L944" t="s">
        <v>730</v>
      </c>
      <c r="M944">
        <v>20</v>
      </c>
      <c r="N944">
        <v>17</v>
      </c>
      <c r="O944">
        <v>2069</v>
      </c>
      <c r="P944" t="s">
        <v>462</v>
      </c>
      <c r="Q944">
        <v>1</v>
      </c>
      <c r="R944" t="s">
        <v>611</v>
      </c>
      <c r="S944" t="s">
        <v>612</v>
      </c>
      <c r="T944">
        <v>1</v>
      </c>
      <c r="U944">
        <v>-16</v>
      </c>
      <c r="V944">
        <v>2333</v>
      </c>
      <c r="W944" t="s">
        <v>742</v>
      </c>
      <c r="AB944" t="str">
        <f>IF(I944=$AA$2, _xlfn.XLOOKUP(P944,tennis_clusters!B:B,tennis_clusters!AB:AB),"NA")</f>
        <v>NA</v>
      </c>
      <c r="AC944">
        <f>IF(OR(ISNUMBER(AB944),ISNA(AB944)),"NA",_xlfn.XLOOKUP(I944,tennis_clusters!B:B,tennis_clusters!AB:AB))</f>
        <v>18</v>
      </c>
      <c r="AD944" t="str">
        <f t="shared" si="105"/>
        <v>L</v>
      </c>
      <c r="AE944" t="str">
        <f t="shared" si="106"/>
        <v>L</v>
      </c>
      <c r="AF944">
        <f t="shared" si="107"/>
        <v>18</v>
      </c>
      <c r="AG944">
        <f t="shared" si="104"/>
        <v>0</v>
      </c>
      <c r="AH944">
        <f t="shared" si="108"/>
        <v>0.7021276595744681</v>
      </c>
      <c r="AI944">
        <f t="shared" si="109"/>
        <v>0.49298325033952017</v>
      </c>
      <c r="AJ944">
        <v>0.76137624861265263</v>
      </c>
      <c r="AK944">
        <f t="shared" si="110"/>
        <v>0.57969379195147586</v>
      </c>
    </row>
    <row r="945" spans="1:37" x14ac:dyDescent="0.2">
      <c r="A945" s="2" t="d">
        <v>1996-04-15</v>
      </c>
      <c r="B945" t="s">
        <v>1029</v>
      </c>
      <c r="C945" t="s">
        <v>783</v>
      </c>
      <c r="D945">
        <v>3</v>
      </c>
      <c r="E945" t="s">
        <v>609</v>
      </c>
      <c r="F945" t="b">
        <v>0</v>
      </c>
      <c r="G945">
        <v>42</v>
      </c>
      <c r="H945" t="s">
        <v>624</v>
      </c>
      <c r="I945" t="s">
        <v>462</v>
      </c>
      <c r="J945">
        <v>1</v>
      </c>
      <c r="K945" t="s">
        <v>611</v>
      </c>
      <c r="L945" t="s">
        <v>612</v>
      </c>
      <c r="M945">
        <v>1</v>
      </c>
      <c r="O945">
        <v>2342</v>
      </c>
      <c r="P945" t="s">
        <v>348</v>
      </c>
      <c r="R945" t="s">
        <v>638</v>
      </c>
      <c r="S945" t="s">
        <v>639</v>
      </c>
      <c r="T945">
        <v>139</v>
      </c>
      <c r="U945">
        <v>-1</v>
      </c>
      <c r="V945">
        <v>1744</v>
      </c>
      <c r="W945" t="s">
        <v>744</v>
      </c>
      <c r="AB945">
        <f>IF(I945=$AA$2, _xlfn.XLOOKUP(P945,tennis_clusters!B:B,tennis_clusters!AB:AB),"NA")</f>
        <v>28</v>
      </c>
      <c r="AC945" t="str">
        <f>IF(OR(ISNUMBER(AB945),ISNA(AB945)),"NA",_xlfn.XLOOKUP(I945,tennis_clusters!B:B,tennis_clusters!AB:AB))</f>
        <v>NA</v>
      </c>
      <c r="AD945" t="str">
        <f t="shared" si="105"/>
        <v>W</v>
      </c>
      <c r="AE945" t="str">
        <f t="shared" si="106"/>
        <v>W</v>
      </c>
      <c r="AF945">
        <f t="shared" si="107"/>
        <v>28</v>
      </c>
      <c r="AG945">
        <f t="shared" si="104"/>
        <v>1</v>
      </c>
      <c r="AH945">
        <f t="shared" si="108"/>
        <v>0.8</v>
      </c>
      <c r="AI945">
        <f t="shared" si="109"/>
        <v>3.999999999999998E-2</v>
      </c>
      <c r="AJ945">
        <v>0.76137624861265263</v>
      </c>
      <c r="AK945">
        <f t="shared" si="110"/>
        <v>5.6941294726170565E-2</v>
      </c>
    </row>
    <row r="946" spans="1:37" x14ac:dyDescent="0.2">
      <c r="A946" s="2" t="d">
        <v>1996-08-26</v>
      </c>
      <c r="B946" t="s">
        <v>607</v>
      </c>
      <c r="C946" t="s">
        <v>608</v>
      </c>
      <c r="D946">
        <v>5</v>
      </c>
      <c r="E946" t="s">
        <v>609</v>
      </c>
      <c r="F946" t="b">
        <v>0</v>
      </c>
      <c r="G946">
        <v>50</v>
      </c>
      <c r="H946" t="s">
        <v>620</v>
      </c>
      <c r="I946" t="s">
        <v>462</v>
      </c>
      <c r="J946">
        <v>1</v>
      </c>
      <c r="K946" t="s">
        <v>611</v>
      </c>
      <c r="L946" t="s">
        <v>612</v>
      </c>
      <c r="M946">
        <v>1</v>
      </c>
      <c r="N946">
        <v>4</v>
      </c>
      <c r="O946">
        <v>2322</v>
      </c>
      <c r="P946" t="s">
        <v>387</v>
      </c>
      <c r="R946" t="s">
        <v>643</v>
      </c>
      <c r="S946" t="s">
        <v>644</v>
      </c>
      <c r="T946">
        <v>22</v>
      </c>
      <c r="U946">
        <v>-5</v>
      </c>
      <c r="V946">
        <v>2026</v>
      </c>
      <c r="W946" t="s">
        <v>723</v>
      </c>
      <c r="AB946">
        <f>IF(I946=$AA$2, _xlfn.XLOOKUP(P946,tennis_clusters!B:B,tennis_clusters!AB:AB),"NA")</f>
        <v>16</v>
      </c>
      <c r="AC946" t="str">
        <f>IF(OR(ISNUMBER(AB946),ISNA(AB946)),"NA",_xlfn.XLOOKUP(I946,tennis_clusters!B:B,tennis_clusters!AB:AB))</f>
        <v>NA</v>
      </c>
      <c r="AD946" t="str">
        <f t="shared" si="105"/>
        <v>W</v>
      </c>
      <c r="AE946" t="str">
        <f t="shared" si="106"/>
        <v>W</v>
      </c>
      <c r="AF946">
        <f t="shared" si="107"/>
        <v>16</v>
      </c>
      <c r="AG946">
        <f t="shared" si="104"/>
        <v>1</v>
      </c>
      <c r="AH946">
        <f t="shared" si="108"/>
        <v>0.62264150943396224</v>
      </c>
      <c r="AI946">
        <f t="shared" si="109"/>
        <v>0.1423994304022784</v>
      </c>
      <c r="AJ946">
        <v>0.76137624861265263</v>
      </c>
      <c r="AK946">
        <f t="shared" si="110"/>
        <v>5.6941294726170565E-2</v>
      </c>
    </row>
    <row r="947" spans="1:37" x14ac:dyDescent="0.2">
      <c r="A947" s="2" t="d">
        <v>1991-04-01</v>
      </c>
      <c r="B947" t="s">
        <v>1312</v>
      </c>
      <c r="C947" t="s">
        <v>637</v>
      </c>
      <c r="D947">
        <v>3</v>
      </c>
      <c r="E947" t="s">
        <v>609</v>
      </c>
      <c r="F947" t="b">
        <v>0</v>
      </c>
      <c r="G947">
        <v>29</v>
      </c>
      <c r="H947" t="s">
        <v>614</v>
      </c>
      <c r="I947" t="s">
        <v>150</v>
      </c>
      <c r="J947">
        <v>4</v>
      </c>
      <c r="K947" t="s">
        <v>611</v>
      </c>
      <c r="L947" t="s">
        <v>612</v>
      </c>
      <c r="M947">
        <v>27</v>
      </c>
      <c r="N947">
        <v>13</v>
      </c>
      <c r="O947">
        <v>2012</v>
      </c>
      <c r="P947" t="s">
        <v>462</v>
      </c>
      <c r="Q947">
        <v>2</v>
      </c>
      <c r="R947" t="s">
        <v>611</v>
      </c>
      <c r="S947" t="s">
        <v>612</v>
      </c>
      <c r="T947">
        <v>6</v>
      </c>
      <c r="U947">
        <v>-13</v>
      </c>
      <c r="V947">
        <v>2162</v>
      </c>
      <c r="W947" t="s">
        <v>777</v>
      </c>
      <c r="AB947" t="str">
        <f>IF(I947=$AA$2, _xlfn.XLOOKUP(P947,tennis_clusters!B:B,tennis_clusters!AB:AB),"NA")</f>
        <v>NA</v>
      </c>
      <c r="AC947">
        <f>IF(OR(ISNUMBER(AB947),ISNA(AB947)),"NA",_xlfn.XLOOKUP(I947,tennis_clusters!B:B,tennis_clusters!AB:AB))</f>
        <v>2</v>
      </c>
      <c r="AD947" t="str">
        <f t="shared" si="105"/>
        <v>L</v>
      </c>
      <c r="AE947" t="str">
        <f t="shared" si="106"/>
        <v>L</v>
      </c>
      <c r="AF947">
        <f t="shared" si="107"/>
        <v>2</v>
      </c>
      <c r="AG947">
        <f t="shared" si="104"/>
        <v>0</v>
      </c>
      <c r="AH947">
        <f t="shared" si="108"/>
        <v>0.78749999999999998</v>
      </c>
      <c r="AI947">
        <f t="shared" si="109"/>
        <v>0.62015624999999996</v>
      </c>
      <c r="AJ947">
        <v>0.76137624861265263</v>
      </c>
      <c r="AK947">
        <f t="shared" si="110"/>
        <v>0.57969379195147586</v>
      </c>
    </row>
    <row r="948" spans="1:37" x14ac:dyDescent="0.2">
      <c r="A948" s="2" t="d">
        <v>1991-04-01</v>
      </c>
      <c r="B948" t="s">
        <v>1312</v>
      </c>
      <c r="C948" t="s">
        <v>637</v>
      </c>
      <c r="D948">
        <v>3</v>
      </c>
      <c r="E948" t="s">
        <v>609</v>
      </c>
      <c r="F948" t="b">
        <v>0</v>
      </c>
      <c r="G948">
        <v>29</v>
      </c>
      <c r="H948" t="s">
        <v>624</v>
      </c>
      <c r="I948" t="s">
        <v>462</v>
      </c>
      <c r="J948">
        <v>2</v>
      </c>
      <c r="K948" t="s">
        <v>611</v>
      </c>
      <c r="L948" t="s">
        <v>612</v>
      </c>
      <c r="M948">
        <v>6</v>
      </c>
      <c r="N948">
        <v>1</v>
      </c>
      <c r="O948">
        <v>2155</v>
      </c>
      <c r="P948" t="s">
        <v>1315</v>
      </c>
      <c r="R948" t="s">
        <v>611</v>
      </c>
      <c r="S948" t="s">
        <v>612</v>
      </c>
      <c r="T948">
        <v>89</v>
      </c>
      <c r="U948">
        <v>-3</v>
      </c>
      <c r="V948">
        <v>1789</v>
      </c>
      <c r="W948" t="s">
        <v>843</v>
      </c>
      <c r="AB948" t="e">
        <f>IF(I948=$AA$2, _xlfn.XLOOKUP(P948,tennis_clusters!B:B,tennis_clusters!AB:AB),"NA")</f>
        <v>#N/A</v>
      </c>
      <c r="AC948" t="str">
        <f>IF(OR(ISNUMBER(AB948),ISNA(AB948)),"NA",_xlfn.XLOOKUP(I948,tennis_clusters!B:B,tennis_clusters!AB:AB))</f>
        <v>NA</v>
      </c>
      <c r="AD948" t="str">
        <f t="shared" si="105"/>
        <v>W</v>
      </c>
      <c r="AE948" t="str">
        <f t="shared" si="106"/>
        <v/>
      </c>
      <c r="AF948" t="str">
        <f t="shared" si="107"/>
        <v/>
      </c>
      <c r="AG948" t="str">
        <f t="shared" si="104"/>
        <v/>
      </c>
      <c r="AH948" t="str">
        <f t="shared" si="108"/>
        <v/>
      </c>
      <c r="AI948" t="str">
        <f t="shared" si="109"/>
        <v/>
      </c>
      <c r="AJ948">
        <v>0.76137624861265263</v>
      </c>
      <c r="AK948" t="str">
        <f t="shared" si="110"/>
        <v/>
      </c>
    </row>
    <row r="949" spans="1:37" x14ac:dyDescent="0.2">
      <c r="A949" s="2" t="d">
        <v>1990-03-16</v>
      </c>
      <c r="B949" t="s">
        <v>699</v>
      </c>
      <c r="C949" t="s">
        <v>642</v>
      </c>
      <c r="D949">
        <v>3</v>
      </c>
      <c r="E949" t="s">
        <v>609</v>
      </c>
      <c r="F949" t="b">
        <v>0</v>
      </c>
      <c r="H949" t="s">
        <v>618</v>
      </c>
      <c r="I949" t="s">
        <v>1357</v>
      </c>
      <c r="J949">
        <v>7</v>
      </c>
      <c r="K949" t="s">
        <v>611</v>
      </c>
      <c r="L949" t="s">
        <v>612</v>
      </c>
      <c r="M949">
        <v>9</v>
      </c>
      <c r="N949">
        <v>5</v>
      </c>
      <c r="O949">
        <v>2065</v>
      </c>
      <c r="P949" t="s">
        <v>462</v>
      </c>
      <c r="Q949">
        <v>16</v>
      </c>
      <c r="R949" t="s">
        <v>611</v>
      </c>
      <c r="S949" t="s">
        <v>612</v>
      </c>
      <c r="T949">
        <v>19</v>
      </c>
      <c r="U949">
        <v>-5</v>
      </c>
      <c r="V949">
        <v>2032</v>
      </c>
      <c r="W949" t="s">
        <v>832</v>
      </c>
      <c r="Z949" t="s">
        <v>832</v>
      </c>
      <c r="AB949" t="str">
        <f>IF(I949=$AA$2, _xlfn.XLOOKUP(P949,tennis_clusters!B:B,tennis_clusters!AB:AB),"NA")</f>
        <v>NA</v>
      </c>
      <c r="AC949" t="e">
        <f>IF(OR(ISNUMBER(AB949),ISNA(AB949)),"NA",_xlfn.XLOOKUP(I949,tennis_clusters!B:B,tennis_clusters!AB:AB))</f>
        <v>#N/A</v>
      </c>
      <c r="AD949" t="str">
        <f t="shared" si="105"/>
        <v>L</v>
      </c>
      <c r="AE949" t="str">
        <f t="shared" si="106"/>
        <v/>
      </c>
      <c r="AF949" t="str">
        <f t="shared" si="107"/>
        <v/>
      </c>
      <c r="AG949" t="str">
        <f t="shared" si="104"/>
        <v/>
      </c>
      <c r="AH949" t="str">
        <f t="shared" si="108"/>
        <v/>
      </c>
      <c r="AI949" t="str">
        <f t="shared" si="109"/>
        <v/>
      </c>
      <c r="AJ949">
        <v>0.76137624861265263</v>
      </c>
      <c r="AK949" t="str">
        <f t="shared" si="110"/>
        <v/>
      </c>
    </row>
    <row r="950" spans="1:37" x14ac:dyDescent="0.2">
      <c r="A950" s="2" t="d">
        <v>1995-08-14</v>
      </c>
      <c r="B950" t="s">
        <v>845</v>
      </c>
      <c r="C950" t="s">
        <v>783</v>
      </c>
      <c r="D950">
        <v>3</v>
      </c>
      <c r="E950" t="s">
        <v>609</v>
      </c>
      <c r="F950" t="b">
        <v>0</v>
      </c>
      <c r="G950">
        <v>57</v>
      </c>
      <c r="H950" t="s">
        <v>624</v>
      </c>
      <c r="I950" t="s">
        <v>462</v>
      </c>
      <c r="J950">
        <v>1</v>
      </c>
      <c r="K950" t="s">
        <v>611</v>
      </c>
      <c r="L950" t="s">
        <v>612</v>
      </c>
      <c r="M950">
        <v>2</v>
      </c>
      <c r="N950">
        <v>1</v>
      </c>
      <c r="O950">
        <v>2315</v>
      </c>
      <c r="P950" t="s">
        <v>567</v>
      </c>
      <c r="R950" t="s">
        <v>611</v>
      </c>
      <c r="S950" t="s">
        <v>612</v>
      </c>
      <c r="T950">
        <v>81</v>
      </c>
      <c r="U950">
        <v>-2</v>
      </c>
      <c r="V950">
        <v>1841</v>
      </c>
      <c r="W950" t="s">
        <v>777</v>
      </c>
      <c r="AB950">
        <f>IF(I950=$AA$2, _xlfn.XLOOKUP(P950,tennis_clusters!B:B,tennis_clusters!AB:AB),"NA")</f>
        <v>22</v>
      </c>
      <c r="AC950" t="str">
        <f>IF(OR(ISNUMBER(AB950),ISNA(AB950)),"NA",_xlfn.XLOOKUP(I950,tennis_clusters!B:B,tennis_clusters!AB:AB))</f>
        <v>NA</v>
      </c>
      <c r="AD950" t="str">
        <f t="shared" si="105"/>
        <v>W</v>
      </c>
      <c r="AE950" t="str">
        <f t="shared" si="106"/>
        <v>W</v>
      </c>
      <c r="AF950">
        <f t="shared" si="107"/>
        <v>22</v>
      </c>
      <c r="AG950">
        <f t="shared" si="104"/>
        <v>1</v>
      </c>
      <c r="AH950">
        <f t="shared" si="108"/>
        <v>0.84375</v>
      </c>
      <c r="AI950">
        <f t="shared" si="109"/>
        <v>2.44140625E-2</v>
      </c>
      <c r="AJ950">
        <v>0.76137624861265263</v>
      </c>
      <c r="AK950">
        <f t="shared" si="110"/>
        <v>5.6941294726170565E-2</v>
      </c>
    </row>
    <row r="951" spans="1:37" x14ac:dyDescent="0.2">
      <c r="A951" s="2" t="d">
        <v>1992-05-11</v>
      </c>
      <c r="B951" t="s">
        <v>686</v>
      </c>
      <c r="C951" t="s">
        <v>642</v>
      </c>
      <c r="D951">
        <v>3</v>
      </c>
      <c r="E951" t="s">
        <v>671</v>
      </c>
      <c r="F951" t="b">
        <v>0</v>
      </c>
      <c r="G951">
        <v>21</v>
      </c>
      <c r="H951" t="s">
        <v>628</v>
      </c>
      <c r="I951" t="s">
        <v>462</v>
      </c>
      <c r="J951">
        <v>2</v>
      </c>
      <c r="K951" t="s">
        <v>611</v>
      </c>
      <c r="L951" t="s">
        <v>612</v>
      </c>
      <c r="M951">
        <v>4</v>
      </c>
      <c r="N951">
        <v>2</v>
      </c>
      <c r="O951">
        <v>2181</v>
      </c>
      <c r="P951" t="s">
        <v>1259</v>
      </c>
      <c r="R951" t="s">
        <v>672</v>
      </c>
      <c r="S951" t="s">
        <v>673</v>
      </c>
      <c r="T951">
        <v>115</v>
      </c>
      <c r="U951">
        <v>-3</v>
      </c>
      <c r="V951">
        <v>1854</v>
      </c>
      <c r="W951" t="s">
        <v>709</v>
      </c>
      <c r="Y951" t="s">
        <v>728</v>
      </c>
      <c r="AB951" t="e">
        <f>IF(I951=$AA$2, _xlfn.XLOOKUP(P951,tennis_clusters!B:B,tennis_clusters!AB:AB),"NA")</f>
        <v>#N/A</v>
      </c>
      <c r="AC951" t="str">
        <f>IF(OR(ISNUMBER(AB951),ISNA(AB951)),"NA",_xlfn.XLOOKUP(I951,tennis_clusters!B:B,tennis_clusters!AB:AB))</f>
        <v>NA</v>
      </c>
      <c r="AD951" t="str">
        <f t="shared" si="105"/>
        <v>W</v>
      </c>
      <c r="AE951" t="str">
        <f t="shared" si="106"/>
        <v/>
      </c>
      <c r="AF951" t="str">
        <f t="shared" si="107"/>
        <v/>
      </c>
      <c r="AG951" t="str">
        <f t="shared" si="104"/>
        <v/>
      </c>
      <c r="AH951" t="str">
        <f t="shared" si="108"/>
        <v/>
      </c>
      <c r="AI951" t="str">
        <f t="shared" si="109"/>
        <v/>
      </c>
      <c r="AJ951">
        <v>0.76137624861265263</v>
      </c>
      <c r="AK951" t="str">
        <f t="shared" si="110"/>
        <v/>
      </c>
    </row>
    <row r="952" spans="1:37" x14ac:dyDescent="0.2">
      <c r="A952" s="2" t="d">
        <v>2000-03-13</v>
      </c>
      <c r="B952" t="s">
        <v>706</v>
      </c>
      <c r="C952" t="s">
        <v>642</v>
      </c>
      <c r="D952">
        <v>3</v>
      </c>
      <c r="E952" t="s">
        <v>609</v>
      </c>
      <c r="F952" t="b">
        <v>0</v>
      </c>
      <c r="G952">
        <v>58</v>
      </c>
      <c r="H952" t="s">
        <v>628</v>
      </c>
      <c r="I952" t="s">
        <v>462</v>
      </c>
      <c r="J952">
        <v>2</v>
      </c>
      <c r="K952" t="s">
        <v>611</v>
      </c>
      <c r="L952" t="s">
        <v>612</v>
      </c>
      <c r="M952">
        <v>2</v>
      </c>
      <c r="N952">
        <v>2</v>
      </c>
      <c r="O952">
        <v>2302</v>
      </c>
      <c r="P952" t="s">
        <v>69</v>
      </c>
      <c r="R952" t="s">
        <v>829</v>
      </c>
      <c r="S952" t="s">
        <v>830</v>
      </c>
      <c r="T952">
        <v>32</v>
      </c>
      <c r="U952">
        <v>-2</v>
      </c>
      <c r="V952">
        <v>1934</v>
      </c>
      <c r="W952" t="s">
        <v>831</v>
      </c>
      <c r="AB952">
        <f>IF(I952=$AA$2, _xlfn.XLOOKUP(P952,tennis_clusters!B:B,tennis_clusters!AB:AB),"NA")</f>
        <v>13</v>
      </c>
      <c r="AC952" t="str">
        <f>IF(OR(ISNUMBER(AB952),ISNA(AB952)),"NA",_xlfn.XLOOKUP(I952,tennis_clusters!B:B,tennis_clusters!AB:AB))</f>
        <v>NA</v>
      </c>
      <c r="AD952" t="str">
        <f t="shared" si="105"/>
        <v>W</v>
      </c>
      <c r="AE952" t="str">
        <f t="shared" si="106"/>
        <v>W</v>
      </c>
      <c r="AF952">
        <f t="shared" si="107"/>
        <v>13</v>
      </c>
      <c r="AG952">
        <f t="shared" si="104"/>
        <v>1</v>
      </c>
      <c r="AH952">
        <f t="shared" si="108"/>
        <v>0.80909090909090908</v>
      </c>
      <c r="AI952">
        <f t="shared" si="109"/>
        <v>3.6446280991735538E-2</v>
      </c>
      <c r="AJ952">
        <v>0.76137624861265263</v>
      </c>
      <c r="AK952">
        <f t="shared" si="110"/>
        <v>5.6941294726170565E-2</v>
      </c>
    </row>
    <row r="953" spans="1:37" x14ac:dyDescent="0.2">
      <c r="A953" s="2" t="d">
        <v>1996-03-18</v>
      </c>
      <c r="B953" t="s">
        <v>699</v>
      </c>
      <c r="C953" t="s">
        <v>642</v>
      </c>
      <c r="D953">
        <v>3</v>
      </c>
      <c r="E953" t="s">
        <v>609</v>
      </c>
      <c r="F953" t="b">
        <v>0</v>
      </c>
      <c r="G953">
        <v>46</v>
      </c>
      <c r="H953" t="s">
        <v>628</v>
      </c>
      <c r="I953" t="s">
        <v>462</v>
      </c>
      <c r="J953">
        <v>2</v>
      </c>
      <c r="K953" t="s">
        <v>611</v>
      </c>
      <c r="L953" t="s">
        <v>612</v>
      </c>
      <c r="M953">
        <v>2</v>
      </c>
      <c r="N953">
        <v>1</v>
      </c>
      <c r="O953">
        <v>2332</v>
      </c>
      <c r="P953" t="s">
        <v>518</v>
      </c>
      <c r="R953" t="s">
        <v>615</v>
      </c>
      <c r="S953" t="s">
        <v>616</v>
      </c>
      <c r="T953">
        <v>53</v>
      </c>
      <c r="U953">
        <v>-2</v>
      </c>
      <c r="V953">
        <v>1882</v>
      </c>
      <c r="W953" t="s">
        <v>744</v>
      </c>
      <c r="AB953">
        <f>IF(I953=$AA$2, _xlfn.XLOOKUP(P953,tennis_clusters!B:B,tennis_clusters!AB:AB),"NA")</f>
        <v>2</v>
      </c>
      <c r="AC953" t="str">
        <f>IF(OR(ISNUMBER(AB953),ISNA(AB953)),"NA",_xlfn.XLOOKUP(I953,tennis_clusters!B:B,tennis_clusters!AB:AB))</f>
        <v>NA</v>
      </c>
      <c r="AD953" t="str">
        <f t="shared" si="105"/>
        <v>W</v>
      </c>
      <c r="AE953" t="str">
        <f t="shared" si="106"/>
        <v>W</v>
      </c>
      <c r="AF953">
        <f t="shared" si="107"/>
        <v>2</v>
      </c>
      <c r="AG953">
        <f t="shared" si="104"/>
        <v>1</v>
      </c>
      <c r="AH953">
        <f t="shared" si="108"/>
        <v>0.78749999999999998</v>
      </c>
      <c r="AI953">
        <f t="shared" si="109"/>
        <v>4.5156250000000009E-2</v>
      </c>
      <c r="AJ953">
        <v>0.76137624861265263</v>
      </c>
      <c r="AK953">
        <f t="shared" si="110"/>
        <v>5.6941294726170565E-2</v>
      </c>
    </row>
    <row r="954" spans="1:37" x14ac:dyDescent="0.2">
      <c r="A954" s="2" t="d">
        <v>1990-02-19</v>
      </c>
      <c r="B954" t="s">
        <v>938</v>
      </c>
      <c r="C954" t="s">
        <v>783</v>
      </c>
      <c r="D954">
        <v>3</v>
      </c>
      <c r="E954" t="s">
        <v>819</v>
      </c>
      <c r="F954" t="b">
        <v>1</v>
      </c>
      <c r="H954" t="s">
        <v>624</v>
      </c>
      <c r="I954" t="s">
        <v>462</v>
      </c>
      <c r="J954">
        <v>13</v>
      </c>
      <c r="K954" t="s">
        <v>611</v>
      </c>
      <c r="L954" t="s">
        <v>612</v>
      </c>
      <c r="M954">
        <v>32</v>
      </c>
      <c r="N954">
        <v>9</v>
      </c>
      <c r="O954">
        <v>1954</v>
      </c>
      <c r="P954" t="s">
        <v>1319</v>
      </c>
      <c r="R954" t="s">
        <v>693</v>
      </c>
      <c r="S954" t="s">
        <v>694</v>
      </c>
      <c r="T954">
        <v>55</v>
      </c>
      <c r="U954">
        <v>-10</v>
      </c>
      <c r="V954">
        <v>1929</v>
      </c>
      <c r="W954" t="s">
        <v>1367</v>
      </c>
      <c r="AB954" t="e">
        <f>IF(I954=$AA$2, _xlfn.XLOOKUP(P954,tennis_clusters!B:B,tennis_clusters!AB:AB),"NA")</f>
        <v>#N/A</v>
      </c>
      <c r="AC954" t="str">
        <f>IF(OR(ISNUMBER(AB954),ISNA(AB954)),"NA",_xlfn.XLOOKUP(I954,tennis_clusters!B:B,tennis_clusters!AB:AB))</f>
        <v>NA</v>
      </c>
      <c r="AD954" t="str">
        <f t="shared" si="105"/>
        <v>W</v>
      </c>
      <c r="AE954" t="str">
        <f t="shared" si="106"/>
        <v/>
      </c>
      <c r="AF954" t="str">
        <f t="shared" si="107"/>
        <v/>
      </c>
      <c r="AG954" t="str">
        <f t="shared" si="104"/>
        <v/>
      </c>
      <c r="AH954" t="str">
        <f t="shared" si="108"/>
        <v/>
      </c>
      <c r="AI954" t="str">
        <f t="shared" si="109"/>
        <v/>
      </c>
      <c r="AJ954">
        <v>0.76137624861265263</v>
      </c>
      <c r="AK954" t="str">
        <f t="shared" si="110"/>
        <v/>
      </c>
    </row>
    <row r="955" spans="1:37" x14ac:dyDescent="0.2">
      <c r="A955" s="2" t="d">
        <v>1994-01-17</v>
      </c>
      <c r="B955" t="s">
        <v>719</v>
      </c>
      <c r="C955" t="s">
        <v>608</v>
      </c>
      <c r="D955">
        <v>5</v>
      </c>
      <c r="E955" t="s">
        <v>609</v>
      </c>
      <c r="F955" t="b">
        <v>0</v>
      </c>
      <c r="G955">
        <v>34</v>
      </c>
      <c r="H955" t="s">
        <v>628</v>
      </c>
      <c r="I955" t="s">
        <v>462</v>
      </c>
      <c r="J955">
        <v>1</v>
      </c>
      <c r="K955" t="s">
        <v>611</v>
      </c>
      <c r="L955" t="s">
        <v>612</v>
      </c>
      <c r="M955">
        <v>1</v>
      </c>
      <c r="N955">
        <v>2</v>
      </c>
      <c r="O955">
        <v>2313</v>
      </c>
      <c r="P955" t="s">
        <v>577</v>
      </c>
      <c r="R955" t="s">
        <v>667</v>
      </c>
      <c r="S955" t="s">
        <v>668</v>
      </c>
      <c r="T955">
        <v>60</v>
      </c>
      <c r="U955">
        <v>-3</v>
      </c>
      <c r="V955">
        <v>1903</v>
      </c>
      <c r="W955" t="s">
        <v>1160</v>
      </c>
      <c r="AB955">
        <f>IF(I955=$AA$2, _xlfn.XLOOKUP(P955,tennis_clusters!B:B,tennis_clusters!AB:AB),"NA")</f>
        <v>13</v>
      </c>
      <c r="AC955" t="str">
        <f>IF(OR(ISNUMBER(AB955),ISNA(AB955)),"NA",_xlfn.XLOOKUP(I955,tennis_clusters!B:B,tennis_clusters!AB:AB))</f>
        <v>NA</v>
      </c>
      <c r="AD955" t="str">
        <f t="shared" si="105"/>
        <v>W</v>
      </c>
      <c r="AE955" t="str">
        <f t="shared" si="106"/>
        <v>W</v>
      </c>
      <c r="AF955">
        <f t="shared" si="107"/>
        <v>13</v>
      </c>
      <c r="AG955">
        <f t="shared" si="104"/>
        <v>1</v>
      </c>
      <c r="AH955">
        <f t="shared" si="108"/>
        <v>0.80909090909090908</v>
      </c>
      <c r="AI955">
        <f t="shared" si="109"/>
        <v>3.6446280991735538E-2</v>
      </c>
      <c r="AJ955">
        <v>0.76137624861265263</v>
      </c>
      <c r="AK955">
        <f t="shared" si="110"/>
        <v>5.6941294726170565E-2</v>
      </c>
    </row>
    <row r="956" spans="1:37" x14ac:dyDescent="0.2">
      <c r="A956" s="2" t="d">
        <v>1996-06-24</v>
      </c>
      <c r="B956" t="s">
        <v>658</v>
      </c>
      <c r="C956" t="s">
        <v>608</v>
      </c>
      <c r="D956">
        <v>5</v>
      </c>
      <c r="E956" t="s">
        <v>608</v>
      </c>
      <c r="F956" t="b">
        <v>0</v>
      </c>
      <c r="G956">
        <v>55</v>
      </c>
      <c r="H956" t="s">
        <v>624</v>
      </c>
      <c r="I956" t="s">
        <v>462</v>
      </c>
      <c r="J956">
        <v>1</v>
      </c>
      <c r="K956" t="s">
        <v>611</v>
      </c>
      <c r="L956" t="s">
        <v>612</v>
      </c>
      <c r="M956">
        <v>1</v>
      </c>
      <c r="N956">
        <v>2</v>
      </c>
      <c r="O956">
        <v>2331</v>
      </c>
      <c r="P956" t="s">
        <v>331</v>
      </c>
      <c r="R956" t="s">
        <v>716</v>
      </c>
      <c r="S956" t="s">
        <v>717</v>
      </c>
      <c r="T956">
        <v>107</v>
      </c>
      <c r="U956">
        <v>-2</v>
      </c>
      <c r="V956">
        <v>1884</v>
      </c>
      <c r="W956" t="s">
        <v>1019</v>
      </c>
      <c r="AB956">
        <f>IF(I956=$AA$2, _xlfn.XLOOKUP(P956,tennis_clusters!B:B,tennis_clusters!AB:AB),"NA")</f>
        <v>13</v>
      </c>
      <c r="AC956" t="str">
        <f>IF(OR(ISNUMBER(AB956),ISNA(AB956)),"NA",_xlfn.XLOOKUP(I956,tennis_clusters!B:B,tennis_clusters!AB:AB))</f>
        <v>NA</v>
      </c>
      <c r="AD956" t="str">
        <f t="shared" si="105"/>
        <v>W</v>
      </c>
      <c r="AE956" t="str">
        <f t="shared" si="106"/>
        <v>W</v>
      </c>
      <c r="AF956">
        <f t="shared" si="107"/>
        <v>13</v>
      </c>
      <c r="AG956">
        <f t="shared" si="104"/>
        <v>1</v>
      </c>
      <c r="AH956">
        <f t="shared" si="108"/>
        <v>0.80909090909090908</v>
      </c>
      <c r="AI956">
        <f t="shared" si="109"/>
        <v>3.6446280991735538E-2</v>
      </c>
      <c r="AJ956">
        <v>0.76137624861265263</v>
      </c>
      <c r="AK956">
        <f t="shared" si="110"/>
        <v>5.6941294726170565E-2</v>
      </c>
    </row>
    <row r="957" spans="1:37" x14ac:dyDescent="0.2">
      <c r="A957" s="2" t="d">
        <v>1992-06-08</v>
      </c>
      <c r="B957" t="s">
        <v>762</v>
      </c>
      <c r="C957" t="s">
        <v>637</v>
      </c>
      <c r="D957">
        <v>3</v>
      </c>
      <c r="E957" t="s">
        <v>608</v>
      </c>
      <c r="F957" t="b">
        <v>0</v>
      </c>
      <c r="G957">
        <v>54</v>
      </c>
      <c r="H957" t="s">
        <v>620</v>
      </c>
      <c r="I957" t="s">
        <v>462</v>
      </c>
      <c r="J957">
        <v>2</v>
      </c>
      <c r="K957" t="s">
        <v>611</v>
      </c>
      <c r="L957" t="s">
        <v>612</v>
      </c>
      <c r="M957">
        <v>3</v>
      </c>
      <c r="N957">
        <v>3</v>
      </c>
      <c r="O957">
        <v>2167</v>
      </c>
      <c r="P957" t="s">
        <v>206</v>
      </c>
      <c r="Q957">
        <v>15</v>
      </c>
      <c r="R957" t="s">
        <v>672</v>
      </c>
      <c r="S957" t="s">
        <v>673</v>
      </c>
      <c r="T957">
        <v>54</v>
      </c>
      <c r="U957">
        <v>-4</v>
      </c>
      <c r="V957">
        <v>1906</v>
      </c>
      <c r="W957" t="s">
        <v>792</v>
      </c>
      <c r="AB957">
        <f>IF(I957=$AA$2, _xlfn.XLOOKUP(P957,tennis_clusters!B:B,tennis_clusters!AB:AB),"NA")</f>
        <v>22</v>
      </c>
      <c r="AC957" t="str">
        <f>IF(OR(ISNUMBER(AB957),ISNA(AB957)),"NA",_xlfn.XLOOKUP(I957,tennis_clusters!B:B,tennis_clusters!AB:AB))</f>
        <v>NA</v>
      </c>
      <c r="AD957" t="str">
        <f t="shared" si="105"/>
        <v>W</v>
      </c>
      <c r="AE957" t="str">
        <f t="shared" si="106"/>
        <v>W</v>
      </c>
      <c r="AF957">
        <f t="shared" si="107"/>
        <v>22</v>
      </c>
      <c r="AG957">
        <f t="shared" si="104"/>
        <v>1</v>
      </c>
      <c r="AH957">
        <f t="shared" si="108"/>
        <v>0.84375</v>
      </c>
      <c r="AI957">
        <f t="shared" si="109"/>
        <v>2.44140625E-2</v>
      </c>
      <c r="AJ957">
        <v>0.76137624861265263</v>
      </c>
      <c r="AK957">
        <f t="shared" si="110"/>
        <v>5.6941294726170565E-2</v>
      </c>
    </row>
    <row r="958" spans="1:37" x14ac:dyDescent="0.2">
      <c r="A958" s="2" t="d">
        <v>1992-02-10</v>
      </c>
      <c r="B958" t="s">
        <v>782</v>
      </c>
      <c r="C958" t="s">
        <v>783</v>
      </c>
      <c r="D958">
        <v>3</v>
      </c>
      <c r="E958" t="s">
        <v>609</v>
      </c>
      <c r="F958" t="b">
        <v>1</v>
      </c>
      <c r="G958">
        <v>53</v>
      </c>
      <c r="H958" t="s">
        <v>620</v>
      </c>
      <c r="I958" t="s">
        <v>462</v>
      </c>
      <c r="J958">
        <v>2</v>
      </c>
      <c r="K958" t="s">
        <v>611</v>
      </c>
      <c r="L958" t="s">
        <v>612</v>
      </c>
      <c r="M958">
        <v>4</v>
      </c>
      <c r="N958">
        <v>3</v>
      </c>
      <c r="O958">
        <v>2215</v>
      </c>
      <c r="P958" t="s">
        <v>214</v>
      </c>
      <c r="R958" t="s">
        <v>858</v>
      </c>
      <c r="S958" t="s">
        <v>859</v>
      </c>
      <c r="T958">
        <v>78</v>
      </c>
      <c r="U958">
        <v>-3</v>
      </c>
      <c r="V958">
        <v>1919</v>
      </c>
      <c r="W958" t="s">
        <v>1273</v>
      </c>
      <c r="AB958">
        <f>IF(I958=$AA$2, _xlfn.XLOOKUP(P958,tennis_clusters!B:B,tennis_clusters!AB:AB),"NA")</f>
        <v>10</v>
      </c>
      <c r="AC958" t="str">
        <f>IF(OR(ISNUMBER(AB958),ISNA(AB958)),"NA",_xlfn.XLOOKUP(I958,tennis_clusters!B:B,tennis_clusters!AB:AB))</f>
        <v>NA</v>
      </c>
      <c r="AD958" t="str">
        <f t="shared" si="105"/>
        <v>W</v>
      </c>
      <c r="AE958" t="str">
        <f t="shared" si="106"/>
        <v>W</v>
      </c>
      <c r="AF958">
        <f t="shared" si="107"/>
        <v>10</v>
      </c>
      <c r="AG958">
        <f t="shared" si="104"/>
        <v>1</v>
      </c>
      <c r="AH958">
        <f t="shared" si="108"/>
        <v>0.9</v>
      </c>
      <c r="AI958">
        <f t="shared" si="109"/>
        <v>9.999999999999995E-3</v>
      </c>
      <c r="AJ958">
        <v>0.76137624861265263</v>
      </c>
      <c r="AK958">
        <f t="shared" si="110"/>
        <v>5.6941294726170565E-2</v>
      </c>
    </row>
    <row r="959" spans="1:37" x14ac:dyDescent="0.2">
      <c r="A959" s="2" t="d">
        <v>1990-06-11</v>
      </c>
      <c r="B959" t="s">
        <v>762</v>
      </c>
      <c r="C959" t="s">
        <v>637</v>
      </c>
      <c r="D959">
        <v>3</v>
      </c>
      <c r="E959" t="s">
        <v>608</v>
      </c>
      <c r="F959" t="b">
        <v>0</v>
      </c>
      <c r="H959" t="s">
        <v>624</v>
      </c>
      <c r="I959" t="s">
        <v>462</v>
      </c>
      <c r="J959">
        <v>6</v>
      </c>
      <c r="K959" t="s">
        <v>611</v>
      </c>
      <c r="L959" t="s">
        <v>612</v>
      </c>
      <c r="M959">
        <v>19</v>
      </c>
      <c r="N959">
        <v>4</v>
      </c>
      <c r="O959">
        <v>2018</v>
      </c>
      <c r="P959" t="s">
        <v>1355</v>
      </c>
      <c r="R959" t="s">
        <v>655</v>
      </c>
      <c r="S959" t="s">
        <v>656</v>
      </c>
      <c r="T959">
        <v>125</v>
      </c>
      <c r="U959">
        <v>-5</v>
      </c>
      <c r="V959">
        <v>1777</v>
      </c>
      <c r="W959" t="s">
        <v>827</v>
      </c>
      <c r="Y959" t="s">
        <v>646</v>
      </c>
      <c r="AB959" t="e">
        <f>IF(I959=$AA$2, _xlfn.XLOOKUP(P959,tennis_clusters!B:B,tennis_clusters!AB:AB),"NA")</f>
        <v>#N/A</v>
      </c>
      <c r="AC959" t="str">
        <f>IF(OR(ISNUMBER(AB959),ISNA(AB959)),"NA",_xlfn.XLOOKUP(I959,tennis_clusters!B:B,tennis_clusters!AB:AB))</f>
        <v>NA</v>
      </c>
      <c r="AD959" t="str">
        <f t="shared" si="105"/>
        <v>W</v>
      </c>
      <c r="AE959" t="str">
        <f t="shared" si="106"/>
        <v/>
      </c>
      <c r="AF959" t="str">
        <f t="shared" si="107"/>
        <v/>
      </c>
      <c r="AG959" t="str">
        <f t="shared" si="104"/>
        <v/>
      </c>
      <c r="AH959" t="str">
        <f t="shared" si="108"/>
        <v/>
      </c>
      <c r="AI959" t="str">
        <f t="shared" si="109"/>
        <v/>
      </c>
      <c r="AJ959">
        <v>0.76137624861265263</v>
      </c>
      <c r="AK959" t="str">
        <f t="shared" si="110"/>
        <v/>
      </c>
    </row>
    <row r="960" spans="1:37" x14ac:dyDescent="0.2">
      <c r="A960" s="2" t="d">
        <v>1991-11-12</v>
      </c>
      <c r="B960" t="s">
        <v>839</v>
      </c>
      <c r="C960" t="s">
        <v>610</v>
      </c>
      <c r="D960">
        <v>3</v>
      </c>
      <c r="E960" t="s">
        <v>819</v>
      </c>
      <c r="F960" t="b">
        <v>1</v>
      </c>
      <c r="G960">
        <v>64</v>
      </c>
      <c r="H960" t="s">
        <v>677</v>
      </c>
      <c r="I960" t="s">
        <v>462</v>
      </c>
      <c r="K960" t="s">
        <v>611</v>
      </c>
      <c r="L960" t="s">
        <v>612</v>
      </c>
      <c r="M960">
        <v>7</v>
      </c>
      <c r="N960">
        <v>10</v>
      </c>
      <c r="O960">
        <v>2199</v>
      </c>
      <c r="P960" t="s">
        <v>60</v>
      </c>
      <c r="R960" t="s">
        <v>611</v>
      </c>
      <c r="S960" t="s">
        <v>612</v>
      </c>
      <c r="T960">
        <v>8</v>
      </c>
      <c r="U960">
        <v>-10</v>
      </c>
      <c r="V960">
        <v>2174</v>
      </c>
      <c r="W960" t="s">
        <v>1096</v>
      </c>
      <c r="AB960">
        <f>IF(I960=$AA$2, _xlfn.XLOOKUP(P960,tennis_clusters!B:B,tennis_clusters!AB:AB),"NA")</f>
        <v>21</v>
      </c>
      <c r="AC960" t="str">
        <f>IF(OR(ISNUMBER(AB960),ISNA(AB960)),"NA",_xlfn.XLOOKUP(I960,tennis_clusters!B:B,tennis_clusters!AB:AB))</f>
        <v>NA</v>
      </c>
      <c r="AD960" t="str">
        <f t="shared" si="105"/>
        <v>W</v>
      </c>
      <c r="AE960" t="str">
        <f t="shared" si="106"/>
        <v>W</v>
      </c>
      <c r="AF960">
        <f t="shared" si="107"/>
        <v>21</v>
      </c>
      <c r="AG960">
        <f t="shared" si="104"/>
        <v>1</v>
      </c>
      <c r="AH960">
        <f t="shared" si="108"/>
        <v>0.5714285714285714</v>
      </c>
      <c r="AI960">
        <f t="shared" si="109"/>
        <v>0.18367346938775514</v>
      </c>
      <c r="AJ960">
        <v>0.76137624861265263</v>
      </c>
      <c r="AK960">
        <f t="shared" si="110"/>
        <v>5.6941294726170565E-2</v>
      </c>
    </row>
    <row r="961" spans="1:37" x14ac:dyDescent="0.2">
      <c r="A961" s="2" t="d">
        <v>2001-03-12</v>
      </c>
      <c r="B961" t="s">
        <v>706</v>
      </c>
      <c r="C961" t="s">
        <v>642</v>
      </c>
      <c r="D961">
        <v>3</v>
      </c>
      <c r="E961" t="s">
        <v>609</v>
      </c>
      <c r="F961" t="b">
        <v>0</v>
      </c>
      <c r="G961">
        <v>49</v>
      </c>
      <c r="H961" t="s">
        <v>628</v>
      </c>
      <c r="I961" t="s">
        <v>462</v>
      </c>
      <c r="J961">
        <v>3</v>
      </c>
      <c r="K961" t="s">
        <v>611</v>
      </c>
      <c r="L961" t="s">
        <v>612</v>
      </c>
      <c r="M961">
        <v>3</v>
      </c>
      <c r="N961">
        <v>4</v>
      </c>
      <c r="O961">
        <v>2208</v>
      </c>
      <c r="P961" t="s">
        <v>140</v>
      </c>
      <c r="R961" t="s">
        <v>621</v>
      </c>
      <c r="S961" t="s">
        <v>622</v>
      </c>
      <c r="T961">
        <v>32</v>
      </c>
      <c r="U961">
        <v>-4</v>
      </c>
      <c r="V961">
        <v>1941</v>
      </c>
      <c r="W961" t="s">
        <v>709</v>
      </c>
      <c r="AB961">
        <f>IF(I961=$AA$2, _xlfn.XLOOKUP(P961,tennis_clusters!B:B,tennis_clusters!AB:AB),"NA")</f>
        <v>5</v>
      </c>
      <c r="AC961" t="str">
        <f>IF(OR(ISNUMBER(AB961),ISNA(AB961)),"NA",_xlfn.XLOOKUP(I961,tennis_clusters!B:B,tennis_clusters!AB:AB))</f>
        <v>NA</v>
      </c>
      <c r="AD961" t="str">
        <f t="shared" si="105"/>
        <v>W</v>
      </c>
      <c r="AE961" t="str">
        <f t="shared" si="106"/>
        <v>W</v>
      </c>
      <c r="AF961">
        <f t="shared" si="107"/>
        <v>5</v>
      </c>
      <c r="AG961">
        <f t="shared" si="104"/>
        <v>1</v>
      </c>
      <c r="AH961">
        <f t="shared" si="108"/>
        <v>0.8666666666666667</v>
      </c>
      <c r="AI961">
        <f t="shared" si="109"/>
        <v>1.7777777777777771E-2</v>
      </c>
      <c r="AJ961">
        <v>0.76137624861265263</v>
      </c>
      <c r="AK961">
        <f t="shared" si="110"/>
        <v>5.6941294726170565E-2</v>
      </c>
    </row>
    <row r="962" spans="1:37" x14ac:dyDescent="0.2">
      <c r="A962" s="2" t="d">
        <v>1995-10-30</v>
      </c>
      <c r="B962" t="s">
        <v>844</v>
      </c>
      <c r="C962" t="s">
        <v>642</v>
      </c>
      <c r="D962">
        <v>3</v>
      </c>
      <c r="E962" t="s">
        <v>819</v>
      </c>
      <c r="F962" t="b">
        <v>1</v>
      </c>
      <c r="G962">
        <v>59</v>
      </c>
      <c r="H962" t="s">
        <v>620</v>
      </c>
      <c r="I962" t="s">
        <v>462</v>
      </c>
      <c r="J962">
        <v>1</v>
      </c>
      <c r="K962" t="s">
        <v>611</v>
      </c>
      <c r="L962" t="s">
        <v>612</v>
      </c>
      <c r="M962">
        <v>2</v>
      </c>
      <c r="N962">
        <v>2</v>
      </c>
      <c r="O962">
        <v>2344</v>
      </c>
      <c r="P962" t="s">
        <v>269</v>
      </c>
      <c r="Q962">
        <v>16</v>
      </c>
      <c r="R962" t="s">
        <v>615</v>
      </c>
      <c r="S962" t="s">
        <v>616</v>
      </c>
      <c r="T962">
        <v>20</v>
      </c>
      <c r="U962">
        <v>-2</v>
      </c>
      <c r="V962">
        <v>1997</v>
      </c>
      <c r="W962" t="s">
        <v>666</v>
      </c>
      <c r="AB962">
        <f>IF(I962=$AA$2, _xlfn.XLOOKUP(P962,tennis_clusters!B:B,tennis_clusters!AB:AB),"NA")</f>
        <v>24</v>
      </c>
      <c r="AC962" t="str">
        <f>IF(OR(ISNUMBER(AB962),ISNA(AB962)),"NA",_xlfn.XLOOKUP(I962,tennis_clusters!B:B,tennis_clusters!AB:AB))</f>
        <v>NA</v>
      </c>
      <c r="AD962" t="str">
        <f t="shared" si="105"/>
        <v>W</v>
      </c>
      <c r="AE962" t="str">
        <f t="shared" si="106"/>
        <v>W</v>
      </c>
      <c r="AF962">
        <f t="shared" si="107"/>
        <v>24</v>
      </c>
      <c r="AG962">
        <f t="shared" ref="AG962:AG997" si="111">IF(NOT(AE962=""),IF(AE962="W",1,0),"")</f>
        <v>1</v>
      </c>
      <c r="AH962">
        <f t="shared" si="108"/>
        <v>0.90625</v>
      </c>
      <c r="AI962">
        <f t="shared" si="109"/>
        <v>8.7890625E-3</v>
      </c>
      <c r="AJ962">
        <v>0.76137624861265263</v>
      </c>
      <c r="AK962">
        <f t="shared" si="110"/>
        <v>5.6941294726170565E-2</v>
      </c>
    </row>
    <row r="963" spans="1:37" x14ac:dyDescent="0.2">
      <c r="A963" s="2" t="d">
        <v>1993-05-24</v>
      </c>
      <c r="B963" t="s">
        <v>670</v>
      </c>
      <c r="C963" t="s">
        <v>608</v>
      </c>
      <c r="D963">
        <v>5</v>
      </c>
      <c r="E963" t="s">
        <v>671</v>
      </c>
      <c r="F963" t="b">
        <v>0</v>
      </c>
      <c r="G963">
        <v>30</v>
      </c>
      <c r="H963" t="s">
        <v>618</v>
      </c>
      <c r="I963" t="s">
        <v>511</v>
      </c>
      <c r="J963">
        <v>10</v>
      </c>
      <c r="K963" t="s">
        <v>633</v>
      </c>
      <c r="L963" t="s">
        <v>634</v>
      </c>
      <c r="M963">
        <v>11</v>
      </c>
      <c r="N963">
        <v>20</v>
      </c>
      <c r="O963">
        <v>2158</v>
      </c>
      <c r="P963" t="s">
        <v>462</v>
      </c>
      <c r="Q963">
        <v>1</v>
      </c>
      <c r="R963" t="s">
        <v>611</v>
      </c>
      <c r="S963" t="s">
        <v>612</v>
      </c>
      <c r="T963">
        <v>1</v>
      </c>
      <c r="U963">
        <v>-20</v>
      </c>
      <c r="V963">
        <v>2314</v>
      </c>
      <c r="W963" t="s">
        <v>1196</v>
      </c>
      <c r="AB963" t="str">
        <f>IF(I963=$AA$2, _xlfn.XLOOKUP(P963,tennis_clusters!B:B,tennis_clusters!AB:AB),"NA")</f>
        <v>NA</v>
      </c>
      <c r="AC963">
        <f>IF(OR(ISNUMBER(AB963),ISNA(AB963)),"NA",_xlfn.XLOOKUP(I963,tennis_clusters!B:B,tennis_clusters!AB:AB))</f>
        <v>18</v>
      </c>
      <c r="AD963" t="str">
        <f t="shared" ref="AD963:AD997" si="112">IF(OR(ISNUMBER(AB963),ISNA(AB963)),"W","L")</f>
        <v>L</v>
      </c>
      <c r="AE963" t="str">
        <f t="shared" ref="AE963:AE997" si="113">IF(OR(ISNA(AB963),ISNA(AC963)),"",IF(ISNUMBER(AB963),"W","L"))</f>
        <v>L</v>
      </c>
      <c r="AF963">
        <f t="shared" ref="AF963:AF997" si="114">IF(ISNUMBER(AB963),AB963,IF(ISNUMBER(AC963),AC963,""))</f>
        <v>18</v>
      </c>
      <c r="AG963">
        <f t="shared" si="111"/>
        <v>0</v>
      </c>
      <c r="AH963">
        <f t="shared" si="108"/>
        <v>0.7021276595744681</v>
      </c>
      <c r="AI963">
        <f t="shared" si="109"/>
        <v>0.49298325033952017</v>
      </c>
      <c r="AJ963">
        <v>0.76137624861265263</v>
      </c>
      <c r="AK963">
        <f t="shared" si="110"/>
        <v>0.57969379195147586</v>
      </c>
    </row>
    <row r="964" spans="1:37" x14ac:dyDescent="0.2">
      <c r="A964" s="2" t="d">
        <v>1994-05-09</v>
      </c>
      <c r="B964" t="s">
        <v>686</v>
      </c>
      <c r="C964" t="s">
        <v>642</v>
      </c>
      <c r="D964">
        <v>3</v>
      </c>
      <c r="E964" t="s">
        <v>671</v>
      </c>
      <c r="F964" t="b">
        <v>0</v>
      </c>
      <c r="G964">
        <v>34</v>
      </c>
      <c r="H964" t="s">
        <v>624</v>
      </c>
      <c r="I964" t="s">
        <v>462</v>
      </c>
      <c r="J964">
        <v>1</v>
      </c>
      <c r="K964" t="s">
        <v>611</v>
      </c>
      <c r="L964" t="s">
        <v>612</v>
      </c>
      <c r="M964">
        <v>1</v>
      </c>
      <c r="N964">
        <v>1</v>
      </c>
      <c r="O964">
        <v>2395</v>
      </c>
      <c r="P964" t="s">
        <v>45</v>
      </c>
      <c r="R964" t="s">
        <v>633</v>
      </c>
      <c r="S964" t="s">
        <v>634</v>
      </c>
      <c r="T964">
        <v>39</v>
      </c>
      <c r="U964">
        <v>-2</v>
      </c>
      <c r="V964">
        <v>1981</v>
      </c>
      <c r="W964" t="s">
        <v>768</v>
      </c>
      <c r="AB964">
        <f>IF(I964=$AA$2, _xlfn.XLOOKUP(P964,tennis_clusters!B:B,tennis_clusters!AB:AB),"NA")</f>
        <v>13</v>
      </c>
      <c r="AC964" t="str">
        <f>IF(OR(ISNUMBER(AB964),ISNA(AB964)),"NA",_xlfn.XLOOKUP(I964,tennis_clusters!B:B,tennis_clusters!AB:AB))</f>
        <v>NA</v>
      </c>
      <c r="AD964" t="str">
        <f t="shared" si="112"/>
        <v>W</v>
      </c>
      <c r="AE964" t="str">
        <f t="shared" si="113"/>
        <v>W</v>
      </c>
      <c r="AF964">
        <f t="shared" si="114"/>
        <v>13</v>
      </c>
      <c r="AG964">
        <f t="shared" si="111"/>
        <v>1</v>
      </c>
      <c r="AH964">
        <f t="shared" si="108"/>
        <v>0.80909090909090908</v>
      </c>
      <c r="AI964">
        <f t="shared" si="109"/>
        <v>3.6446280991735538E-2</v>
      </c>
      <c r="AJ964">
        <v>0.76137624861265263</v>
      </c>
      <c r="AK964">
        <f t="shared" si="110"/>
        <v>5.6941294726170565E-2</v>
      </c>
    </row>
    <row r="965" spans="1:37" x14ac:dyDescent="0.2">
      <c r="A965" s="2" t="d">
        <v>1997-03-17</v>
      </c>
      <c r="B965" t="s">
        <v>699</v>
      </c>
      <c r="C965" t="s">
        <v>642</v>
      </c>
      <c r="D965">
        <v>3</v>
      </c>
      <c r="E965" t="s">
        <v>609</v>
      </c>
      <c r="F965" t="b">
        <v>0</v>
      </c>
      <c r="G965">
        <v>47</v>
      </c>
      <c r="H965" t="s">
        <v>620</v>
      </c>
      <c r="I965" t="s">
        <v>462</v>
      </c>
      <c r="J965">
        <v>1</v>
      </c>
      <c r="K965" t="s">
        <v>611</v>
      </c>
      <c r="L965" t="s">
        <v>612</v>
      </c>
      <c r="M965">
        <v>1</v>
      </c>
      <c r="N965">
        <v>2</v>
      </c>
      <c r="O965">
        <v>2380</v>
      </c>
      <c r="P965" t="s">
        <v>360</v>
      </c>
      <c r="R965" t="s">
        <v>678</v>
      </c>
      <c r="S965" t="s">
        <v>679</v>
      </c>
      <c r="T965">
        <v>45</v>
      </c>
      <c r="U965">
        <v>-3</v>
      </c>
      <c r="V965">
        <v>2020</v>
      </c>
      <c r="W965" t="s">
        <v>983</v>
      </c>
      <c r="AB965">
        <f>IF(I965=$AA$2, _xlfn.XLOOKUP(P965,tennis_clusters!B:B,tennis_clusters!AB:AB),"NA")</f>
        <v>15</v>
      </c>
      <c r="AC965" t="str">
        <f>IF(OR(ISNUMBER(AB965),ISNA(AB965)),"NA",_xlfn.XLOOKUP(I965,tennis_clusters!B:B,tennis_clusters!AB:AB))</f>
        <v>NA</v>
      </c>
      <c r="AD965" t="str">
        <f t="shared" si="112"/>
        <v>W</v>
      </c>
      <c r="AE965" t="str">
        <f t="shared" si="113"/>
        <v>W</v>
      </c>
      <c r="AF965">
        <f t="shared" si="114"/>
        <v>15</v>
      </c>
      <c r="AG965">
        <f t="shared" si="111"/>
        <v>1</v>
      </c>
      <c r="AH965">
        <f t="shared" si="108"/>
        <v>0.70769230769230773</v>
      </c>
      <c r="AI965">
        <f t="shared" si="109"/>
        <v>8.5443786982248499E-2</v>
      </c>
      <c r="AJ965">
        <v>0.76137624861265263</v>
      </c>
      <c r="AK965">
        <f t="shared" si="110"/>
        <v>5.6941294726170565E-2</v>
      </c>
    </row>
    <row r="966" spans="1:37" x14ac:dyDescent="0.2">
      <c r="A966" s="2" t="d">
        <v>2000-03-20</v>
      </c>
      <c r="B966" t="s">
        <v>699</v>
      </c>
      <c r="C966" t="s">
        <v>642</v>
      </c>
      <c r="D966">
        <v>5</v>
      </c>
      <c r="E966" t="s">
        <v>609</v>
      </c>
      <c r="F966" t="b">
        <v>0</v>
      </c>
      <c r="G966">
        <v>48</v>
      </c>
      <c r="H966" t="s">
        <v>610</v>
      </c>
      <c r="I966" t="s">
        <v>462</v>
      </c>
      <c r="J966">
        <v>2</v>
      </c>
      <c r="K966" t="s">
        <v>611</v>
      </c>
      <c r="L966" t="s">
        <v>612</v>
      </c>
      <c r="M966">
        <v>2</v>
      </c>
      <c r="N966">
        <v>6</v>
      </c>
      <c r="O966">
        <v>2315</v>
      </c>
      <c r="P966" t="s">
        <v>226</v>
      </c>
      <c r="Q966">
        <v>6</v>
      </c>
      <c r="R966" t="s">
        <v>737</v>
      </c>
      <c r="S966" t="s">
        <v>738</v>
      </c>
      <c r="T966">
        <v>6</v>
      </c>
      <c r="U966">
        <v>-7</v>
      </c>
      <c r="V966">
        <v>2097</v>
      </c>
      <c r="W966" t="s">
        <v>822</v>
      </c>
      <c r="AB966">
        <f>IF(I966=$AA$2, _xlfn.XLOOKUP(P966,tennis_clusters!B:B,tennis_clusters!AB:AB),"NA")</f>
        <v>11</v>
      </c>
      <c r="AC966" t="str">
        <f>IF(OR(ISNUMBER(AB966),ISNA(AB966)),"NA",_xlfn.XLOOKUP(I966,tennis_clusters!B:B,tennis_clusters!AB:AB))</f>
        <v>NA</v>
      </c>
      <c r="AD966" t="str">
        <f t="shared" si="112"/>
        <v>W</v>
      </c>
      <c r="AE966" t="str">
        <f t="shared" si="113"/>
        <v>W</v>
      </c>
      <c r="AF966">
        <f t="shared" si="114"/>
        <v>11</v>
      </c>
      <c r="AG966">
        <f t="shared" si="111"/>
        <v>1</v>
      </c>
      <c r="AH966">
        <f t="shared" si="108"/>
        <v>0.66279069767441856</v>
      </c>
      <c r="AI966">
        <f t="shared" si="109"/>
        <v>0.11371011357490539</v>
      </c>
      <c r="AJ966">
        <v>0.76137624861265263</v>
      </c>
      <c r="AK966">
        <f t="shared" si="110"/>
        <v>5.6941294726170565E-2</v>
      </c>
    </row>
    <row r="967" spans="1:37" x14ac:dyDescent="0.2">
      <c r="A967" s="2" t="d">
        <v>1996-10-21</v>
      </c>
      <c r="B967" t="s">
        <v>726</v>
      </c>
      <c r="C967" t="s">
        <v>642</v>
      </c>
      <c r="D967">
        <v>3</v>
      </c>
      <c r="E967" t="s">
        <v>819</v>
      </c>
      <c r="F967" t="b">
        <v>1</v>
      </c>
      <c r="G967">
        <v>65</v>
      </c>
      <c r="H967" t="s">
        <v>614</v>
      </c>
      <c r="I967" t="s">
        <v>462</v>
      </c>
      <c r="J967">
        <v>1</v>
      </c>
      <c r="K967" t="s">
        <v>611</v>
      </c>
      <c r="L967" t="s">
        <v>612</v>
      </c>
      <c r="M967">
        <v>1</v>
      </c>
      <c r="N967">
        <v>3</v>
      </c>
      <c r="O967">
        <v>2373</v>
      </c>
      <c r="P967" t="s">
        <v>269</v>
      </c>
      <c r="R967" t="s">
        <v>615</v>
      </c>
      <c r="S967" t="s">
        <v>616</v>
      </c>
      <c r="T967">
        <v>26</v>
      </c>
      <c r="U967">
        <v>-4</v>
      </c>
      <c r="V967">
        <v>2062</v>
      </c>
      <c r="W967" t="s">
        <v>666</v>
      </c>
      <c r="AB967">
        <f>IF(I967=$AA$2, _xlfn.XLOOKUP(P967,tennis_clusters!B:B,tennis_clusters!AB:AB),"NA")</f>
        <v>24</v>
      </c>
      <c r="AC967" t="str">
        <f>IF(OR(ISNUMBER(AB967),ISNA(AB967)),"NA",_xlfn.XLOOKUP(I967,tennis_clusters!B:B,tennis_clusters!AB:AB))</f>
        <v>NA</v>
      </c>
      <c r="AD967" t="str">
        <f t="shared" si="112"/>
        <v>W</v>
      </c>
      <c r="AE967" t="str">
        <f t="shared" si="113"/>
        <v>W</v>
      </c>
      <c r="AF967">
        <f t="shared" si="114"/>
        <v>24</v>
      </c>
      <c r="AG967">
        <f t="shared" si="111"/>
        <v>1</v>
      </c>
      <c r="AH967">
        <f t="shared" ref="AH967:AH997" si="115">IF(AF967="","",_xlfn.XLOOKUP(AF967,AL:AL,AM:AM))</f>
        <v>0.90625</v>
      </c>
      <c r="AI967">
        <f t="shared" ref="AI967:AI997" si="116">IF(AF967="","",(AH967-AG967)^2)</f>
        <v>8.7890625E-3</v>
      </c>
      <c r="AJ967">
        <v>0.76137624861265263</v>
      </c>
      <c r="AK967">
        <f t="shared" ref="AK967:AK997" si="117">IF(AG967="","",(AJ967-AG967)^2)</f>
        <v>5.6941294726170565E-2</v>
      </c>
    </row>
    <row r="968" spans="1:37" x14ac:dyDescent="0.2">
      <c r="A968" s="2" t="d">
        <v>1991-06-24</v>
      </c>
      <c r="B968" t="s">
        <v>658</v>
      </c>
      <c r="C968" t="s">
        <v>608</v>
      </c>
      <c r="D968">
        <v>5</v>
      </c>
      <c r="E968" t="s">
        <v>608</v>
      </c>
      <c r="F968" t="b">
        <v>0</v>
      </c>
      <c r="G968">
        <v>49</v>
      </c>
      <c r="H968" t="s">
        <v>628</v>
      </c>
      <c r="I968" t="s">
        <v>150</v>
      </c>
      <c r="K968" t="s">
        <v>611</v>
      </c>
      <c r="L968" t="s">
        <v>612</v>
      </c>
      <c r="M968">
        <v>24</v>
      </c>
      <c r="N968">
        <v>19</v>
      </c>
      <c r="O968">
        <v>1964</v>
      </c>
      <c r="P968" t="s">
        <v>462</v>
      </c>
      <c r="Q968">
        <v>8</v>
      </c>
      <c r="R968" t="s">
        <v>611</v>
      </c>
      <c r="S968" t="s">
        <v>612</v>
      </c>
      <c r="T968">
        <v>9</v>
      </c>
      <c r="U968">
        <v>-17</v>
      </c>
      <c r="V968">
        <v>2106</v>
      </c>
      <c r="W968" t="s">
        <v>1298</v>
      </c>
      <c r="AB968" t="str">
        <f>IF(I968=$AA$2, _xlfn.XLOOKUP(P968,tennis_clusters!B:B,tennis_clusters!AB:AB),"NA")</f>
        <v>NA</v>
      </c>
      <c r="AC968">
        <f>IF(OR(ISNUMBER(AB968),ISNA(AB968)),"NA",_xlfn.XLOOKUP(I968,tennis_clusters!B:B,tennis_clusters!AB:AB))</f>
        <v>2</v>
      </c>
      <c r="AD968" t="str">
        <f t="shared" si="112"/>
        <v>L</v>
      </c>
      <c r="AE968" t="str">
        <f t="shared" si="113"/>
        <v>L</v>
      </c>
      <c r="AF968">
        <f t="shared" si="114"/>
        <v>2</v>
      </c>
      <c r="AG968">
        <f t="shared" si="111"/>
        <v>0</v>
      </c>
      <c r="AH968">
        <f t="shared" si="115"/>
        <v>0.78749999999999998</v>
      </c>
      <c r="AI968">
        <f t="shared" si="116"/>
        <v>0.62015624999999996</v>
      </c>
      <c r="AJ968">
        <v>0.76137624861265263</v>
      </c>
      <c r="AK968">
        <f t="shared" si="117"/>
        <v>0.57969379195147586</v>
      </c>
    </row>
    <row r="969" spans="1:37" x14ac:dyDescent="0.2">
      <c r="A969" s="2" t="d">
        <v>1999-06-07</v>
      </c>
      <c r="B969" t="s">
        <v>762</v>
      </c>
      <c r="C969" t="s">
        <v>637</v>
      </c>
      <c r="D969">
        <v>3</v>
      </c>
      <c r="E969" t="s">
        <v>608</v>
      </c>
      <c r="F969" t="b">
        <v>0</v>
      </c>
      <c r="G969">
        <v>58</v>
      </c>
      <c r="H969" t="s">
        <v>618</v>
      </c>
      <c r="I969" t="s">
        <v>462</v>
      </c>
      <c r="J969">
        <v>2</v>
      </c>
      <c r="K969" t="s">
        <v>611</v>
      </c>
      <c r="L969" t="s">
        <v>612</v>
      </c>
      <c r="M969">
        <v>3</v>
      </c>
      <c r="N969">
        <v>4</v>
      </c>
      <c r="O969">
        <v>2198</v>
      </c>
      <c r="P969" t="s">
        <v>212</v>
      </c>
      <c r="Q969">
        <v>8</v>
      </c>
      <c r="R969" t="s">
        <v>871</v>
      </c>
      <c r="S969" t="s">
        <v>872</v>
      </c>
      <c r="T969">
        <v>15</v>
      </c>
      <c r="U969">
        <v>-4</v>
      </c>
      <c r="V969">
        <v>1972</v>
      </c>
      <c r="W969" t="s">
        <v>777</v>
      </c>
      <c r="AB969">
        <f>IF(I969=$AA$2, _xlfn.XLOOKUP(P969,tennis_clusters!B:B,tennis_clusters!AB:AB),"NA")</f>
        <v>16</v>
      </c>
      <c r="AC969" t="str">
        <f>IF(OR(ISNUMBER(AB969),ISNA(AB969)),"NA",_xlfn.XLOOKUP(I969,tennis_clusters!B:B,tennis_clusters!AB:AB))</f>
        <v>NA</v>
      </c>
      <c r="AD969" t="str">
        <f t="shared" si="112"/>
        <v>W</v>
      </c>
      <c r="AE969" t="str">
        <f t="shared" si="113"/>
        <v>W</v>
      </c>
      <c r="AF969">
        <f t="shared" si="114"/>
        <v>16</v>
      </c>
      <c r="AG969">
        <f t="shared" si="111"/>
        <v>1</v>
      </c>
      <c r="AH969">
        <f t="shared" si="115"/>
        <v>0.62264150943396224</v>
      </c>
      <c r="AI969">
        <f t="shared" si="116"/>
        <v>0.1423994304022784</v>
      </c>
      <c r="AJ969">
        <v>0.76137624861265263</v>
      </c>
      <c r="AK969">
        <f t="shared" si="117"/>
        <v>5.6941294726170565E-2</v>
      </c>
    </row>
    <row r="970" spans="1:37" x14ac:dyDescent="0.2">
      <c r="A970" s="2" t="d">
        <v>1990-03-16</v>
      </c>
      <c r="B970" t="s">
        <v>699</v>
      </c>
      <c r="C970" t="s">
        <v>642</v>
      </c>
      <c r="D970">
        <v>3</v>
      </c>
      <c r="E970" t="s">
        <v>609</v>
      </c>
      <c r="F970" t="b">
        <v>0</v>
      </c>
      <c r="H970" t="s">
        <v>624</v>
      </c>
      <c r="I970" t="s">
        <v>462</v>
      </c>
      <c r="J970">
        <v>16</v>
      </c>
      <c r="K970" t="s">
        <v>611</v>
      </c>
      <c r="L970" t="s">
        <v>612</v>
      </c>
      <c r="M970">
        <v>19</v>
      </c>
      <c r="N970">
        <v>9</v>
      </c>
      <c r="O970">
        <v>2015</v>
      </c>
      <c r="P970" t="s">
        <v>227</v>
      </c>
      <c r="R970" t="s">
        <v>638</v>
      </c>
      <c r="S970" t="s">
        <v>639</v>
      </c>
      <c r="T970">
        <v>75</v>
      </c>
      <c r="U970">
        <v>-9</v>
      </c>
      <c r="V970">
        <v>1990</v>
      </c>
      <c r="W970" t="s">
        <v>1047</v>
      </c>
      <c r="AB970">
        <f>IF(I970=$AA$2, _xlfn.XLOOKUP(P970,tennis_clusters!B:B,tennis_clusters!AB:AB),"NA")</f>
        <v>11</v>
      </c>
      <c r="AC970" t="str">
        <f>IF(OR(ISNUMBER(AB970),ISNA(AB970)),"NA",_xlfn.XLOOKUP(I970,tennis_clusters!B:B,tennis_clusters!AB:AB))</f>
        <v>NA</v>
      </c>
      <c r="AD970" t="str">
        <f t="shared" si="112"/>
        <v>W</v>
      </c>
      <c r="AE970" t="str">
        <f t="shared" si="113"/>
        <v>W</v>
      </c>
      <c r="AF970">
        <f t="shared" si="114"/>
        <v>11</v>
      </c>
      <c r="AG970">
        <f t="shared" si="111"/>
        <v>1</v>
      </c>
      <c r="AH970">
        <f t="shared" si="115"/>
        <v>0.66279069767441856</v>
      </c>
      <c r="AI970">
        <f t="shared" si="116"/>
        <v>0.11371011357490539</v>
      </c>
      <c r="AJ970">
        <v>0.76137624861265263</v>
      </c>
      <c r="AK970">
        <f t="shared" si="117"/>
        <v>5.6941294726170565E-2</v>
      </c>
    </row>
    <row r="971" spans="1:37" x14ac:dyDescent="0.2">
      <c r="A971" s="2" t="d">
        <v>1997-11-10</v>
      </c>
      <c r="B971" t="s">
        <v>839</v>
      </c>
      <c r="C971" t="s">
        <v>610</v>
      </c>
      <c r="D971">
        <v>3</v>
      </c>
      <c r="E971" t="s">
        <v>609</v>
      </c>
      <c r="F971" t="b">
        <v>1</v>
      </c>
      <c r="G971">
        <v>61</v>
      </c>
      <c r="H971" t="s">
        <v>677</v>
      </c>
      <c r="I971" t="s">
        <v>462</v>
      </c>
      <c r="K971" t="s">
        <v>611</v>
      </c>
      <c r="L971" t="s">
        <v>612</v>
      </c>
      <c r="M971">
        <v>1</v>
      </c>
      <c r="N971">
        <v>5</v>
      </c>
      <c r="O971">
        <v>2339</v>
      </c>
      <c r="P971" t="s">
        <v>216</v>
      </c>
      <c r="R971" t="s">
        <v>625</v>
      </c>
      <c r="S971" t="s">
        <v>626</v>
      </c>
      <c r="T971">
        <v>5</v>
      </c>
      <c r="U971">
        <v>-5</v>
      </c>
      <c r="V971">
        <v>2135</v>
      </c>
      <c r="W971" t="s">
        <v>849</v>
      </c>
      <c r="AB971">
        <f>IF(I971=$AA$2, _xlfn.XLOOKUP(P971,tennis_clusters!B:B,tennis_clusters!AB:AB),"NA")</f>
        <v>16</v>
      </c>
      <c r="AC971" t="str">
        <f>IF(OR(ISNUMBER(AB971),ISNA(AB971)),"NA",_xlfn.XLOOKUP(I971,tennis_clusters!B:B,tennis_clusters!AB:AB))</f>
        <v>NA</v>
      </c>
      <c r="AD971" t="str">
        <f t="shared" si="112"/>
        <v>W</v>
      </c>
      <c r="AE971" t="str">
        <f t="shared" si="113"/>
        <v>W</v>
      </c>
      <c r="AF971">
        <f t="shared" si="114"/>
        <v>16</v>
      </c>
      <c r="AG971">
        <f t="shared" si="111"/>
        <v>1</v>
      </c>
      <c r="AH971">
        <f t="shared" si="115"/>
        <v>0.62264150943396224</v>
      </c>
      <c r="AI971">
        <f t="shared" si="116"/>
        <v>0.1423994304022784</v>
      </c>
      <c r="AJ971">
        <v>0.76137624861265263</v>
      </c>
      <c r="AK971">
        <f t="shared" si="117"/>
        <v>5.6941294726170565E-2</v>
      </c>
    </row>
    <row r="972" spans="1:37" x14ac:dyDescent="0.2">
      <c r="A972" s="2" t="d">
        <v>2001-08-27</v>
      </c>
      <c r="B972" t="s">
        <v>607</v>
      </c>
      <c r="C972" t="s">
        <v>608</v>
      </c>
      <c r="D972">
        <v>5</v>
      </c>
      <c r="E972" t="s">
        <v>609</v>
      </c>
      <c r="F972" t="b">
        <v>0</v>
      </c>
      <c r="G972">
        <v>65</v>
      </c>
      <c r="H972" t="s">
        <v>618</v>
      </c>
      <c r="I972" t="s">
        <v>462</v>
      </c>
      <c r="J972">
        <v>10</v>
      </c>
      <c r="K972" t="s">
        <v>611</v>
      </c>
      <c r="L972" t="s">
        <v>612</v>
      </c>
      <c r="M972">
        <v>10</v>
      </c>
      <c r="N972">
        <v>17</v>
      </c>
      <c r="O972">
        <v>2182</v>
      </c>
      <c r="P972" t="s">
        <v>60</v>
      </c>
      <c r="Q972">
        <v>2</v>
      </c>
      <c r="R972" t="s">
        <v>611</v>
      </c>
      <c r="S972" t="s">
        <v>612</v>
      </c>
      <c r="T972">
        <v>2</v>
      </c>
      <c r="U972">
        <v>-16</v>
      </c>
      <c r="V972">
        <v>2241</v>
      </c>
      <c r="W972" t="s">
        <v>734</v>
      </c>
      <c r="AB972">
        <f>IF(I972=$AA$2, _xlfn.XLOOKUP(P972,tennis_clusters!B:B,tennis_clusters!AB:AB),"NA")</f>
        <v>21</v>
      </c>
      <c r="AC972" t="str">
        <f>IF(OR(ISNUMBER(AB972),ISNA(AB972)),"NA",_xlfn.XLOOKUP(I972,tennis_clusters!B:B,tennis_clusters!AB:AB))</f>
        <v>NA</v>
      </c>
      <c r="AD972" t="str">
        <f t="shared" si="112"/>
        <v>W</v>
      </c>
      <c r="AE972" t="str">
        <f t="shared" si="113"/>
        <v>W</v>
      </c>
      <c r="AF972">
        <f t="shared" si="114"/>
        <v>21</v>
      </c>
      <c r="AG972">
        <f t="shared" si="111"/>
        <v>1</v>
      </c>
      <c r="AH972">
        <f t="shared" si="115"/>
        <v>0.5714285714285714</v>
      </c>
      <c r="AI972">
        <f t="shared" si="116"/>
        <v>0.18367346938775514</v>
      </c>
      <c r="AJ972">
        <v>0.76137624861265263</v>
      </c>
      <c r="AK972">
        <f t="shared" si="117"/>
        <v>5.6941294726170565E-2</v>
      </c>
    </row>
    <row r="973" spans="1:37" x14ac:dyDescent="0.2">
      <c r="A973" s="2" t="d">
        <v>2000-08-07</v>
      </c>
      <c r="B973" t="s">
        <v>641</v>
      </c>
      <c r="C973" t="s">
        <v>642</v>
      </c>
      <c r="D973">
        <v>3</v>
      </c>
      <c r="E973" t="s">
        <v>609</v>
      </c>
      <c r="F973" t="b">
        <v>0</v>
      </c>
      <c r="G973">
        <v>68</v>
      </c>
      <c r="H973" t="s">
        <v>624</v>
      </c>
      <c r="I973" t="s">
        <v>462</v>
      </c>
      <c r="J973">
        <v>2</v>
      </c>
      <c r="K973" t="s">
        <v>611</v>
      </c>
      <c r="L973" t="s">
        <v>612</v>
      </c>
      <c r="M973">
        <v>2</v>
      </c>
      <c r="N973">
        <v>1</v>
      </c>
      <c r="O973">
        <v>2266</v>
      </c>
      <c r="P973" t="s">
        <v>534</v>
      </c>
      <c r="R973" t="s">
        <v>611</v>
      </c>
      <c r="S973" t="s">
        <v>612</v>
      </c>
      <c r="T973">
        <v>271</v>
      </c>
      <c r="U973">
        <v>-2</v>
      </c>
      <c r="V973">
        <v>1675</v>
      </c>
      <c r="W973" t="s">
        <v>800</v>
      </c>
      <c r="Y973" t="s">
        <v>646</v>
      </c>
      <c r="AB973">
        <f>IF(I973=$AA$2, _xlfn.XLOOKUP(P973,tennis_clusters!B:B,tennis_clusters!AB:AB),"NA")</f>
        <v>15</v>
      </c>
      <c r="AC973" t="str">
        <f>IF(OR(ISNUMBER(AB973),ISNA(AB973)),"NA",_xlfn.XLOOKUP(I973,tennis_clusters!B:B,tennis_clusters!AB:AB))</f>
        <v>NA</v>
      </c>
      <c r="AD973" t="str">
        <f t="shared" si="112"/>
        <v>W</v>
      </c>
      <c r="AE973" t="str">
        <f t="shared" si="113"/>
        <v>W</v>
      </c>
      <c r="AF973">
        <f t="shared" si="114"/>
        <v>15</v>
      </c>
      <c r="AG973">
        <f t="shared" si="111"/>
        <v>1</v>
      </c>
      <c r="AH973">
        <f t="shared" si="115"/>
        <v>0.70769230769230773</v>
      </c>
      <c r="AI973">
        <f t="shared" si="116"/>
        <v>8.5443786982248499E-2</v>
      </c>
      <c r="AJ973">
        <v>0.76137624861265263</v>
      </c>
      <c r="AK973">
        <f t="shared" si="117"/>
        <v>5.6941294726170565E-2</v>
      </c>
    </row>
    <row r="974" spans="1:37" x14ac:dyDescent="0.2">
      <c r="A974" s="2" t="d">
        <v>1996-03-18</v>
      </c>
      <c r="B974" t="s">
        <v>699</v>
      </c>
      <c r="C974" t="s">
        <v>642</v>
      </c>
      <c r="D974">
        <v>3</v>
      </c>
      <c r="E974" t="s">
        <v>609</v>
      </c>
      <c r="F974" t="b">
        <v>0</v>
      </c>
      <c r="G974">
        <v>46</v>
      </c>
      <c r="H974" t="s">
        <v>614</v>
      </c>
      <c r="I974" t="s">
        <v>212</v>
      </c>
      <c r="J974">
        <v>6</v>
      </c>
      <c r="K974" t="s">
        <v>871</v>
      </c>
      <c r="L974" t="s">
        <v>872</v>
      </c>
      <c r="M974">
        <v>6</v>
      </c>
      <c r="N974">
        <v>15</v>
      </c>
      <c r="O974">
        <v>2226</v>
      </c>
      <c r="P974" t="s">
        <v>462</v>
      </c>
      <c r="Q974">
        <v>2</v>
      </c>
      <c r="R974" t="s">
        <v>611</v>
      </c>
      <c r="S974" t="s">
        <v>612</v>
      </c>
      <c r="T974">
        <v>2</v>
      </c>
      <c r="U974">
        <v>-15</v>
      </c>
      <c r="V974">
        <v>2342</v>
      </c>
      <c r="W974" t="s">
        <v>1037</v>
      </c>
      <c r="AB974" t="str">
        <f>IF(I974=$AA$2, _xlfn.XLOOKUP(P974,tennis_clusters!B:B,tennis_clusters!AB:AB),"NA")</f>
        <v>NA</v>
      </c>
      <c r="AC974">
        <f>IF(OR(ISNUMBER(AB974),ISNA(AB974)),"NA",_xlfn.XLOOKUP(I974,tennis_clusters!B:B,tennis_clusters!AB:AB))</f>
        <v>16</v>
      </c>
      <c r="AD974" t="str">
        <f t="shared" si="112"/>
        <v>L</v>
      </c>
      <c r="AE974" t="str">
        <f t="shared" si="113"/>
        <v>L</v>
      </c>
      <c r="AF974">
        <f t="shared" si="114"/>
        <v>16</v>
      </c>
      <c r="AG974">
        <f t="shared" si="111"/>
        <v>0</v>
      </c>
      <c r="AH974">
        <f t="shared" si="115"/>
        <v>0.62264150943396224</v>
      </c>
      <c r="AI974">
        <f t="shared" si="116"/>
        <v>0.3876824492702029</v>
      </c>
      <c r="AJ974">
        <v>0.76137624861265263</v>
      </c>
      <c r="AK974">
        <f t="shared" si="117"/>
        <v>0.57969379195147586</v>
      </c>
    </row>
    <row r="975" spans="1:37" x14ac:dyDescent="0.2">
      <c r="A975" s="2" t="d">
        <v>1995-10-23</v>
      </c>
      <c r="B975" t="s">
        <v>1056</v>
      </c>
      <c r="C975" t="s">
        <v>642</v>
      </c>
      <c r="D975">
        <v>3</v>
      </c>
      <c r="E975" t="s">
        <v>819</v>
      </c>
      <c r="F975" t="b">
        <v>1</v>
      </c>
      <c r="G975">
        <v>65</v>
      </c>
      <c r="H975" t="s">
        <v>614</v>
      </c>
      <c r="I975" t="s">
        <v>546</v>
      </c>
      <c r="J975">
        <v>3</v>
      </c>
      <c r="K975" t="s">
        <v>729</v>
      </c>
      <c r="L975" t="s">
        <v>730</v>
      </c>
      <c r="M975">
        <v>3</v>
      </c>
      <c r="N975">
        <v>14</v>
      </c>
      <c r="O975">
        <v>2267</v>
      </c>
      <c r="P975" t="s">
        <v>462</v>
      </c>
      <c r="Q975">
        <v>2</v>
      </c>
      <c r="R975" t="s">
        <v>611</v>
      </c>
      <c r="S975" t="s">
        <v>612</v>
      </c>
      <c r="T975">
        <v>2</v>
      </c>
      <c r="U975">
        <v>-14</v>
      </c>
      <c r="V975">
        <v>2355</v>
      </c>
      <c r="W975" t="s">
        <v>1057</v>
      </c>
      <c r="AB975" t="str">
        <f>IF(I975=$AA$2, _xlfn.XLOOKUP(P975,tennis_clusters!B:B,tennis_clusters!AB:AB),"NA")</f>
        <v>NA</v>
      </c>
      <c r="AC975">
        <f>IF(OR(ISNUMBER(AB975),ISNA(AB975)),"NA",_xlfn.XLOOKUP(I975,tennis_clusters!B:B,tennis_clusters!AB:AB))</f>
        <v>18</v>
      </c>
      <c r="AD975" t="str">
        <f t="shared" si="112"/>
        <v>L</v>
      </c>
      <c r="AE975" t="str">
        <f t="shared" si="113"/>
        <v>L</v>
      </c>
      <c r="AF975">
        <f t="shared" si="114"/>
        <v>18</v>
      </c>
      <c r="AG975">
        <f t="shared" si="111"/>
        <v>0</v>
      </c>
      <c r="AH975">
        <f t="shared" si="115"/>
        <v>0.7021276595744681</v>
      </c>
      <c r="AI975">
        <f t="shared" si="116"/>
        <v>0.49298325033952017</v>
      </c>
      <c r="AJ975">
        <v>0.76137624861265263</v>
      </c>
      <c r="AK975">
        <f t="shared" si="117"/>
        <v>0.57969379195147586</v>
      </c>
    </row>
    <row r="976" spans="1:37" x14ac:dyDescent="0.2">
      <c r="A976" s="2" t="d">
        <v>1991-09-30</v>
      </c>
      <c r="B976" t="s">
        <v>1286</v>
      </c>
      <c r="C976" t="s">
        <v>783</v>
      </c>
      <c r="D976">
        <v>3</v>
      </c>
      <c r="E976" t="s">
        <v>609</v>
      </c>
      <c r="F976" t="b">
        <v>1</v>
      </c>
      <c r="G976">
        <v>35</v>
      </c>
      <c r="H976" t="s">
        <v>620</v>
      </c>
      <c r="I976" t="s">
        <v>462</v>
      </c>
      <c r="J976">
        <v>3</v>
      </c>
      <c r="K976" t="s">
        <v>611</v>
      </c>
      <c r="L976" t="s">
        <v>612</v>
      </c>
      <c r="M976">
        <v>7</v>
      </c>
      <c r="N976">
        <v>3</v>
      </c>
      <c r="O976">
        <v>2177</v>
      </c>
      <c r="P976" t="s">
        <v>553</v>
      </c>
      <c r="Q976">
        <v>13</v>
      </c>
      <c r="R976" t="s">
        <v>643</v>
      </c>
      <c r="S976" t="s">
        <v>644</v>
      </c>
      <c r="T976">
        <v>52</v>
      </c>
      <c r="U976">
        <v>-4</v>
      </c>
      <c r="V976">
        <v>1933</v>
      </c>
      <c r="W976" t="s">
        <v>890</v>
      </c>
      <c r="AB976">
        <f>IF(I976=$AA$2, _xlfn.XLOOKUP(P976,tennis_clusters!B:B,tennis_clusters!AB:AB),"NA")</f>
        <v>17</v>
      </c>
      <c r="AC976" t="str">
        <f>IF(OR(ISNUMBER(AB976),ISNA(AB976)),"NA",_xlfn.XLOOKUP(I976,tennis_clusters!B:B,tennis_clusters!AB:AB))</f>
        <v>NA</v>
      </c>
      <c r="AD976" t="str">
        <f t="shared" si="112"/>
        <v>W</v>
      </c>
      <c r="AE976" t="str">
        <f t="shared" si="113"/>
        <v>W</v>
      </c>
      <c r="AF976">
        <f t="shared" si="114"/>
        <v>17</v>
      </c>
      <c r="AG976">
        <f t="shared" si="111"/>
        <v>1</v>
      </c>
      <c r="AH976">
        <f t="shared" si="115"/>
        <v>0.72972972972972971</v>
      </c>
      <c r="AI976">
        <f t="shared" si="116"/>
        <v>7.3046018991964945E-2</v>
      </c>
      <c r="AJ976">
        <v>0.76137624861265263</v>
      </c>
      <c r="AK976">
        <f t="shared" si="117"/>
        <v>5.6941294726170565E-2</v>
      </c>
    </row>
    <row r="977" spans="1:37" x14ac:dyDescent="0.2">
      <c r="A977" s="2" t="d">
        <v>2001-08-27</v>
      </c>
      <c r="B977" t="s">
        <v>607</v>
      </c>
      <c r="C977" t="s">
        <v>608</v>
      </c>
      <c r="D977">
        <v>5</v>
      </c>
      <c r="E977" t="s">
        <v>609</v>
      </c>
      <c r="F977" t="b">
        <v>0</v>
      </c>
      <c r="G977">
        <v>65</v>
      </c>
      <c r="H977" t="s">
        <v>628</v>
      </c>
      <c r="I977" t="s">
        <v>462</v>
      </c>
      <c r="J977">
        <v>10</v>
      </c>
      <c r="K977" t="s">
        <v>611</v>
      </c>
      <c r="L977" t="s">
        <v>612</v>
      </c>
      <c r="M977">
        <v>10</v>
      </c>
      <c r="N977">
        <v>2</v>
      </c>
      <c r="O977">
        <v>2161</v>
      </c>
      <c r="P977" t="s">
        <v>61</v>
      </c>
      <c r="R977" t="s">
        <v>737</v>
      </c>
      <c r="S977" t="s">
        <v>738</v>
      </c>
      <c r="T977">
        <v>111</v>
      </c>
      <c r="U977">
        <v>-4</v>
      </c>
      <c r="V977">
        <v>1752</v>
      </c>
      <c r="W977" t="s">
        <v>739</v>
      </c>
      <c r="Y977" t="s">
        <v>646</v>
      </c>
      <c r="AB977">
        <f>IF(I977=$AA$2, _xlfn.XLOOKUP(P977,tennis_clusters!B:B,tennis_clusters!AB:AB),"NA")</f>
        <v>19</v>
      </c>
      <c r="AC977" t="str">
        <f>IF(OR(ISNUMBER(AB977),ISNA(AB977)),"NA",_xlfn.XLOOKUP(I977,tennis_clusters!B:B,tennis_clusters!AB:AB))</f>
        <v>NA</v>
      </c>
      <c r="AD977" t="str">
        <f t="shared" si="112"/>
        <v>W</v>
      </c>
      <c r="AE977" t="str">
        <f t="shared" si="113"/>
        <v>W</v>
      </c>
      <c r="AF977">
        <f t="shared" si="114"/>
        <v>19</v>
      </c>
      <c r="AG977">
        <f t="shared" si="111"/>
        <v>1</v>
      </c>
      <c r="AH977">
        <f t="shared" si="115"/>
        <v>0.83333333333333337</v>
      </c>
      <c r="AI977">
        <f t="shared" si="116"/>
        <v>2.7777777777777766E-2</v>
      </c>
      <c r="AJ977">
        <v>0.76137624861265263</v>
      </c>
      <c r="AK977">
        <f t="shared" si="117"/>
        <v>5.6941294726170565E-2</v>
      </c>
    </row>
    <row r="978" spans="1:37" x14ac:dyDescent="0.2">
      <c r="A978" s="2" t="d">
        <v>2000-08-07</v>
      </c>
      <c r="B978" t="s">
        <v>641</v>
      </c>
      <c r="C978" t="s">
        <v>642</v>
      </c>
      <c r="D978">
        <v>3</v>
      </c>
      <c r="E978" t="s">
        <v>609</v>
      </c>
      <c r="F978" t="b">
        <v>0</v>
      </c>
      <c r="G978">
        <v>68</v>
      </c>
      <c r="H978" t="s">
        <v>620</v>
      </c>
      <c r="I978" t="s">
        <v>548</v>
      </c>
      <c r="J978">
        <v>15</v>
      </c>
      <c r="K978" t="s">
        <v>625</v>
      </c>
      <c r="L978" t="s">
        <v>626</v>
      </c>
      <c r="M978">
        <v>16</v>
      </c>
      <c r="N978">
        <v>16</v>
      </c>
      <c r="O978">
        <v>2056</v>
      </c>
      <c r="P978" t="s">
        <v>462</v>
      </c>
      <c r="Q978">
        <v>2</v>
      </c>
      <c r="R978" t="s">
        <v>611</v>
      </c>
      <c r="S978" t="s">
        <v>612</v>
      </c>
      <c r="T978">
        <v>2</v>
      </c>
      <c r="U978">
        <v>-15</v>
      </c>
      <c r="V978">
        <v>2267</v>
      </c>
      <c r="W978" t="s">
        <v>666</v>
      </c>
      <c r="AB978" t="str">
        <f>IF(I978=$AA$2, _xlfn.XLOOKUP(P978,tennis_clusters!B:B,tennis_clusters!AB:AB),"NA")</f>
        <v>NA</v>
      </c>
      <c r="AC978">
        <f>IF(OR(ISNUMBER(AB978),ISNA(AB978)),"NA",_xlfn.XLOOKUP(I978,tennis_clusters!B:B,tennis_clusters!AB:AB))</f>
        <v>8</v>
      </c>
      <c r="AD978" t="str">
        <f t="shared" si="112"/>
        <v>L</v>
      </c>
      <c r="AE978" t="str">
        <f t="shared" si="113"/>
        <v>L</v>
      </c>
      <c r="AF978">
        <f t="shared" si="114"/>
        <v>8</v>
      </c>
      <c r="AG978">
        <f t="shared" si="111"/>
        <v>0</v>
      </c>
      <c r="AH978">
        <f t="shared" si="115"/>
        <v>0.7415730337078652</v>
      </c>
      <c r="AI978">
        <f t="shared" si="116"/>
        <v>0.54993056432268661</v>
      </c>
      <c r="AJ978">
        <v>0.76137624861265263</v>
      </c>
      <c r="AK978">
        <f t="shared" si="117"/>
        <v>0.57969379195147586</v>
      </c>
    </row>
    <row r="979" spans="1:37" x14ac:dyDescent="0.2">
      <c r="A979" s="2" t="d">
        <v>1996-11-19</v>
      </c>
      <c r="B979" t="s">
        <v>839</v>
      </c>
      <c r="C979" t="s">
        <v>610</v>
      </c>
      <c r="D979">
        <v>3</v>
      </c>
      <c r="E979" t="s">
        <v>819</v>
      </c>
      <c r="F979" t="b">
        <v>1</v>
      </c>
      <c r="G979">
        <v>100</v>
      </c>
      <c r="H979" t="s">
        <v>677</v>
      </c>
      <c r="I979" t="s">
        <v>462</v>
      </c>
      <c r="K979" t="s">
        <v>611</v>
      </c>
      <c r="L979" t="s">
        <v>612</v>
      </c>
      <c r="M979">
        <v>1</v>
      </c>
      <c r="N979">
        <v>10</v>
      </c>
      <c r="O979">
        <v>2331</v>
      </c>
      <c r="P979" t="s">
        <v>60</v>
      </c>
      <c r="R979" t="s">
        <v>611</v>
      </c>
      <c r="S979" t="s">
        <v>612</v>
      </c>
      <c r="T979">
        <v>7</v>
      </c>
      <c r="U979">
        <v>-10</v>
      </c>
      <c r="V979">
        <v>2287</v>
      </c>
      <c r="W979" t="s">
        <v>890</v>
      </c>
      <c r="AB979">
        <f>IF(I979=$AA$2, _xlfn.XLOOKUP(P979,tennis_clusters!B:B,tennis_clusters!AB:AB),"NA")</f>
        <v>21</v>
      </c>
      <c r="AC979" t="str">
        <f>IF(OR(ISNUMBER(AB979),ISNA(AB979)),"NA",_xlfn.XLOOKUP(I979,tennis_clusters!B:B,tennis_clusters!AB:AB))</f>
        <v>NA</v>
      </c>
      <c r="AD979" t="str">
        <f t="shared" si="112"/>
        <v>W</v>
      </c>
      <c r="AE979" t="str">
        <f t="shared" si="113"/>
        <v>W</v>
      </c>
      <c r="AF979">
        <f t="shared" si="114"/>
        <v>21</v>
      </c>
      <c r="AG979">
        <f t="shared" si="111"/>
        <v>1</v>
      </c>
      <c r="AH979">
        <f t="shared" si="115"/>
        <v>0.5714285714285714</v>
      </c>
      <c r="AI979">
        <f t="shared" si="116"/>
        <v>0.18367346938775514</v>
      </c>
      <c r="AJ979">
        <v>0.76137624861265263</v>
      </c>
      <c r="AK979">
        <f t="shared" si="117"/>
        <v>5.6941294726170565E-2</v>
      </c>
    </row>
    <row r="980" spans="1:37" x14ac:dyDescent="0.2">
      <c r="A980" s="2" t="d">
        <v>1999-11-01</v>
      </c>
      <c r="B980" t="s">
        <v>844</v>
      </c>
      <c r="C980" t="s">
        <v>642</v>
      </c>
      <c r="D980">
        <v>3</v>
      </c>
      <c r="E980" t="s">
        <v>819</v>
      </c>
      <c r="F980" t="b">
        <v>1</v>
      </c>
      <c r="G980">
        <v>73</v>
      </c>
      <c r="H980" t="s">
        <v>620</v>
      </c>
      <c r="I980" t="s">
        <v>559</v>
      </c>
      <c r="J980">
        <v>13</v>
      </c>
      <c r="K980" t="s">
        <v>621</v>
      </c>
      <c r="L980" t="s">
        <v>622</v>
      </c>
      <c r="M980">
        <v>14</v>
      </c>
      <c r="N980">
        <v>8</v>
      </c>
      <c r="O980">
        <v>2079</v>
      </c>
      <c r="P980" t="s">
        <v>462</v>
      </c>
      <c r="Q980">
        <v>3</v>
      </c>
      <c r="R980" t="s">
        <v>611</v>
      </c>
      <c r="S980" t="s">
        <v>612</v>
      </c>
      <c r="T980">
        <v>3</v>
      </c>
      <c r="U980">
        <v>-8</v>
      </c>
      <c r="V980">
        <v>2293</v>
      </c>
      <c r="W980" t="s">
        <v>832</v>
      </c>
      <c r="Z980" t="s">
        <v>832</v>
      </c>
      <c r="AB980" t="str">
        <f>IF(I980=$AA$2, _xlfn.XLOOKUP(P980,tennis_clusters!B:B,tennis_clusters!AB:AB),"NA")</f>
        <v>NA</v>
      </c>
      <c r="AC980">
        <f>IF(OR(ISNUMBER(AB980),ISNA(AB980)),"NA",_xlfn.XLOOKUP(I980,tennis_clusters!B:B,tennis_clusters!AB:AB))</f>
        <v>15</v>
      </c>
      <c r="AD980" t="str">
        <f t="shared" si="112"/>
        <v>L</v>
      </c>
      <c r="AE980" t="str">
        <f t="shared" si="113"/>
        <v>L</v>
      </c>
      <c r="AF980">
        <f t="shared" si="114"/>
        <v>15</v>
      </c>
      <c r="AG980">
        <f t="shared" si="111"/>
        <v>0</v>
      </c>
      <c r="AH980">
        <f t="shared" si="115"/>
        <v>0.70769230769230773</v>
      </c>
      <c r="AI980">
        <f t="shared" si="116"/>
        <v>0.50082840236686399</v>
      </c>
      <c r="AJ980">
        <v>0.76137624861265263</v>
      </c>
      <c r="AK980">
        <f t="shared" si="117"/>
        <v>0.57969379195147586</v>
      </c>
    </row>
    <row r="981" spans="1:37" x14ac:dyDescent="0.2">
      <c r="A981" s="2" t="d">
        <v>1999-06-21</v>
      </c>
      <c r="B981" t="s">
        <v>658</v>
      </c>
      <c r="C981" t="s">
        <v>608</v>
      </c>
      <c r="D981">
        <v>5</v>
      </c>
      <c r="E981" t="s">
        <v>608</v>
      </c>
      <c r="F981" t="b">
        <v>0</v>
      </c>
      <c r="G981">
        <v>58</v>
      </c>
      <c r="H981" t="s">
        <v>632</v>
      </c>
      <c r="I981" t="s">
        <v>462</v>
      </c>
      <c r="J981">
        <v>1</v>
      </c>
      <c r="K981" t="s">
        <v>611</v>
      </c>
      <c r="L981" t="s">
        <v>612</v>
      </c>
      <c r="M981">
        <v>1</v>
      </c>
      <c r="N981">
        <v>4</v>
      </c>
      <c r="O981">
        <v>2213</v>
      </c>
      <c r="P981" t="s">
        <v>508</v>
      </c>
      <c r="R981" t="s">
        <v>643</v>
      </c>
      <c r="S981" t="s">
        <v>644</v>
      </c>
      <c r="T981">
        <v>75</v>
      </c>
      <c r="U981">
        <v>-5</v>
      </c>
      <c r="V981">
        <v>1922</v>
      </c>
      <c r="W981" t="s">
        <v>868</v>
      </c>
      <c r="AB981">
        <f>IF(I981=$AA$2, _xlfn.XLOOKUP(P981,tennis_clusters!B:B,tennis_clusters!AB:AB),"NA")</f>
        <v>10</v>
      </c>
      <c r="AC981" t="str">
        <f>IF(OR(ISNUMBER(AB981),ISNA(AB981)),"NA",_xlfn.XLOOKUP(I981,tennis_clusters!B:B,tennis_clusters!AB:AB))</f>
        <v>NA</v>
      </c>
      <c r="AD981" t="str">
        <f t="shared" si="112"/>
        <v>W</v>
      </c>
      <c r="AE981" t="str">
        <f t="shared" si="113"/>
        <v>W</v>
      </c>
      <c r="AF981">
        <f t="shared" si="114"/>
        <v>10</v>
      </c>
      <c r="AG981">
        <f t="shared" si="111"/>
        <v>1</v>
      </c>
      <c r="AH981">
        <f t="shared" si="115"/>
        <v>0.9</v>
      </c>
      <c r="AI981">
        <f t="shared" si="116"/>
        <v>9.999999999999995E-3</v>
      </c>
      <c r="AJ981">
        <v>0.76137624861265263</v>
      </c>
      <c r="AK981">
        <f t="shared" si="117"/>
        <v>5.6941294726170565E-2</v>
      </c>
    </row>
    <row r="982" spans="1:37" x14ac:dyDescent="0.2">
      <c r="A982" s="2" t="d">
        <v>1997-08-25</v>
      </c>
      <c r="B982" t="s">
        <v>607</v>
      </c>
      <c r="C982" t="s">
        <v>608</v>
      </c>
      <c r="D982">
        <v>5</v>
      </c>
      <c r="E982" t="s">
        <v>609</v>
      </c>
      <c r="F982" t="b">
        <v>0</v>
      </c>
      <c r="G982">
        <v>49</v>
      </c>
      <c r="H982" t="s">
        <v>632</v>
      </c>
      <c r="I982" t="s">
        <v>462</v>
      </c>
      <c r="J982">
        <v>1</v>
      </c>
      <c r="K982" t="s">
        <v>611</v>
      </c>
      <c r="L982" t="s">
        <v>612</v>
      </c>
      <c r="M982">
        <v>1</v>
      </c>
      <c r="N982">
        <v>1</v>
      </c>
      <c r="O982">
        <v>2330</v>
      </c>
      <c r="P982" t="s">
        <v>965</v>
      </c>
      <c r="R982" t="s">
        <v>643</v>
      </c>
      <c r="S982" t="s">
        <v>644</v>
      </c>
      <c r="T982">
        <v>204</v>
      </c>
      <c r="U982">
        <v>-2</v>
      </c>
      <c r="V982">
        <v>1716</v>
      </c>
      <c r="W982" t="s">
        <v>798</v>
      </c>
      <c r="Y982" t="s">
        <v>646</v>
      </c>
      <c r="AB982" t="e">
        <f>IF(I982=$AA$2, _xlfn.XLOOKUP(P982,tennis_clusters!B:B,tennis_clusters!AB:AB),"NA")</f>
        <v>#N/A</v>
      </c>
      <c r="AC982" t="str">
        <f>IF(OR(ISNUMBER(AB982),ISNA(AB982)),"NA",_xlfn.XLOOKUP(I982,tennis_clusters!B:B,tennis_clusters!AB:AB))</f>
        <v>NA</v>
      </c>
      <c r="AD982" t="str">
        <f t="shared" si="112"/>
        <v>W</v>
      </c>
      <c r="AE982" t="str">
        <f t="shared" si="113"/>
        <v/>
      </c>
      <c r="AF982" t="str">
        <f t="shared" si="114"/>
        <v/>
      </c>
      <c r="AG982" t="str">
        <f t="shared" si="111"/>
        <v/>
      </c>
      <c r="AH982" t="str">
        <f t="shared" si="115"/>
        <v/>
      </c>
      <c r="AI982" t="str">
        <f t="shared" si="116"/>
        <v/>
      </c>
      <c r="AJ982">
        <v>0.76137624861265263</v>
      </c>
      <c r="AK982" t="str">
        <f t="shared" si="117"/>
        <v/>
      </c>
    </row>
    <row r="983" spans="1:37" x14ac:dyDescent="0.2">
      <c r="A983" s="2" t="d">
        <v>2000-03-20</v>
      </c>
      <c r="B983" t="s">
        <v>699</v>
      </c>
      <c r="C983" t="s">
        <v>642</v>
      </c>
      <c r="D983">
        <v>3</v>
      </c>
      <c r="E983" t="s">
        <v>609</v>
      </c>
      <c r="F983" t="b">
        <v>0</v>
      </c>
      <c r="G983">
        <v>48</v>
      </c>
      <c r="H983" t="s">
        <v>614</v>
      </c>
      <c r="I983" t="s">
        <v>462</v>
      </c>
      <c r="J983">
        <v>2</v>
      </c>
      <c r="K983" t="s">
        <v>611</v>
      </c>
      <c r="L983" t="s">
        <v>612</v>
      </c>
      <c r="M983">
        <v>2</v>
      </c>
      <c r="N983">
        <v>7</v>
      </c>
      <c r="O983">
        <v>2308</v>
      </c>
      <c r="P983" t="s">
        <v>349</v>
      </c>
      <c r="Q983">
        <v>14</v>
      </c>
      <c r="R983" t="s">
        <v>643</v>
      </c>
      <c r="S983" t="s">
        <v>644</v>
      </c>
      <c r="T983">
        <v>14</v>
      </c>
      <c r="U983">
        <v>-7</v>
      </c>
      <c r="V983">
        <v>2160</v>
      </c>
      <c r="W983" t="s">
        <v>823</v>
      </c>
      <c r="AB983">
        <f>IF(I983=$AA$2, _xlfn.XLOOKUP(P983,tennis_clusters!B:B,tennis_clusters!AB:AB),"NA")</f>
        <v>8</v>
      </c>
      <c r="AC983" t="str">
        <f>IF(OR(ISNUMBER(AB983),ISNA(AB983)),"NA",_xlfn.XLOOKUP(I983,tennis_clusters!B:B,tennis_clusters!AB:AB))</f>
        <v>NA</v>
      </c>
      <c r="AD983" t="str">
        <f t="shared" si="112"/>
        <v>W</v>
      </c>
      <c r="AE983" t="str">
        <f t="shared" si="113"/>
        <v>W</v>
      </c>
      <c r="AF983">
        <f t="shared" si="114"/>
        <v>8</v>
      </c>
      <c r="AG983">
        <f t="shared" si="111"/>
        <v>1</v>
      </c>
      <c r="AH983">
        <f t="shared" si="115"/>
        <v>0.7415730337078652</v>
      </c>
      <c r="AI983">
        <f t="shared" si="116"/>
        <v>6.6784496906956176E-2</v>
      </c>
      <c r="AJ983">
        <v>0.76137624861265263</v>
      </c>
      <c r="AK983">
        <f t="shared" si="117"/>
        <v>5.6941294726170565E-2</v>
      </c>
    </row>
    <row r="984" spans="1:37" x14ac:dyDescent="0.2">
      <c r="A984" s="2" t="d">
        <v>1993-08-09</v>
      </c>
      <c r="B984" t="s">
        <v>641</v>
      </c>
      <c r="C984" t="s">
        <v>642</v>
      </c>
      <c r="D984">
        <v>3</v>
      </c>
      <c r="E984" t="s">
        <v>609</v>
      </c>
      <c r="F984" t="b">
        <v>0</v>
      </c>
      <c r="G984">
        <v>55</v>
      </c>
      <c r="H984" t="s">
        <v>614</v>
      </c>
      <c r="I984" t="s">
        <v>522</v>
      </c>
      <c r="J984">
        <v>3</v>
      </c>
      <c r="K984" t="s">
        <v>678</v>
      </c>
      <c r="L984" t="s">
        <v>679</v>
      </c>
      <c r="M984">
        <v>3</v>
      </c>
      <c r="N984">
        <v>14</v>
      </c>
      <c r="O984">
        <v>2213</v>
      </c>
      <c r="P984" t="s">
        <v>462</v>
      </c>
      <c r="Q984">
        <v>1</v>
      </c>
      <c r="R984" t="s">
        <v>611</v>
      </c>
      <c r="S984" t="s">
        <v>612</v>
      </c>
      <c r="T984">
        <v>1</v>
      </c>
      <c r="U984">
        <v>-14</v>
      </c>
      <c r="V984">
        <v>2305</v>
      </c>
      <c r="W984" t="s">
        <v>1184</v>
      </c>
      <c r="AB984" t="str">
        <f>IF(I984=$AA$2, _xlfn.XLOOKUP(P984,tennis_clusters!B:B,tennis_clusters!AB:AB),"NA")</f>
        <v>NA</v>
      </c>
      <c r="AC984">
        <f>IF(OR(ISNUMBER(AB984),ISNA(AB984)),"NA",_xlfn.XLOOKUP(I984,tennis_clusters!B:B,tennis_clusters!AB:AB))</f>
        <v>8</v>
      </c>
      <c r="AD984" t="str">
        <f t="shared" si="112"/>
        <v>L</v>
      </c>
      <c r="AE984" t="str">
        <f t="shared" si="113"/>
        <v>L</v>
      </c>
      <c r="AF984">
        <f t="shared" si="114"/>
        <v>8</v>
      </c>
      <c r="AG984">
        <f t="shared" si="111"/>
        <v>0</v>
      </c>
      <c r="AH984">
        <f t="shared" si="115"/>
        <v>0.7415730337078652</v>
      </c>
      <c r="AI984">
        <f t="shared" si="116"/>
        <v>0.54993056432268661</v>
      </c>
      <c r="AJ984">
        <v>0.76137624861265263</v>
      </c>
      <c r="AK984">
        <f t="shared" si="117"/>
        <v>0.57969379195147586</v>
      </c>
    </row>
    <row r="985" spans="1:37" x14ac:dyDescent="0.2">
      <c r="A985" s="2" t="d">
        <v>1990-10-22</v>
      </c>
      <c r="B985" t="s">
        <v>1122</v>
      </c>
      <c r="C985" t="s">
        <v>642</v>
      </c>
      <c r="D985">
        <v>3</v>
      </c>
      <c r="E985" t="s">
        <v>819</v>
      </c>
      <c r="F985" t="b">
        <v>1</v>
      </c>
      <c r="H985" t="s">
        <v>620</v>
      </c>
      <c r="I985" t="s">
        <v>462</v>
      </c>
      <c r="J985">
        <v>4</v>
      </c>
      <c r="K985" t="s">
        <v>611</v>
      </c>
      <c r="L985" t="s">
        <v>612</v>
      </c>
      <c r="M985">
        <v>5</v>
      </c>
      <c r="N985">
        <v>4</v>
      </c>
      <c r="O985">
        <v>2155</v>
      </c>
      <c r="P985" t="s">
        <v>466</v>
      </c>
      <c r="R985" t="s">
        <v>693</v>
      </c>
      <c r="S985" t="s">
        <v>694</v>
      </c>
      <c r="T985">
        <v>40</v>
      </c>
      <c r="U985">
        <v>-5</v>
      </c>
      <c r="V985">
        <v>1912</v>
      </c>
      <c r="W985" t="s">
        <v>1326</v>
      </c>
      <c r="AB985">
        <f>IF(I985=$AA$2, _xlfn.XLOOKUP(P985,tennis_clusters!B:B,tennis_clusters!AB:AB),"NA")</f>
        <v>13</v>
      </c>
      <c r="AC985" t="str">
        <f>IF(OR(ISNUMBER(AB985),ISNA(AB985)),"NA",_xlfn.XLOOKUP(I985,tennis_clusters!B:B,tennis_clusters!AB:AB))</f>
        <v>NA</v>
      </c>
      <c r="AD985" t="str">
        <f t="shared" si="112"/>
        <v>W</v>
      </c>
      <c r="AE985" t="str">
        <f t="shared" si="113"/>
        <v>W</v>
      </c>
      <c r="AF985">
        <f t="shared" si="114"/>
        <v>13</v>
      </c>
      <c r="AG985">
        <f t="shared" si="111"/>
        <v>1</v>
      </c>
      <c r="AH985">
        <f t="shared" si="115"/>
        <v>0.80909090909090908</v>
      </c>
      <c r="AI985">
        <f t="shared" si="116"/>
        <v>3.6446280991735538E-2</v>
      </c>
      <c r="AJ985">
        <v>0.76137624861265263</v>
      </c>
      <c r="AK985">
        <f t="shared" si="117"/>
        <v>5.6941294726170565E-2</v>
      </c>
    </row>
    <row r="986" spans="1:37" x14ac:dyDescent="0.2">
      <c r="A986" s="2" t="d">
        <v>1998-11-02</v>
      </c>
      <c r="B986" t="s">
        <v>844</v>
      </c>
      <c r="C986" t="s">
        <v>642</v>
      </c>
      <c r="D986">
        <v>3</v>
      </c>
      <c r="E986" t="s">
        <v>819</v>
      </c>
      <c r="F986" t="b">
        <v>1</v>
      </c>
      <c r="G986">
        <v>69</v>
      </c>
      <c r="H986" t="s">
        <v>614</v>
      </c>
      <c r="I986" t="s">
        <v>462</v>
      </c>
      <c r="J986">
        <v>1</v>
      </c>
      <c r="K986" t="s">
        <v>611</v>
      </c>
      <c r="L986" t="s">
        <v>612</v>
      </c>
      <c r="M986">
        <v>1</v>
      </c>
      <c r="N986">
        <v>6</v>
      </c>
      <c r="O986">
        <v>2285</v>
      </c>
      <c r="P986" t="s">
        <v>551</v>
      </c>
      <c r="R986" t="s">
        <v>611</v>
      </c>
      <c r="S986" t="s">
        <v>612</v>
      </c>
      <c r="T986">
        <v>26</v>
      </c>
      <c r="U986">
        <v>-6</v>
      </c>
      <c r="V986">
        <v>2139</v>
      </c>
      <c r="W986" t="s">
        <v>818</v>
      </c>
      <c r="AB986">
        <f>IF(I986=$AA$2, _xlfn.XLOOKUP(P986,tennis_clusters!B:B,tennis_clusters!AB:AB),"NA")</f>
        <v>11</v>
      </c>
      <c r="AC986" t="str">
        <f>IF(OR(ISNUMBER(AB986),ISNA(AB986)),"NA",_xlfn.XLOOKUP(I986,tennis_clusters!B:B,tennis_clusters!AB:AB))</f>
        <v>NA</v>
      </c>
      <c r="AD986" t="str">
        <f t="shared" si="112"/>
        <v>W</v>
      </c>
      <c r="AE986" t="str">
        <f t="shared" si="113"/>
        <v>W</v>
      </c>
      <c r="AF986">
        <f t="shared" si="114"/>
        <v>11</v>
      </c>
      <c r="AG986">
        <f t="shared" si="111"/>
        <v>1</v>
      </c>
      <c r="AH986">
        <f t="shared" si="115"/>
        <v>0.66279069767441856</v>
      </c>
      <c r="AI986">
        <f t="shared" si="116"/>
        <v>0.11371011357490539</v>
      </c>
      <c r="AJ986">
        <v>0.76137624861265263</v>
      </c>
      <c r="AK986">
        <f t="shared" si="117"/>
        <v>5.6941294726170565E-2</v>
      </c>
    </row>
    <row r="987" spans="1:37" x14ac:dyDescent="0.2">
      <c r="A987" s="2" t="d">
        <v>2002-05-13</v>
      </c>
      <c r="B987" t="s">
        <v>683</v>
      </c>
      <c r="C987" t="s">
        <v>642</v>
      </c>
      <c r="D987">
        <v>3</v>
      </c>
      <c r="E987" t="s">
        <v>671</v>
      </c>
      <c r="F987" t="b">
        <v>0</v>
      </c>
      <c r="G987">
        <v>27</v>
      </c>
      <c r="H987" t="s">
        <v>628</v>
      </c>
      <c r="I987" t="s">
        <v>404</v>
      </c>
      <c r="K987" t="s">
        <v>684</v>
      </c>
      <c r="L987" t="s">
        <v>685</v>
      </c>
      <c r="M987">
        <v>39</v>
      </c>
      <c r="N987">
        <v>16</v>
      </c>
      <c r="O987">
        <v>1929</v>
      </c>
      <c r="P987" t="s">
        <v>462</v>
      </c>
      <c r="Q987">
        <v>12</v>
      </c>
      <c r="R987" t="s">
        <v>611</v>
      </c>
      <c r="S987" t="s">
        <v>612</v>
      </c>
      <c r="T987">
        <v>11</v>
      </c>
      <c r="U987">
        <v>-14</v>
      </c>
      <c r="V987">
        <v>2144</v>
      </c>
      <c r="W987" t="s">
        <v>666</v>
      </c>
      <c r="AB987" t="str">
        <f>IF(I987=$AA$2, _xlfn.XLOOKUP(P987,tennis_clusters!B:B,tennis_clusters!AB:AB),"NA")</f>
        <v>NA</v>
      </c>
      <c r="AC987">
        <f>IF(OR(ISNUMBER(AB987),ISNA(AB987)),"NA",_xlfn.XLOOKUP(I987,tennis_clusters!B:B,tennis_clusters!AB:AB))</f>
        <v>20</v>
      </c>
      <c r="AD987" t="str">
        <f t="shared" si="112"/>
        <v>L</v>
      </c>
      <c r="AE987" t="str">
        <f t="shared" si="113"/>
        <v>L</v>
      </c>
      <c r="AF987">
        <f t="shared" si="114"/>
        <v>20</v>
      </c>
      <c r="AG987">
        <f t="shared" si="111"/>
        <v>0</v>
      </c>
      <c r="AH987">
        <f t="shared" si="115"/>
        <v>0.66666666666666663</v>
      </c>
      <c r="AI987">
        <f t="shared" si="116"/>
        <v>0.44444444444444442</v>
      </c>
      <c r="AJ987">
        <v>0.76137624861265263</v>
      </c>
      <c r="AK987">
        <f t="shared" si="117"/>
        <v>0.57969379195147586</v>
      </c>
    </row>
    <row r="988" spans="1:37" x14ac:dyDescent="0.2">
      <c r="A988" s="2" t="d">
        <v>1997-02-24</v>
      </c>
      <c r="B988" t="s">
        <v>938</v>
      </c>
      <c r="C988" t="s">
        <v>783</v>
      </c>
      <c r="D988">
        <v>3</v>
      </c>
      <c r="E988" t="s">
        <v>609</v>
      </c>
      <c r="F988" t="b">
        <v>1</v>
      </c>
      <c r="G988">
        <v>43</v>
      </c>
      <c r="H988" t="s">
        <v>614</v>
      </c>
      <c r="I988" t="s">
        <v>462</v>
      </c>
      <c r="J988">
        <v>1</v>
      </c>
      <c r="K988" t="s">
        <v>611</v>
      </c>
      <c r="L988" t="s">
        <v>612</v>
      </c>
      <c r="M988">
        <v>1</v>
      </c>
      <c r="N988">
        <v>1</v>
      </c>
      <c r="O988">
        <v>2392</v>
      </c>
      <c r="P988" t="s">
        <v>518</v>
      </c>
      <c r="R988" t="s">
        <v>615</v>
      </c>
      <c r="S988" t="s">
        <v>616</v>
      </c>
      <c r="T988">
        <v>88</v>
      </c>
      <c r="U988">
        <v>-2</v>
      </c>
      <c r="V988">
        <v>1895</v>
      </c>
      <c r="W988" t="s">
        <v>988</v>
      </c>
      <c r="Y988" t="s">
        <v>646</v>
      </c>
      <c r="AB988">
        <f>IF(I988=$AA$2, _xlfn.XLOOKUP(P988,tennis_clusters!B:B,tennis_clusters!AB:AB),"NA")</f>
        <v>2</v>
      </c>
      <c r="AC988" t="str">
        <f>IF(OR(ISNUMBER(AB988),ISNA(AB988)),"NA",_xlfn.XLOOKUP(I988,tennis_clusters!B:B,tennis_clusters!AB:AB))</f>
        <v>NA</v>
      </c>
      <c r="AD988" t="str">
        <f t="shared" si="112"/>
        <v>W</v>
      </c>
      <c r="AE988" t="str">
        <f t="shared" si="113"/>
        <v>W</v>
      </c>
      <c r="AF988">
        <f t="shared" si="114"/>
        <v>2</v>
      </c>
      <c r="AG988">
        <f t="shared" si="111"/>
        <v>1</v>
      </c>
      <c r="AH988">
        <f t="shared" si="115"/>
        <v>0.78749999999999998</v>
      </c>
      <c r="AI988">
        <f t="shared" si="116"/>
        <v>4.5156250000000009E-2</v>
      </c>
      <c r="AJ988">
        <v>0.76137624861265263</v>
      </c>
      <c r="AK988">
        <f t="shared" si="117"/>
        <v>5.6941294726170565E-2</v>
      </c>
    </row>
    <row r="989" spans="1:37" x14ac:dyDescent="0.2">
      <c r="A989" s="2" t="d">
        <v>1999-02-08</v>
      </c>
      <c r="B989" t="s">
        <v>887</v>
      </c>
      <c r="C989" t="s">
        <v>637</v>
      </c>
      <c r="D989">
        <v>3</v>
      </c>
      <c r="E989" t="s">
        <v>609</v>
      </c>
      <c r="F989" t="b">
        <v>1</v>
      </c>
      <c r="G989">
        <v>50</v>
      </c>
      <c r="H989" t="s">
        <v>614</v>
      </c>
      <c r="I989" t="s">
        <v>387</v>
      </c>
      <c r="J989">
        <v>3</v>
      </c>
      <c r="K989" t="s">
        <v>643</v>
      </c>
      <c r="L989" t="s">
        <v>644</v>
      </c>
      <c r="M989">
        <v>14</v>
      </c>
      <c r="N989">
        <v>7</v>
      </c>
      <c r="O989">
        <v>2120</v>
      </c>
      <c r="P989" t="s">
        <v>462</v>
      </c>
      <c r="Q989">
        <v>1</v>
      </c>
      <c r="R989" t="s">
        <v>611</v>
      </c>
      <c r="S989" t="s">
        <v>612</v>
      </c>
      <c r="T989">
        <v>1</v>
      </c>
      <c r="U989">
        <v>-7</v>
      </c>
      <c r="V989">
        <v>2263</v>
      </c>
      <c r="W989" t="s">
        <v>832</v>
      </c>
      <c r="Z989" t="s">
        <v>832</v>
      </c>
      <c r="AB989" t="str">
        <f>IF(I989=$AA$2, _xlfn.XLOOKUP(P989,tennis_clusters!B:B,tennis_clusters!AB:AB),"NA")</f>
        <v>NA</v>
      </c>
      <c r="AC989">
        <f>IF(OR(ISNUMBER(AB989),ISNA(AB989)),"NA",_xlfn.XLOOKUP(I989,tennis_clusters!B:B,tennis_clusters!AB:AB))</f>
        <v>16</v>
      </c>
      <c r="AD989" t="str">
        <f t="shared" si="112"/>
        <v>L</v>
      </c>
      <c r="AE989" t="str">
        <f t="shared" si="113"/>
        <v>L</v>
      </c>
      <c r="AF989">
        <f t="shared" si="114"/>
        <v>16</v>
      </c>
      <c r="AG989">
        <f t="shared" si="111"/>
        <v>0</v>
      </c>
      <c r="AH989">
        <f t="shared" si="115"/>
        <v>0.62264150943396224</v>
      </c>
      <c r="AI989">
        <f t="shared" si="116"/>
        <v>0.3876824492702029</v>
      </c>
      <c r="AJ989">
        <v>0.76137624861265263</v>
      </c>
      <c r="AK989">
        <f t="shared" si="117"/>
        <v>0.57969379195147586</v>
      </c>
    </row>
    <row r="990" spans="1:37" x14ac:dyDescent="0.2">
      <c r="A990" s="2" t="d">
        <v>1996-10-21</v>
      </c>
      <c r="B990" t="s">
        <v>726</v>
      </c>
      <c r="C990" t="s">
        <v>642</v>
      </c>
      <c r="D990">
        <v>3</v>
      </c>
      <c r="E990" t="s">
        <v>819</v>
      </c>
      <c r="F990" t="b">
        <v>1</v>
      </c>
      <c r="G990">
        <v>65</v>
      </c>
      <c r="H990" t="s">
        <v>624</v>
      </c>
      <c r="I990" t="s">
        <v>462</v>
      </c>
      <c r="J990">
        <v>1</v>
      </c>
      <c r="K990" t="s">
        <v>611</v>
      </c>
      <c r="L990" t="s">
        <v>612</v>
      </c>
      <c r="M990">
        <v>1</v>
      </c>
      <c r="N990">
        <v>1</v>
      </c>
      <c r="O990">
        <v>2361</v>
      </c>
      <c r="P990" t="s">
        <v>507</v>
      </c>
      <c r="R990" t="s">
        <v>756</v>
      </c>
      <c r="S990" t="s">
        <v>757</v>
      </c>
      <c r="T990">
        <v>138</v>
      </c>
      <c r="U990">
        <v>-2</v>
      </c>
      <c r="V990">
        <v>1774</v>
      </c>
      <c r="W990" t="s">
        <v>666</v>
      </c>
      <c r="Y990" t="s">
        <v>646</v>
      </c>
      <c r="AB990">
        <f>IF(I990=$AA$2, _xlfn.XLOOKUP(P990,tennis_clusters!B:B,tennis_clusters!AB:AB),"NA")</f>
        <v>22</v>
      </c>
      <c r="AC990" t="str">
        <f>IF(OR(ISNUMBER(AB990),ISNA(AB990)),"NA",_xlfn.XLOOKUP(I990,tennis_clusters!B:B,tennis_clusters!AB:AB))</f>
        <v>NA</v>
      </c>
      <c r="AD990" t="str">
        <f t="shared" si="112"/>
        <v>W</v>
      </c>
      <c r="AE990" t="str">
        <f t="shared" si="113"/>
        <v>W</v>
      </c>
      <c r="AF990">
        <f t="shared" si="114"/>
        <v>22</v>
      </c>
      <c r="AG990">
        <f t="shared" si="111"/>
        <v>1</v>
      </c>
      <c r="AH990">
        <f t="shared" si="115"/>
        <v>0.84375</v>
      </c>
      <c r="AI990">
        <f t="shared" si="116"/>
        <v>2.44140625E-2</v>
      </c>
      <c r="AJ990">
        <v>0.76137624861265263</v>
      </c>
      <c r="AK990">
        <f t="shared" si="117"/>
        <v>5.6941294726170565E-2</v>
      </c>
    </row>
    <row r="991" spans="1:37" x14ac:dyDescent="0.2">
      <c r="A991" s="2" t="d">
        <v>1991-08-12</v>
      </c>
      <c r="B991" t="s">
        <v>845</v>
      </c>
      <c r="C991" t="s">
        <v>783</v>
      </c>
      <c r="D991">
        <v>3</v>
      </c>
      <c r="E991" t="s">
        <v>609</v>
      </c>
      <c r="F991" t="b">
        <v>0</v>
      </c>
      <c r="G991">
        <v>35</v>
      </c>
      <c r="H991" t="s">
        <v>624</v>
      </c>
      <c r="I991" t="s">
        <v>462</v>
      </c>
      <c r="J991">
        <v>5</v>
      </c>
      <c r="K991" t="s">
        <v>611</v>
      </c>
      <c r="L991" t="s">
        <v>612</v>
      </c>
      <c r="M991">
        <v>8</v>
      </c>
      <c r="N991">
        <v>2</v>
      </c>
      <c r="O991">
        <v>2128</v>
      </c>
      <c r="P991" t="s">
        <v>215</v>
      </c>
      <c r="R991" t="s">
        <v>655</v>
      </c>
      <c r="S991" t="s">
        <v>656</v>
      </c>
      <c r="T991">
        <v>215</v>
      </c>
      <c r="U991">
        <v>-4</v>
      </c>
      <c r="V991">
        <v>1763</v>
      </c>
      <c r="W991" t="s">
        <v>692</v>
      </c>
      <c r="Y991" t="s">
        <v>646</v>
      </c>
      <c r="AB991">
        <f>IF(I991=$AA$2, _xlfn.XLOOKUP(P991,tennis_clusters!B:B,tennis_clusters!AB:AB),"NA")</f>
        <v>17</v>
      </c>
      <c r="AC991" t="str">
        <f>IF(OR(ISNUMBER(AB991),ISNA(AB991)),"NA",_xlfn.XLOOKUP(I991,tennis_clusters!B:B,tennis_clusters!AB:AB))</f>
        <v>NA</v>
      </c>
      <c r="AD991" t="str">
        <f t="shared" si="112"/>
        <v>W</v>
      </c>
      <c r="AE991" t="str">
        <f t="shared" si="113"/>
        <v>W</v>
      </c>
      <c r="AF991">
        <f t="shared" si="114"/>
        <v>17</v>
      </c>
      <c r="AG991">
        <f t="shared" si="111"/>
        <v>1</v>
      </c>
      <c r="AH991">
        <f t="shared" si="115"/>
        <v>0.72972972972972971</v>
      </c>
      <c r="AI991">
        <f t="shared" si="116"/>
        <v>7.3046018991964945E-2</v>
      </c>
      <c r="AJ991">
        <v>0.76137624861265263</v>
      </c>
      <c r="AK991">
        <f t="shared" si="117"/>
        <v>5.6941294726170565E-2</v>
      </c>
    </row>
    <row r="992" spans="1:37" x14ac:dyDescent="0.2">
      <c r="A992" s="2" t="d">
        <v>1999-06-07</v>
      </c>
      <c r="B992" t="s">
        <v>762</v>
      </c>
      <c r="C992" t="s">
        <v>637</v>
      </c>
      <c r="D992">
        <v>3</v>
      </c>
      <c r="E992" t="s">
        <v>608</v>
      </c>
      <c r="F992" t="b">
        <v>0</v>
      </c>
      <c r="G992">
        <v>58</v>
      </c>
      <c r="H992" t="s">
        <v>614</v>
      </c>
      <c r="I992" t="s">
        <v>462</v>
      </c>
      <c r="J992">
        <v>2</v>
      </c>
      <c r="K992" t="s">
        <v>611</v>
      </c>
      <c r="L992" t="s">
        <v>612</v>
      </c>
      <c r="M992">
        <v>3</v>
      </c>
      <c r="N992">
        <v>4</v>
      </c>
      <c r="O992">
        <v>2202</v>
      </c>
      <c r="P992" t="s">
        <v>349</v>
      </c>
      <c r="Q992">
        <v>14</v>
      </c>
      <c r="R992" t="s">
        <v>643</v>
      </c>
      <c r="S992" t="s">
        <v>644</v>
      </c>
      <c r="T992">
        <v>42</v>
      </c>
      <c r="U992">
        <v>-4</v>
      </c>
      <c r="V992">
        <v>1984</v>
      </c>
      <c r="W992" t="s">
        <v>870</v>
      </c>
      <c r="AB992">
        <f>IF(I992=$AA$2, _xlfn.XLOOKUP(P992,tennis_clusters!B:B,tennis_clusters!AB:AB),"NA")</f>
        <v>8</v>
      </c>
      <c r="AC992" t="str">
        <f>IF(OR(ISNUMBER(AB992),ISNA(AB992)),"NA",_xlfn.XLOOKUP(I992,tennis_clusters!B:B,tennis_clusters!AB:AB))</f>
        <v>NA</v>
      </c>
      <c r="AD992" t="str">
        <f t="shared" si="112"/>
        <v>W</v>
      </c>
      <c r="AE992" t="str">
        <f t="shared" si="113"/>
        <v>W</v>
      </c>
      <c r="AF992">
        <f t="shared" si="114"/>
        <v>8</v>
      </c>
      <c r="AG992">
        <f t="shared" si="111"/>
        <v>1</v>
      </c>
      <c r="AH992">
        <f t="shared" si="115"/>
        <v>0.7415730337078652</v>
      </c>
      <c r="AI992">
        <f t="shared" si="116"/>
        <v>6.6784496906956176E-2</v>
      </c>
      <c r="AJ992">
        <v>0.76137624861265263</v>
      </c>
      <c r="AK992">
        <f t="shared" si="117"/>
        <v>5.6941294726170565E-2</v>
      </c>
    </row>
    <row r="993" spans="1:37" x14ac:dyDescent="0.2">
      <c r="A993" s="2" t="d">
        <v>1996-04-15</v>
      </c>
      <c r="B993" t="s">
        <v>1029</v>
      </c>
      <c r="C993" t="s">
        <v>783</v>
      </c>
      <c r="D993">
        <v>3</v>
      </c>
      <c r="E993" t="s">
        <v>609</v>
      </c>
      <c r="F993" t="b">
        <v>0</v>
      </c>
      <c r="G993">
        <v>42</v>
      </c>
      <c r="H993" t="s">
        <v>620</v>
      </c>
      <c r="I993" t="s">
        <v>462</v>
      </c>
      <c r="J993">
        <v>1</v>
      </c>
      <c r="K993" t="s">
        <v>611</v>
      </c>
      <c r="L993" t="s">
        <v>612</v>
      </c>
      <c r="M993">
        <v>1</v>
      </c>
      <c r="N993">
        <v>1</v>
      </c>
      <c r="O993">
        <v>2342</v>
      </c>
      <c r="P993" t="s">
        <v>361</v>
      </c>
      <c r="R993" t="s">
        <v>678</v>
      </c>
      <c r="S993" t="s">
        <v>679</v>
      </c>
      <c r="T993">
        <v>127</v>
      </c>
      <c r="U993">
        <v>-1</v>
      </c>
      <c r="V993">
        <v>1794</v>
      </c>
      <c r="W993" t="s">
        <v>1030</v>
      </c>
      <c r="Y993" t="s">
        <v>646</v>
      </c>
      <c r="AB993">
        <f>IF(I993=$AA$2, _xlfn.XLOOKUP(P993,tennis_clusters!B:B,tennis_clusters!AB:AB),"NA")</f>
        <v>2</v>
      </c>
      <c r="AC993" t="str">
        <f>IF(OR(ISNUMBER(AB993),ISNA(AB993)),"NA",_xlfn.XLOOKUP(I993,tennis_clusters!B:B,tennis_clusters!AB:AB))</f>
        <v>NA</v>
      </c>
      <c r="AD993" t="str">
        <f t="shared" si="112"/>
        <v>W</v>
      </c>
      <c r="AE993" t="str">
        <f t="shared" si="113"/>
        <v>W</v>
      </c>
      <c r="AF993">
        <f t="shared" si="114"/>
        <v>2</v>
      </c>
      <c r="AG993">
        <f t="shared" si="111"/>
        <v>1</v>
      </c>
      <c r="AH993">
        <f t="shared" si="115"/>
        <v>0.78749999999999998</v>
      </c>
      <c r="AI993">
        <f t="shared" si="116"/>
        <v>4.5156250000000009E-2</v>
      </c>
      <c r="AJ993">
        <v>0.76137624861265263</v>
      </c>
      <c r="AK993">
        <f t="shared" si="117"/>
        <v>5.6941294726170565E-2</v>
      </c>
    </row>
    <row r="994" spans="1:37" x14ac:dyDescent="0.2">
      <c r="A994" s="2" t="d">
        <v>1992-05-25</v>
      </c>
      <c r="B994" t="s">
        <v>670</v>
      </c>
      <c r="C994" t="s">
        <v>608</v>
      </c>
      <c r="D994">
        <v>5</v>
      </c>
      <c r="E994" t="s">
        <v>671</v>
      </c>
      <c r="F994" t="b">
        <v>0</v>
      </c>
      <c r="G994">
        <v>23</v>
      </c>
      <c r="H994" t="s">
        <v>628</v>
      </c>
      <c r="I994" t="s">
        <v>462</v>
      </c>
      <c r="J994">
        <v>3</v>
      </c>
      <c r="K994" t="s">
        <v>611</v>
      </c>
      <c r="L994" t="s">
        <v>612</v>
      </c>
      <c r="M994">
        <v>3</v>
      </c>
      <c r="N994">
        <v>1</v>
      </c>
      <c r="O994">
        <v>2165</v>
      </c>
      <c r="P994" t="s">
        <v>1252</v>
      </c>
      <c r="R994" t="s">
        <v>638</v>
      </c>
      <c r="S994" t="s">
        <v>639</v>
      </c>
      <c r="T994">
        <v>204</v>
      </c>
      <c r="U994">
        <v>-5</v>
      </c>
      <c r="V994">
        <v>1692</v>
      </c>
      <c r="W994" t="s">
        <v>1253</v>
      </c>
      <c r="Y994" t="s">
        <v>728</v>
      </c>
      <c r="AB994" t="e">
        <f>IF(I994=$AA$2, _xlfn.XLOOKUP(P994,tennis_clusters!B:B,tennis_clusters!AB:AB),"NA")</f>
        <v>#N/A</v>
      </c>
      <c r="AC994" t="str">
        <f>IF(OR(ISNUMBER(AB994),ISNA(AB994)),"NA",_xlfn.XLOOKUP(I994,tennis_clusters!B:B,tennis_clusters!AB:AB))</f>
        <v>NA</v>
      </c>
      <c r="AD994" t="str">
        <f t="shared" si="112"/>
        <v>W</v>
      </c>
      <c r="AE994" t="str">
        <f t="shared" si="113"/>
        <v/>
      </c>
      <c r="AF994" t="str">
        <f t="shared" si="114"/>
        <v/>
      </c>
      <c r="AG994" t="str">
        <f t="shared" si="111"/>
        <v/>
      </c>
      <c r="AH994" t="str">
        <f t="shared" si="115"/>
        <v/>
      </c>
      <c r="AI994" t="str">
        <f t="shared" si="116"/>
        <v/>
      </c>
      <c r="AJ994">
        <v>0.76137624861265263</v>
      </c>
      <c r="AK994" t="str">
        <f t="shared" si="117"/>
        <v/>
      </c>
    </row>
    <row r="995" spans="1:37" x14ac:dyDescent="0.2">
      <c r="A995" s="2" t="d">
        <v>1994-10-24</v>
      </c>
      <c r="B995" t="s">
        <v>1122</v>
      </c>
      <c r="C995" t="s">
        <v>642</v>
      </c>
      <c r="D995">
        <v>3</v>
      </c>
      <c r="E995" t="s">
        <v>819</v>
      </c>
      <c r="F995" t="b">
        <v>1</v>
      </c>
      <c r="G995">
        <v>71</v>
      </c>
      <c r="H995" t="s">
        <v>618</v>
      </c>
      <c r="I995" t="s">
        <v>462</v>
      </c>
      <c r="J995">
        <v>1</v>
      </c>
      <c r="K995" t="s">
        <v>611</v>
      </c>
      <c r="L995" t="s">
        <v>612</v>
      </c>
      <c r="M995">
        <v>1</v>
      </c>
      <c r="N995">
        <v>3</v>
      </c>
      <c r="O995">
        <v>2350</v>
      </c>
      <c r="P995" t="s">
        <v>360</v>
      </c>
      <c r="R995" t="s">
        <v>678</v>
      </c>
      <c r="S995" t="s">
        <v>679</v>
      </c>
      <c r="T995">
        <v>28</v>
      </c>
      <c r="U995">
        <v>-4</v>
      </c>
      <c r="V995">
        <v>2051</v>
      </c>
      <c r="W995" t="s">
        <v>827</v>
      </c>
      <c r="AB995">
        <f>IF(I995=$AA$2, _xlfn.XLOOKUP(P995,tennis_clusters!B:B,tennis_clusters!AB:AB),"NA")</f>
        <v>15</v>
      </c>
      <c r="AC995" t="str">
        <f>IF(OR(ISNUMBER(AB995),ISNA(AB995)),"NA",_xlfn.XLOOKUP(I995,tennis_clusters!B:B,tennis_clusters!AB:AB))</f>
        <v>NA</v>
      </c>
      <c r="AD995" t="str">
        <f t="shared" si="112"/>
        <v>W</v>
      </c>
      <c r="AE995" t="str">
        <f t="shared" si="113"/>
        <v>W</v>
      </c>
      <c r="AF995">
        <f t="shared" si="114"/>
        <v>15</v>
      </c>
      <c r="AG995">
        <f t="shared" si="111"/>
        <v>1</v>
      </c>
      <c r="AH995">
        <f t="shared" si="115"/>
        <v>0.70769230769230773</v>
      </c>
      <c r="AI995">
        <f t="shared" si="116"/>
        <v>8.5443786982248499E-2</v>
      </c>
      <c r="AJ995">
        <v>0.76137624861265263</v>
      </c>
      <c r="AK995">
        <f t="shared" si="117"/>
        <v>5.6941294726170565E-2</v>
      </c>
    </row>
    <row r="996" spans="1:37" x14ac:dyDescent="0.2">
      <c r="A996" s="2" t="d">
        <v>1997-03-17</v>
      </c>
      <c r="B996" t="s">
        <v>699</v>
      </c>
      <c r="C996" t="s">
        <v>642</v>
      </c>
      <c r="D996">
        <v>3</v>
      </c>
      <c r="E996" t="s">
        <v>609</v>
      </c>
      <c r="F996" t="b">
        <v>0</v>
      </c>
      <c r="G996">
        <v>47</v>
      </c>
      <c r="H996" t="s">
        <v>628</v>
      </c>
      <c r="I996" t="s">
        <v>462</v>
      </c>
      <c r="J996">
        <v>1</v>
      </c>
      <c r="K996" t="s">
        <v>611</v>
      </c>
      <c r="L996" t="s">
        <v>612</v>
      </c>
      <c r="M996">
        <v>1</v>
      </c>
      <c r="N996">
        <v>1</v>
      </c>
      <c r="O996">
        <v>2377</v>
      </c>
      <c r="P996" t="s">
        <v>32</v>
      </c>
      <c r="R996" t="s">
        <v>984</v>
      </c>
      <c r="S996" t="s">
        <v>985</v>
      </c>
      <c r="T996">
        <v>77</v>
      </c>
      <c r="U996">
        <v>-2</v>
      </c>
      <c r="V996">
        <v>1924</v>
      </c>
      <c r="W996" t="s">
        <v>983</v>
      </c>
      <c r="AB996">
        <f>IF(I996=$AA$2, _xlfn.XLOOKUP(P996,tennis_clusters!B:B,tennis_clusters!AB:AB),"NA")</f>
        <v>22</v>
      </c>
      <c r="AC996" t="str">
        <f>IF(OR(ISNUMBER(AB996),ISNA(AB996)),"NA",_xlfn.XLOOKUP(I996,tennis_clusters!B:B,tennis_clusters!AB:AB))</f>
        <v>NA</v>
      </c>
      <c r="AD996" t="str">
        <f t="shared" si="112"/>
        <v>W</v>
      </c>
      <c r="AE996" t="str">
        <f t="shared" si="113"/>
        <v>W</v>
      </c>
      <c r="AF996">
        <f t="shared" si="114"/>
        <v>22</v>
      </c>
      <c r="AG996">
        <f t="shared" si="111"/>
        <v>1</v>
      </c>
      <c r="AH996">
        <f t="shared" si="115"/>
        <v>0.84375</v>
      </c>
      <c r="AI996">
        <f t="shared" si="116"/>
        <v>2.44140625E-2</v>
      </c>
      <c r="AJ996">
        <v>0.76137624861265263</v>
      </c>
      <c r="AK996">
        <f t="shared" si="117"/>
        <v>5.6941294726170565E-2</v>
      </c>
    </row>
    <row r="997" spans="1:37" x14ac:dyDescent="0.2">
      <c r="A997" s="2" t="d">
        <v>1992-08-10</v>
      </c>
      <c r="B997" t="s">
        <v>641</v>
      </c>
      <c r="C997" t="s">
        <v>642</v>
      </c>
      <c r="D997">
        <v>3</v>
      </c>
      <c r="E997" t="s">
        <v>609</v>
      </c>
      <c r="F997" t="b">
        <v>0</v>
      </c>
      <c r="G997">
        <v>38</v>
      </c>
      <c r="H997" t="s">
        <v>610</v>
      </c>
      <c r="I997" t="s">
        <v>462</v>
      </c>
      <c r="J997">
        <v>3</v>
      </c>
      <c r="K997" t="s">
        <v>611</v>
      </c>
      <c r="L997" t="s">
        <v>612</v>
      </c>
      <c r="M997">
        <v>3</v>
      </c>
      <c r="N997">
        <v>10</v>
      </c>
      <c r="O997">
        <v>2215</v>
      </c>
      <c r="P997" t="s">
        <v>247</v>
      </c>
      <c r="Q997">
        <v>8</v>
      </c>
      <c r="R997" t="s">
        <v>611</v>
      </c>
      <c r="S997" t="s">
        <v>612</v>
      </c>
      <c r="T997">
        <v>11</v>
      </c>
      <c r="U997">
        <v>-10</v>
      </c>
      <c r="V997">
        <v>2150</v>
      </c>
      <c r="W997" t="s">
        <v>768</v>
      </c>
      <c r="AB997">
        <f>IF(I997=$AA$2, _xlfn.XLOOKUP(P997,tennis_clusters!B:B,tennis_clusters!AB:AB),"NA")</f>
        <v>8</v>
      </c>
      <c r="AC997" t="str">
        <f>IF(OR(ISNUMBER(AB997),ISNA(AB997)),"NA",_xlfn.XLOOKUP(I997,tennis_clusters!B:B,tennis_clusters!AB:AB))</f>
        <v>NA</v>
      </c>
      <c r="AD997" t="str">
        <f t="shared" si="112"/>
        <v>W</v>
      </c>
      <c r="AE997" t="str">
        <f t="shared" si="113"/>
        <v>W</v>
      </c>
      <c r="AF997">
        <f t="shared" si="114"/>
        <v>8</v>
      </c>
      <c r="AG997">
        <f t="shared" si="111"/>
        <v>1</v>
      </c>
      <c r="AH997">
        <f t="shared" si="115"/>
        <v>0.7415730337078652</v>
      </c>
      <c r="AI997">
        <f t="shared" si="116"/>
        <v>6.6784496906956176E-2</v>
      </c>
      <c r="AJ997">
        <v>0.76137624861265263</v>
      </c>
      <c r="AK997">
        <f t="shared" si="117"/>
        <v>5.6941294726170565E-2</v>
      </c>
    </row>
  </sheetData>
  <sortState xmlns:xlrd2="http://schemas.microsoft.com/office/spreadsheetml/2017/richdata2" ref="A2:AA997">
    <sortCondition ref="AA2:AA997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07F0-904D-5E4A-BBF7-BB1005FD4E23}">
  <dimension ref="A1:AT353"/>
  <sheetViews>
    <sheetView topLeftCell="S15" workbookViewId="0">
      <selection activeCell="AA2" sqref="AA2"/>
    </sheetView>
  </sheetViews>
  <sheetFormatPr baseColWidth="10" defaultRowHeight="16" x14ac:dyDescent="0.2"/>
  <sheetData>
    <row r="1" spans="1:46" x14ac:dyDescent="0.2">
      <c r="A1" t="s">
        <v>581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590</v>
      </c>
      <c r="W1" t="s">
        <v>605</v>
      </c>
      <c r="X1" t="s">
        <v>597</v>
      </c>
      <c r="Y1" t="s">
        <v>604</v>
      </c>
      <c r="Z1" t="s">
        <v>606</v>
      </c>
      <c r="AA1" t="s">
        <v>1430</v>
      </c>
      <c r="AB1" s="4" t="s">
        <v>1431</v>
      </c>
      <c r="AC1" s="4" t="s">
        <v>1432</v>
      </c>
      <c r="AD1" s="4" t="s">
        <v>1433</v>
      </c>
      <c r="AE1" s="4" t="s">
        <v>1434</v>
      </c>
      <c r="AF1" s="4" t="s">
        <v>1435</v>
      </c>
      <c r="AG1" s="4"/>
      <c r="AH1" s="4"/>
      <c r="AI1" s="4"/>
      <c r="AJ1" s="4"/>
      <c r="AK1" s="4"/>
      <c r="AL1" s="4" t="s">
        <v>1436</v>
      </c>
      <c r="AM1" s="4" t="s">
        <v>1440</v>
      </c>
      <c r="AN1" s="4" t="s">
        <v>1441</v>
      </c>
      <c r="AO1" s="4" t="s">
        <v>1438</v>
      </c>
      <c r="AP1" s="4" t="s">
        <v>1439</v>
      </c>
      <c r="AQ1" s="4" t="s">
        <v>1443</v>
      </c>
      <c r="AR1" s="4" t="s">
        <v>1437</v>
      </c>
    </row>
    <row r="2" spans="1:46" x14ac:dyDescent="0.2">
      <c r="A2" t="s">
        <v>1452</v>
      </c>
      <c r="B2" t="s">
        <v>844</v>
      </c>
      <c r="C2" t="s">
        <v>642</v>
      </c>
      <c r="D2">
        <v>3</v>
      </c>
      <c r="E2" t="s">
        <v>609</v>
      </c>
      <c r="F2" t="s">
        <v>1453</v>
      </c>
      <c r="G2">
        <v>81</v>
      </c>
      <c r="H2" t="s">
        <v>628</v>
      </c>
      <c r="I2" t="s">
        <v>578</v>
      </c>
      <c r="J2" t="s">
        <v>1081</v>
      </c>
      <c r="K2" t="s">
        <v>1082</v>
      </c>
      <c r="L2">
        <v>51</v>
      </c>
      <c r="M2">
        <v>6</v>
      </c>
      <c r="N2">
        <v>1943</v>
      </c>
      <c r="O2" t="s">
        <v>448</v>
      </c>
      <c r="P2" t="s">
        <v>633</v>
      </c>
      <c r="Q2" t="s">
        <v>634</v>
      </c>
      <c r="R2">
        <v>57</v>
      </c>
      <c r="S2">
        <v>-10</v>
      </c>
      <c r="T2">
        <v>1786</v>
      </c>
      <c r="U2" t="s">
        <v>1454</v>
      </c>
      <c r="W2" t="s">
        <v>1442</v>
      </c>
      <c r="Y2" t="s">
        <v>1442</v>
      </c>
      <c r="Z2" t="s">
        <v>1442</v>
      </c>
      <c r="AA2" t="s">
        <v>1898</v>
      </c>
      <c r="AB2" t="str">
        <f>IF(I2=$AA$2, _xlfn.XLOOKUP(O2,tennis_clusters!B:B,tennis_clusters!AB:AB),"NA")</f>
        <v>NA</v>
      </c>
      <c r="AC2">
        <f>IF(OR(ISNUMBER(AB2),ISNA(AB2)),"NA",_xlfn.XLOOKUP(I2,tennis_clusters!B:B,tennis_clusters!AB:AB))</f>
        <v>17</v>
      </c>
      <c r="AD2" t="str">
        <f>IF(OR(ISNUMBER(AB2),ISNA(AB2)),"W","L")</f>
        <v>L</v>
      </c>
      <c r="AE2" t="str">
        <f>IF(OR(ISNA(AB2),ISNA(AC2)),"",IF(ISNUMBER(AB2),"W","L"))</f>
        <v>L</v>
      </c>
      <c r="AF2">
        <f>IF(ISNUMBER(AB2),AB2,IF(ISNUMBER(AC2),AC2,""))</f>
        <v>17</v>
      </c>
      <c r="AG2">
        <f t="shared" ref="AG2:AG65" si="0">IF(NOT(AE2=""),IF(AE2="W",1,0),"")</f>
        <v>0</v>
      </c>
      <c r="AH2">
        <f>IF(AF2="","",_xlfn.XLOOKUP(AF2,AL:AL,AM:AM))</f>
        <v>0.16666666666666666</v>
      </c>
      <c r="AI2">
        <f>IF(AF2="","",(AH2-AG2)^2)</f>
        <v>2.7777777777777776E-2</v>
      </c>
      <c r="AJ2">
        <v>0.38124999999999998</v>
      </c>
      <c r="AK2">
        <f>IF(AG2="","",(AJ2-AG2)^2)</f>
        <v>0.14535156249999998</v>
      </c>
      <c r="AL2" s="5">
        <v>1</v>
      </c>
      <c r="AM2">
        <f>IF(AO2=0,"",AN2/COUNTIF(AF:AF,AL2))</f>
        <v>0</v>
      </c>
      <c r="AN2">
        <f t="shared" ref="AN2:AN65" si="1">COUNTIF(AB:AB,AL2)</f>
        <v>0</v>
      </c>
      <c r="AO2">
        <f>COUNTIF(AF:AF,AL2)</f>
        <v>2</v>
      </c>
      <c r="AP2">
        <v>1</v>
      </c>
      <c r="AQ2">
        <v>1</v>
      </c>
      <c r="AR2">
        <v>1</v>
      </c>
    </row>
    <row r="3" spans="1:46" x14ac:dyDescent="0.2">
      <c r="A3" t="s">
        <v>1455</v>
      </c>
      <c r="B3" t="s">
        <v>1119</v>
      </c>
      <c r="C3" t="s">
        <v>637</v>
      </c>
      <c r="D3">
        <v>3</v>
      </c>
      <c r="E3" t="s">
        <v>609</v>
      </c>
      <c r="F3" t="s">
        <v>1453</v>
      </c>
      <c r="G3">
        <v>69</v>
      </c>
      <c r="H3" t="s">
        <v>620</v>
      </c>
      <c r="I3" t="s">
        <v>219</v>
      </c>
      <c r="J3" t="s">
        <v>1456</v>
      </c>
      <c r="K3" t="s">
        <v>1457</v>
      </c>
      <c r="L3">
        <v>20</v>
      </c>
      <c r="M3">
        <v>3</v>
      </c>
      <c r="N3">
        <v>2035</v>
      </c>
      <c r="O3" t="s">
        <v>448</v>
      </c>
      <c r="P3" t="s">
        <v>633</v>
      </c>
      <c r="Q3" t="s">
        <v>634</v>
      </c>
      <c r="R3">
        <v>55</v>
      </c>
      <c r="S3">
        <v>-5</v>
      </c>
      <c r="T3">
        <v>1791</v>
      </c>
      <c r="U3" t="s">
        <v>669</v>
      </c>
      <c r="V3">
        <v>4</v>
      </c>
      <c r="W3" t="s">
        <v>1442</v>
      </c>
      <c r="Y3" t="s">
        <v>1442</v>
      </c>
      <c r="Z3" t="s">
        <v>1442</v>
      </c>
      <c r="AB3" t="str">
        <f>IF(I3=$AA$2, _xlfn.XLOOKUP(O3,tennis_clusters!B:B,tennis_clusters!AB:AB),"NA")</f>
        <v>NA</v>
      </c>
      <c r="AC3">
        <f>IF(OR(ISNUMBER(AB3),ISNA(AB3)),"NA",_xlfn.XLOOKUP(I3,tennis_clusters!B:B,tennis_clusters!AB:AB))</f>
        <v>11</v>
      </c>
      <c r="AD3" t="str">
        <f t="shared" ref="AD3:AD66" si="2">IF(OR(ISNUMBER(AB3),ISNA(AB3)),"W","L")</f>
        <v>L</v>
      </c>
      <c r="AE3" t="str">
        <f t="shared" ref="AE3:AE66" si="3">IF(OR(ISNA(AB3),ISNA(AC3)),"",IF(ISNUMBER(AB3),"W","L"))</f>
        <v>L</v>
      </c>
      <c r="AF3">
        <f t="shared" ref="AF3:AF66" si="4">IF(ISNUMBER(AB3),AB3,IF(ISNUMBER(AC3),AC3,""))</f>
        <v>11</v>
      </c>
      <c r="AG3">
        <f t="shared" si="0"/>
        <v>0</v>
      </c>
      <c r="AH3">
        <f t="shared" ref="AH3:AH66" si="5">IF(AF3="","",_xlfn.XLOOKUP(AF3,AL:AL,AM:AM))</f>
        <v>0.17391304347826086</v>
      </c>
      <c r="AI3">
        <f t="shared" ref="AI3:AI66" si="6">IF(AF3="","",(AH3-AG3)^2)</f>
        <v>3.0245746691871453E-2</v>
      </c>
      <c r="AJ3">
        <v>0.38124999999999998</v>
      </c>
      <c r="AK3">
        <f t="shared" ref="AK3:AK66" si="7">IF(AG3="","",(AJ3-AG3)^2)</f>
        <v>0.14535156249999998</v>
      </c>
      <c r="AL3" s="5">
        <v>2</v>
      </c>
      <c r="AM3">
        <f t="shared" ref="AM3:AM66" si="8">IF(AO3=0,"",AN3/COUNTIF(AF:AF,AL3))</f>
        <v>0.51515151515151514</v>
      </c>
      <c r="AN3">
        <f t="shared" si="1"/>
        <v>17</v>
      </c>
      <c r="AO3">
        <f t="shared" ref="AO3:AO29" si="9">COUNTIF(AF:AF,AL3)</f>
        <v>33</v>
      </c>
      <c r="AP3" s="4"/>
      <c r="AQ3" s="4"/>
      <c r="AR3" s="4"/>
      <c r="AT3">
        <f>COUNTIF(AE:AE,"W")</f>
        <v>122</v>
      </c>
    </row>
    <row r="4" spans="1:46" x14ac:dyDescent="0.2">
      <c r="A4" t="s">
        <v>1455</v>
      </c>
      <c r="B4" t="s">
        <v>1119</v>
      </c>
      <c r="C4" t="s">
        <v>637</v>
      </c>
      <c r="D4">
        <v>3</v>
      </c>
      <c r="E4" t="s">
        <v>609</v>
      </c>
      <c r="F4" t="s">
        <v>1453</v>
      </c>
      <c r="G4">
        <v>69</v>
      </c>
      <c r="H4" t="s">
        <v>624</v>
      </c>
      <c r="I4" t="s">
        <v>448</v>
      </c>
      <c r="J4" t="s">
        <v>633</v>
      </c>
      <c r="K4" t="s">
        <v>634</v>
      </c>
      <c r="L4">
        <v>55</v>
      </c>
      <c r="M4">
        <v>15</v>
      </c>
      <c r="N4">
        <v>1776</v>
      </c>
      <c r="O4" t="s">
        <v>1458</v>
      </c>
      <c r="P4" t="s">
        <v>647</v>
      </c>
      <c r="Q4" t="s">
        <v>648</v>
      </c>
      <c r="R4">
        <v>86</v>
      </c>
      <c r="S4">
        <v>-15</v>
      </c>
      <c r="T4">
        <v>1781</v>
      </c>
      <c r="U4" t="s">
        <v>842</v>
      </c>
      <c r="W4" t="s">
        <v>662</v>
      </c>
      <c r="Y4" t="s">
        <v>1442</v>
      </c>
      <c r="Z4" t="s">
        <v>1442</v>
      </c>
      <c r="AB4" t="e">
        <f>IF(I4=$AA$2,_xlfn.XLOOKUP(O4,tennis_clusters!B:B,tennis_clusters!AB:AB),"NA")</f>
        <v>#N/A</v>
      </c>
      <c r="AC4" t="str">
        <f>IF(OR(ISNUMBER(AB4),ISNA(AB4)),"NA",_xlfn.XLOOKUP(I4,tennis_clusters!B:B,tennis_clusters!AB:AB))</f>
        <v>NA</v>
      </c>
      <c r="AD4" t="str">
        <f t="shared" si="2"/>
        <v>W</v>
      </c>
      <c r="AE4" t="str">
        <f t="shared" si="3"/>
        <v/>
      </c>
      <c r="AF4" t="str">
        <f t="shared" si="4"/>
        <v/>
      </c>
      <c r="AG4" t="str">
        <f t="shared" si="0"/>
        <v/>
      </c>
      <c r="AH4" t="str">
        <f t="shared" si="5"/>
        <v/>
      </c>
      <c r="AI4" t="str">
        <f t="shared" si="6"/>
        <v/>
      </c>
      <c r="AJ4">
        <v>0.38124999999999998</v>
      </c>
      <c r="AK4" t="str">
        <f t="shared" si="7"/>
        <v/>
      </c>
      <c r="AL4" s="5">
        <v>3</v>
      </c>
      <c r="AM4">
        <f t="shared" si="8"/>
        <v>1</v>
      </c>
      <c r="AN4">
        <f t="shared" si="1"/>
        <v>1</v>
      </c>
      <c r="AO4">
        <f t="shared" si="9"/>
        <v>1</v>
      </c>
      <c r="AP4" s="4"/>
      <c r="AQ4" s="4"/>
      <c r="AR4" s="4"/>
      <c r="AT4">
        <f>COUNTIF(AE:AE,"W")+COUNTIF(AE:AE,"L")</f>
        <v>320</v>
      </c>
    </row>
    <row r="5" spans="1:46" x14ac:dyDescent="0.2">
      <c r="A5" t="s">
        <v>1459</v>
      </c>
      <c r="B5" t="s">
        <v>1460</v>
      </c>
      <c r="C5" t="s">
        <v>637</v>
      </c>
      <c r="D5">
        <v>3</v>
      </c>
      <c r="E5" t="s">
        <v>671</v>
      </c>
      <c r="F5" t="s">
        <v>1461</v>
      </c>
      <c r="G5">
        <v>26</v>
      </c>
      <c r="H5" t="s">
        <v>620</v>
      </c>
      <c r="I5" t="s">
        <v>174</v>
      </c>
      <c r="J5" t="s">
        <v>647</v>
      </c>
      <c r="K5" t="s">
        <v>648</v>
      </c>
      <c r="L5">
        <v>78</v>
      </c>
      <c r="M5">
        <v>10</v>
      </c>
      <c r="N5">
        <v>1839</v>
      </c>
      <c r="O5" t="s">
        <v>448</v>
      </c>
      <c r="P5" t="s">
        <v>633</v>
      </c>
      <c r="Q5" t="s">
        <v>634</v>
      </c>
      <c r="R5">
        <v>54</v>
      </c>
      <c r="S5">
        <v>-12</v>
      </c>
      <c r="T5">
        <v>1788</v>
      </c>
      <c r="U5" t="s">
        <v>1462</v>
      </c>
      <c r="W5" t="s">
        <v>1442</v>
      </c>
      <c r="X5">
        <v>6</v>
      </c>
      <c r="Y5" t="s">
        <v>1442</v>
      </c>
      <c r="Z5" t="s">
        <v>1442</v>
      </c>
      <c r="AB5" t="str">
        <f>IF(I5=$AA$2,_xlfn.XLOOKUP(O5,tennis_clusters!B:B,tennis_clusters!AB:AB),"NA")</f>
        <v>NA</v>
      </c>
      <c r="AC5">
        <f>IF(OR(ISNUMBER(AB5),ISNA(AB5)),"NA",_xlfn.XLOOKUP(I5,tennis_clusters!B:B,tennis_clusters!AB:AB))</f>
        <v>2</v>
      </c>
      <c r="AD5" t="str">
        <f t="shared" si="2"/>
        <v>L</v>
      </c>
      <c r="AE5" t="str">
        <f t="shared" si="3"/>
        <v>L</v>
      </c>
      <c r="AF5">
        <f t="shared" si="4"/>
        <v>2</v>
      </c>
      <c r="AG5">
        <f t="shared" si="0"/>
        <v>0</v>
      </c>
      <c r="AH5">
        <f t="shared" si="5"/>
        <v>0.51515151515151514</v>
      </c>
      <c r="AI5">
        <f t="shared" si="6"/>
        <v>0.26538108356290174</v>
      </c>
      <c r="AJ5">
        <v>0.38124999999999998</v>
      </c>
      <c r="AK5">
        <f t="shared" si="7"/>
        <v>0.14535156249999998</v>
      </c>
      <c r="AL5" s="5">
        <v>4</v>
      </c>
      <c r="AM5">
        <f t="shared" si="8"/>
        <v>0.25</v>
      </c>
      <c r="AN5">
        <f t="shared" si="1"/>
        <v>2</v>
      </c>
      <c r="AO5">
        <f t="shared" si="9"/>
        <v>8</v>
      </c>
      <c r="AP5" s="4"/>
      <c r="AQ5" s="4"/>
      <c r="AR5" s="4"/>
      <c r="AT5">
        <f>AT3/AT4</f>
        <v>0.38124999999999998</v>
      </c>
    </row>
    <row r="6" spans="1:46" x14ac:dyDescent="0.2">
      <c r="A6" t="s">
        <v>1459</v>
      </c>
      <c r="B6" t="s">
        <v>1460</v>
      </c>
      <c r="C6" t="s">
        <v>637</v>
      </c>
      <c r="D6">
        <v>3</v>
      </c>
      <c r="E6" t="s">
        <v>671</v>
      </c>
      <c r="F6" t="s">
        <v>1461</v>
      </c>
      <c r="G6">
        <v>26</v>
      </c>
      <c r="H6" t="s">
        <v>624</v>
      </c>
      <c r="I6" t="s">
        <v>448</v>
      </c>
      <c r="J6" t="s">
        <v>633</v>
      </c>
      <c r="K6" t="s">
        <v>634</v>
      </c>
      <c r="L6">
        <v>54</v>
      </c>
      <c r="M6">
        <v>10</v>
      </c>
      <c r="N6">
        <v>1778</v>
      </c>
      <c r="O6" t="s">
        <v>1463</v>
      </c>
      <c r="P6" t="s">
        <v>716</v>
      </c>
      <c r="Q6" t="s">
        <v>717</v>
      </c>
      <c r="R6">
        <v>125</v>
      </c>
      <c r="S6">
        <v>-20</v>
      </c>
      <c r="T6">
        <v>1659</v>
      </c>
      <c r="U6" t="s">
        <v>712</v>
      </c>
      <c r="V6">
        <v>6</v>
      </c>
      <c r="W6" t="s">
        <v>646</v>
      </c>
      <c r="Y6" t="s">
        <v>1442</v>
      </c>
      <c r="Z6" t="s">
        <v>1442</v>
      </c>
      <c r="AB6" t="e">
        <f>IF(I6=$AA$2,_xlfn.XLOOKUP(O6,tennis_clusters!B:B,tennis_clusters!AB:AB),"NA")</f>
        <v>#N/A</v>
      </c>
      <c r="AC6" t="str">
        <f>IF(OR(ISNUMBER(AB6),ISNA(AB6)),"NA",_xlfn.XLOOKUP(I6,tennis_clusters!B:B,tennis_clusters!AB:AB))</f>
        <v>NA</v>
      </c>
      <c r="AD6" t="str">
        <f t="shared" si="2"/>
        <v>W</v>
      </c>
      <c r="AE6" t="str">
        <f t="shared" si="3"/>
        <v/>
      </c>
      <c r="AF6" t="str">
        <f t="shared" si="4"/>
        <v/>
      </c>
      <c r="AG6" t="str">
        <f t="shared" si="0"/>
        <v/>
      </c>
      <c r="AH6" t="str">
        <f t="shared" si="5"/>
        <v/>
      </c>
      <c r="AI6" t="str">
        <f t="shared" si="6"/>
        <v/>
      </c>
      <c r="AJ6">
        <v>0.38124999999999998</v>
      </c>
      <c r="AK6" t="str">
        <f t="shared" si="7"/>
        <v/>
      </c>
      <c r="AL6" s="5">
        <v>5</v>
      </c>
      <c r="AM6">
        <f t="shared" si="8"/>
        <v>0.35294117647058826</v>
      </c>
      <c r="AN6">
        <f t="shared" si="1"/>
        <v>6</v>
      </c>
      <c r="AO6">
        <f t="shared" si="9"/>
        <v>17</v>
      </c>
      <c r="AP6" s="4"/>
      <c r="AQ6" s="4"/>
      <c r="AR6" s="4"/>
    </row>
    <row r="7" spans="1:46" x14ac:dyDescent="0.2">
      <c r="A7" t="s">
        <v>1464</v>
      </c>
      <c r="B7" t="s">
        <v>670</v>
      </c>
      <c r="C7" t="s">
        <v>608</v>
      </c>
      <c r="D7">
        <v>5</v>
      </c>
      <c r="E7" t="s">
        <v>671</v>
      </c>
      <c r="F7" t="s">
        <v>1461</v>
      </c>
      <c r="G7">
        <v>32</v>
      </c>
      <c r="H7" t="s">
        <v>632</v>
      </c>
      <c r="I7" t="s">
        <v>1465</v>
      </c>
      <c r="J7" t="s">
        <v>672</v>
      </c>
      <c r="K7" t="s">
        <v>673</v>
      </c>
      <c r="L7">
        <v>73</v>
      </c>
      <c r="M7">
        <v>23</v>
      </c>
      <c r="N7">
        <v>1779</v>
      </c>
      <c r="O7" t="s">
        <v>448</v>
      </c>
      <c r="P7" t="s">
        <v>633</v>
      </c>
      <c r="Q7" t="s">
        <v>634</v>
      </c>
      <c r="R7">
        <v>50</v>
      </c>
      <c r="S7">
        <v>-21</v>
      </c>
      <c r="T7">
        <v>1799</v>
      </c>
      <c r="U7" t="s">
        <v>868</v>
      </c>
      <c r="W7" t="s">
        <v>1442</v>
      </c>
      <c r="Y7" t="s">
        <v>1442</v>
      </c>
      <c r="Z7" t="s">
        <v>1442</v>
      </c>
      <c r="AB7" t="str">
        <f>IF(I7=$AA$2,_xlfn.XLOOKUP(O7,tennis_clusters!B:B,tennis_clusters!AB:AB),"NA")</f>
        <v>NA</v>
      </c>
      <c r="AC7" t="e">
        <f>IF(OR(ISNUMBER(AB7),ISNA(AB7)),"NA",_xlfn.XLOOKUP(I7,tennis_clusters!B:B,tennis_clusters!AB:AB))</f>
        <v>#N/A</v>
      </c>
      <c r="AD7" t="str">
        <f t="shared" si="2"/>
        <v>L</v>
      </c>
      <c r="AE7" t="str">
        <f t="shared" si="3"/>
        <v/>
      </c>
      <c r="AF7" t="str">
        <f t="shared" si="4"/>
        <v/>
      </c>
      <c r="AG7" t="str">
        <f t="shared" si="0"/>
        <v/>
      </c>
      <c r="AH7" t="str">
        <f t="shared" si="5"/>
        <v/>
      </c>
      <c r="AI7" t="str">
        <f t="shared" si="6"/>
        <v/>
      </c>
      <c r="AJ7">
        <v>0.38124999999999998</v>
      </c>
      <c r="AK7" t="str">
        <f t="shared" si="7"/>
        <v/>
      </c>
      <c r="AL7" s="5">
        <v>6</v>
      </c>
      <c r="AM7">
        <f t="shared" si="8"/>
        <v>0.5</v>
      </c>
      <c r="AN7">
        <f t="shared" si="1"/>
        <v>6</v>
      </c>
      <c r="AO7">
        <f t="shared" si="9"/>
        <v>12</v>
      </c>
      <c r="AP7" s="4"/>
      <c r="AQ7" s="4"/>
      <c r="AR7" s="4"/>
    </row>
    <row r="8" spans="1:46" x14ac:dyDescent="0.2">
      <c r="A8" t="s">
        <v>1466</v>
      </c>
      <c r="B8" t="s">
        <v>607</v>
      </c>
      <c r="C8" t="s">
        <v>608</v>
      </c>
      <c r="D8">
        <v>5</v>
      </c>
      <c r="E8" t="s">
        <v>609</v>
      </c>
      <c r="F8" t="s">
        <v>1461</v>
      </c>
      <c r="G8">
        <v>65</v>
      </c>
      <c r="H8" t="s">
        <v>632</v>
      </c>
      <c r="I8" t="s">
        <v>96</v>
      </c>
      <c r="J8" t="s">
        <v>871</v>
      </c>
      <c r="K8" t="s">
        <v>872</v>
      </c>
      <c r="L8">
        <v>32</v>
      </c>
      <c r="M8">
        <v>9</v>
      </c>
      <c r="N8">
        <v>1951</v>
      </c>
      <c r="O8" t="s">
        <v>448</v>
      </c>
      <c r="P8" t="s">
        <v>633</v>
      </c>
      <c r="Q8" t="s">
        <v>634</v>
      </c>
      <c r="R8">
        <v>56</v>
      </c>
      <c r="S8">
        <v>-12</v>
      </c>
      <c r="T8">
        <v>1811</v>
      </c>
      <c r="U8" t="s">
        <v>1467</v>
      </c>
      <c r="V8">
        <v>27</v>
      </c>
      <c r="W8" t="s">
        <v>1442</v>
      </c>
      <c r="Y8" t="s">
        <v>1442</v>
      </c>
      <c r="Z8" t="s">
        <v>1442</v>
      </c>
      <c r="AB8" t="str">
        <f>IF(I8=$AA$2,_xlfn.XLOOKUP(O8,tennis_clusters!B:B,tennis_clusters!AB:AB),"NA")</f>
        <v>NA</v>
      </c>
      <c r="AC8">
        <f>IF(OR(ISNUMBER(AB8),ISNA(AB8)),"NA",_xlfn.XLOOKUP(I8,tennis_clusters!B:B,tennis_clusters!AB:AB))</f>
        <v>15</v>
      </c>
      <c r="AD8" t="str">
        <f t="shared" si="2"/>
        <v>L</v>
      </c>
      <c r="AE8" t="str">
        <f t="shared" si="3"/>
        <v>L</v>
      </c>
      <c r="AF8">
        <f t="shared" si="4"/>
        <v>15</v>
      </c>
      <c r="AG8">
        <f t="shared" si="0"/>
        <v>0</v>
      </c>
      <c r="AH8">
        <f t="shared" si="5"/>
        <v>0.26923076923076922</v>
      </c>
      <c r="AI8">
        <f t="shared" si="6"/>
        <v>7.2485207100591711E-2</v>
      </c>
      <c r="AJ8">
        <v>0.38124999999999998</v>
      </c>
      <c r="AK8">
        <f t="shared" si="7"/>
        <v>0.14535156249999998</v>
      </c>
      <c r="AL8" s="5">
        <v>7</v>
      </c>
      <c r="AM8" t="str">
        <f t="shared" si="8"/>
        <v/>
      </c>
      <c r="AN8">
        <f t="shared" si="1"/>
        <v>0</v>
      </c>
      <c r="AO8">
        <f t="shared" si="9"/>
        <v>0</v>
      </c>
      <c r="AP8" s="4"/>
      <c r="AQ8" s="4"/>
      <c r="AR8" s="4"/>
    </row>
    <row r="9" spans="1:46" x14ac:dyDescent="0.2">
      <c r="A9" t="s">
        <v>1468</v>
      </c>
      <c r="B9" t="s">
        <v>1469</v>
      </c>
      <c r="C9" t="s">
        <v>783</v>
      </c>
      <c r="D9">
        <v>3</v>
      </c>
      <c r="E9" t="s">
        <v>609</v>
      </c>
      <c r="F9" t="s">
        <v>1461</v>
      </c>
      <c r="G9">
        <v>61</v>
      </c>
      <c r="H9" t="s">
        <v>624</v>
      </c>
      <c r="I9" t="s">
        <v>474</v>
      </c>
      <c r="J9" t="s">
        <v>633</v>
      </c>
      <c r="K9" t="s">
        <v>634</v>
      </c>
      <c r="L9">
        <v>2</v>
      </c>
      <c r="M9">
        <v>1</v>
      </c>
      <c r="N9">
        <v>2393</v>
      </c>
      <c r="O9" t="s">
        <v>448</v>
      </c>
      <c r="P9" t="s">
        <v>633</v>
      </c>
      <c r="Q9" t="s">
        <v>634</v>
      </c>
      <c r="R9">
        <v>54</v>
      </c>
      <c r="S9">
        <v>-1</v>
      </c>
      <c r="T9">
        <v>1812</v>
      </c>
      <c r="U9" t="s">
        <v>744</v>
      </c>
      <c r="V9">
        <v>1</v>
      </c>
      <c r="W9" t="s">
        <v>1442</v>
      </c>
      <c r="Y9" t="s">
        <v>1442</v>
      </c>
      <c r="Z9" t="s">
        <v>1442</v>
      </c>
      <c r="AB9" t="str">
        <f>IF(I9=$AA$2,_xlfn.XLOOKUP(O9,tennis_clusters!B:B,tennis_clusters!AB:AB),"NA")</f>
        <v>NA</v>
      </c>
      <c r="AC9">
        <f>IF(OR(ISNUMBER(AB9),ISNA(AB9)),"NA",_xlfn.XLOOKUP(I9,tennis_clusters!B:B,tennis_clusters!AB:AB))</f>
        <v>21</v>
      </c>
      <c r="AD9" t="str">
        <f t="shared" si="2"/>
        <v>L</v>
      </c>
      <c r="AE9" t="str">
        <f t="shared" si="3"/>
        <v>L</v>
      </c>
      <c r="AF9">
        <f t="shared" si="4"/>
        <v>21</v>
      </c>
      <c r="AG9">
        <f t="shared" si="0"/>
        <v>0</v>
      </c>
      <c r="AH9">
        <f t="shared" si="5"/>
        <v>0</v>
      </c>
      <c r="AI9">
        <f t="shared" si="6"/>
        <v>0</v>
      </c>
      <c r="AJ9">
        <v>0.38124999999999998</v>
      </c>
      <c r="AK9">
        <f t="shared" si="7"/>
        <v>0.14535156249999998</v>
      </c>
      <c r="AL9" s="5">
        <v>8</v>
      </c>
      <c r="AM9">
        <f t="shared" si="8"/>
        <v>0.29166666666666669</v>
      </c>
      <c r="AN9">
        <f t="shared" si="1"/>
        <v>7</v>
      </c>
      <c r="AO9">
        <f t="shared" si="9"/>
        <v>24</v>
      </c>
      <c r="AP9" s="4"/>
      <c r="AQ9" s="4"/>
      <c r="AR9" s="4"/>
    </row>
    <row r="10" spans="1:46" x14ac:dyDescent="0.2">
      <c r="A10" t="s">
        <v>1470</v>
      </c>
      <c r="B10" t="s">
        <v>1471</v>
      </c>
      <c r="C10" t="s">
        <v>783</v>
      </c>
      <c r="D10">
        <v>3</v>
      </c>
      <c r="E10" t="s">
        <v>671</v>
      </c>
      <c r="F10" t="s">
        <v>1461</v>
      </c>
      <c r="G10">
        <v>40</v>
      </c>
      <c r="H10" t="s">
        <v>620</v>
      </c>
      <c r="I10" t="s">
        <v>1472</v>
      </c>
      <c r="J10" t="s">
        <v>633</v>
      </c>
      <c r="K10" t="s">
        <v>634</v>
      </c>
      <c r="L10">
        <v>133</v>
      </c>
      <c r="M10">
        <v>23</v>
      </c>
      <c r="N10">
        <v>1744</v>
      </c>
      <c r="O10" t="s">
        <v>448</v>
      </c>
      <c r="P10" t="s">
        <v>633</v>
      </c>
      <c r="Q10" t="s">
        <v>634</v>
      </c>
      <c r="R10">
        <v>59</v>
      </c>
      <c r="S10">
        <v>-16</v>
      </c>
      <c r="T10">
        <v>1828</v>
      </c>
      <c r="U10" t="s">
        <v>827</v>
      </c>
      <c r="W10" t="s">
        <v>1442</v>
      </c>
      <c r="Y10" t="s">
        <v>646</v>
      </c>
      <c r="Z10" t="s">
        <v>1442</v>
      </c>
      <c r="AB10" t="str">
        <f>IF(I10=$AA$2,_xlfn.XLOOKUP(O10,tennis_clusters!B:B,tennis_clusters!AB:AB),"NA")</f>
        <v>NA</v>
      </c>
      <c r="AC10" t="e">
        <f>IF(OR(ISNUMBER(AB10),ISNA(AB10)),"NA",_xlfn.XLOOKUP(I10,tennis_clusters!B:B,tennis_clusters!AB:AB))</f>
        <v>#N/A</v>
      </c>
      <c r="AD10" t="str">
        <f t="shared" si="2"/>
        <v>L</v>
      </c>
      <c r="AE10" t="str">
        <f t="shared" si="3"/>
        <v/>
      </c>
      <c r="AF10" t="str">
        <f t="shared" si="4"/>
        <v/>
      </c>
      <c r="AG10" t="str">
        <f t="shared" si="0"/>
        <v/>
      </c>
      <c r="AH10" t="str">
        <f t="shared" si="5"/>
        <v/>
      </c>
      <c r="AI10" t="str">
        <f t="shared" si="6"/>
        <v/>
      </c>
      <c r="AJ10">
        <v>0.38124999999999998</v>
      </c>
      <c r="AK10" t="str">
        <f t="shared" si="7"/>
        <v/>
      </c>
      <c r="AL10" s="5">
        <v>9</v>
      </c>
      <c r="AM10">
        <f t="shared" si="8"/>
        <v>0.52941176470588236</v>
      </c>
      <c r="AN10">
        <f t="shared" si="1"/>
        <v>9</v>
      </c>
      <c r="AO10">
        <f t="shared" si="9"/>
        <v>17</v>
      </c>
      <c r="AP10" s="4"/>
      <c r="AQ10" s="4"/>
      <c r="AR10" s="4"/>
    </row>
    <row r="11" spans="1:46" x14ac:dyDescent="0.2">
      <c r="A11" t="s">
        <v>1470</v>
      </c>
      <c r="B11" t="s">
        <v>1471</v>
      </c>
      <c r="C11" t="s">
        <v>783</v>
      </c>
      <c r="D11">
        <v>3</v>
      </c>
      <c r="E11" t="s">
        <v>671</v>
      </c>
      <c r="F11" t="s">
        <v>1461</v>
      </c>
      <c r="G11">
        <v>40</v>
      </c>
      <c r="H11" t="s">
        <v>624</v>
      </c>
      <c r="I11" t="s">
        <v>448</v>
      </c>
      <c r="J11" t="s">
        <v>633</v>
      </c>
      <c r="K11" t="s">
        <v>634</v>
      </c>
      <c r="L11">
        <v>59</v>
      </c>
      <c r="M11">
        <v>19</v>
      </c>
      <c r="N11">
        <v>1809</v>
      </c>
      <c r="O11" t="s">
        <v>180</v>
      </c>
      <c r="P11" t="s">
        <v>633</v>
      </c>
      <c r="Q11" t="s">
        <v>634</v>
      </c>
      <c r="R11">
        <v>49</v>
      </c>
      <c r="S11">
        <v>-14</v>
      </c>
      <c r="T11">
        <v>1943</v>
      </c>
      <c r="U11" t="s">
        <v>825</v>
      </c>
      <c r="W11" t="s">
        <v>1442</v>
      </c>
      <c r="X11">
        <v>9</v>
      </c>
      <c r="Y11" t="s">
        <v>1442</v>
      </c>
      <c r="Z11" t="s">
        <v>1442</v>
      </c>
      <c r="AB11">
        <f>IF(I11=$AA$2,_xlfn.XLOOKUP(O11,tennis_clusters!B:B,tennis_clusters!AB:AB),"NA")</f>
        <v>8</v>
      </c>
      <c r="AC11" t="str">
        <f>IF(OR(ISNUMBER(AB11),ISNA(AB11)),"NA",_xlfn.XLOOKUP(I11,tennis_clusters!B:B,tennis_clusters!AB:AB))</f>
        <v>NA</v>
      </c>
      <c r="AD11" t="str">
        <f t="shared" si="2"/>
        <v>W</v>
      </c>
      <c r="AE11" t="str">
        <f t="shared" si="3"/>
        <v>W</v>
      </c>
      <c r="AF11">
        <f t="shared" si="4"/>
        <v>8</v>
      </c>
      <c r="AG11">
        <f t="shared" si="0"/>
        <v>1</v>
      </c>
      <c r="AH11">
        <f t="shared" si="5"/>
        <v>0.29166666666666669</v>
      </c>
      <c r="AI11">
        <f t="shared" si="6"/>
        <v>0.50173611111111105</v>
      </c>
      <c r="AJ11">
        <v>0.38124999999999998</v>
      </c>
      <c r="AK11">
        <f t="shared" si="7"/>
        <v>0.38285156250000002</v>
      </c>
      <c r="AL11" s="5">
        <v>10</v>
      </c>
      <c r="AM11">
        <f t="shared" si="8"/>
        <v>0.33333333333333331</v>
      </c>
      <c r="AN11">
        <f t="shared" si="1"/>
        <v>4</v>
      </c>
      <c r="AO11">
        <f t="shared" si="9"/>
        <v>12</v>
      </c>
      <c r="AP11" s="4"/>
      <c r="AQ11" s="4"/>
      <c r="AR11" s="4"/>
    </row>
    <row r="12" spans="1:46" x14ac:dyDescent="0.2">
      <c r="A12" t="s">
        <v>1473</v>
      </c>
      <c r="B12" t="s">
        <v>1474</v>
      </c>
      <c r="C12" t="s">
        <v>637</v>
      </c>
      <c r="D12">
        <v>3</v>
      </c>
      <c r="E12" t="s">
        <v>671</v>
      </c>
      <c r="F12" t="s">
        <v>1461</v>
      </c>
      <c r="G12">
        <v>50</v>
      </c>
      <c r="H12" t="s">
        <v>624</v>
      </c>
      <c r="I12" t="s">
        <v>108</v>
      </c>
      <c r="J12" t="s">
        <v>1475</v>
      </c>
      <c r="K12" t="s">
        <v>1476</v>
      </c>
      <c r="L12">
        <v>45</v>
      </c>
      <c r="M12">
        <v>9</v>
      </c>
      <c r="N12">
        <v>1872</v>
      </c>
      <c r="O12" t="s">
        <v>448</v>
      </c>
      <c r="P12" t="s">
        <v>633</v>
      </c>
      <c r="Q12" t="s">
        <v>634</v>
      </c>
      <c r="R12">
        <v>58</v>
      </c>
      <c r="S12">
        <v>-10</v>
      </c>
      <c r="T12">
        <v>1819</v>
      </c>
      <c r="U12" t="s">
        <v>842</v>
      </c>
      <c r="V12">
        <v>8</v>
      </c>
      <c r="W12" t="s">
        <v>1442</v>
      </c>
      <c r="Y12" t="s">
        <v>1442</v>
      </c>
      <c r="Z12" t="s">
        <v>1442</v>
      </c>
      <c r="AB12" t="str">
        <f>IF(I12=$AA$2,_xlfn.XLOOKUP(O12,tennis_clusters!B:B,tennis_clusters!AB:AB),"NA")</f>
        <v>NA</v>
      </c>
      <c r="AC12">
        <f>IF(OR(ISNUMBER(AB12),ISNA(AB12)),"NA",_xlfn.XLOOKUP(I12,tennis_clusters!B:B,tennis_clusters!AB:AB))</f>
        <v>23</v>
      </c>
      <c r="AD12" t="str">
        <f t="shared" si="2"/>
        <v>L</v>
      </c>
      <c r="AE12" t="str">
        <f t="shared" si="3"/>
        <v>L</v>
      </c>
      <c r="AF12">
        <f t="shared" si="4"/>
        <v>23</v>
      </c>
      <c r="AG12">
        <f t="shared" si="0"/>
        <v>0</v>
      </c>
      <c r="AH12">
        <f t="shared" si="5"/>
        <v>0.53846153846153844</v>
      </c>
      <c r="AI12">
        <f t="shared" si="6"/>
        <v>0.28994082840236685</v>
      </c>
      <c r="AJ12">
        <v>0.38124999999999998</v>
      </c>
      <c r="AK12">
        <f t="shared" si="7"/>
        <v>0.14535156249999998</v>
      </c>
      <c r="AL12" s="5">
        <v>11</v>
      </c>
      <c r="AM12">
        <f t="shared" si="8"/>
        <v>0.17391304347826086</v>
      </c>
      <c r="AN12">
        <f t="shared" si="1"/>
        <v>4</v>
      </c>
      <c r="AO12">
        <f t="shared" si="9"/>
        <v>23</v>
      </c>
      <c r="AP12" s="4"/>
      <c r="AQ12" s="4"/>
      <c r="AR12" s="4"/>
    </row>
    <row r="13" spans="1:46" x14ac:dyDescent="0.2">
      <c r="A13" t="s">
        <v>1477</v>
      </c>
      <c r="B13" t="s">
        <v>1478</v>
      </c>
      <c r="C13" t="s">
        <v>637</v>
      </c>
      <c r="D13">
        <v>3</v>
      </c>
      <c r="E13" t="s">
        <v>671</v>
      </c>
      <c r="F13" t="s">
        <v>1461</v>
      </c>
      <c r="G13">
        <v>42</v>
      </c>
      <c r="H13" t="s">
        <v>620</v>
      </c>
      <c r="I13" t="s">
        <v>37</v>
      </c>
      <c r="J13" t="s">
        <v>633</v>
      </c>
      <c r="K13" t="s">
        <v>634</v>
      </c>
      <c r="L13">
        <v>42</v>
      </c>
      <c r="M13">
        <v>7</v>
      </c>
      <c r="N13">
        <v>1931</v>
      </c>
      <c r="O13" t="s">
        <v>448</v>
      </c>
      <c r="P13" t="s">
        <v>633</v>
      </c>
      <c r="Q13" t="s">
        <v>634</v>
      </c>
      <c r="R13">
        <v>63</v>
      </c>
      <c r="S13">
        <v>-9</v>
      </c>
      <c r="T13">
        <v>1828</v>
      </c>
      <c r="U13" t="s">
        <v>1479</v>
      </c>
      <c r="V13">
        <v>5</v>
      </c>
      <c r="W13" t="s">
        <v>1442</v>
      </c>
      <c r="Y13" t="s">
        <v>1442</v>
      </c>
      <c r="Z13" t="s">
        <v>1442</v>
      </c>
      <c r="AB13" t="str">
        <f>IF(I13=$AA$2,_xlfn.XLOOKUP(O13,tennis_clusters!B:B,tennis_clusters!AB:AB),"NA")</f>
        <v>NA</v>
      </c>
      <c r="AC13">
        <f>IF(OR(ISNUMBER(AB13),ISNA(AB13)),"NA",_xlfn.XLOOKUP(I13,tennis_clusters!B:B,tennis_clusters!AB:AB))</f>
        <v>2</v>
      </c>
      <c r="AD13" t="str">
        <f t="shared" si="2"/>
        <v>L</v>
      </c>
      <c r="AE13" t="str">
        <f t="shared" si="3"/>
        <v>L</v>
      </c>
      <c r="AF13">
        <f t="shared" si="4"/>
        <v>2</v>
      </c>
      <c r="AG13">
        <f t="shared" si="0"/>
        <v>0</v>
      </c>
      <c r="AH13">
        <f t="shared" si="5"/>
        <v>0.51515151515151514</v>
      </c>
      <c r="AI13">
        <f t="shared" si="6"/>
        <v>0.26538108356290174</v>
      </c>
      <c r="AJ13">
        <v>0.38124999999999998</v>
      </c>
      <c r="AK13">
        <f t="shared" si="7"/>
        <v>0.14535156249999998</v>
      </c>
      <c r="AL13" s="5">
        <v>12</v>
      </c>
      <c r="AM13">
        <f t="shared" si="8"/>
        <v>0.5</v>
      </c>
      <c r="AN13">
        <f t="shared" si="1"/>
        <v>2</v>
      </c>
      <c r="AO13">
        <f t="shared" si="9"/>
        <v>4</v>
      </c>
      <c r="AP13" s="4"/>
      <c r="AQ13" s="4"/>
      <c r="AR13" s="4"/>
    </row>
    <row r="14" spans="1:46" x14ac:dyDescent="0.2">
      <c r="A14" t="s">
        <v>1477</v>
      </c>
      <c r="B14" t="s">
        <v>1478</v>
      </c>
      <c r="C14" t="s">
        <v>637</v>
      </c>
      <c r="D14">
        <v>3</v>
      </c>
      <c r="E14" t="s">
        <v>671</v>
      </c>
      <c r="F14" t="s">
        <v>1461</v>
      </c>
      <c r="G14">
        <v>42</v>
      </c>
      <c r="H14" t="s">
        <v>624</v>
      </c>
      <c r="I14" t="s">
        <v>448</v>
      </c>
      <c r="J14" t="s">
        <v>633</v>
      </c>
      <c r="K14" t="s">
        <v>634</v>
      </c>
      <c r="L14">
        <v>63</v>
      </c>
      <c r="M14">
        <v>8</v>
      </c>
      <c r="N14">
        <v>1820</v>
      </c>
      <c r="O14" t="s">
        <v>1480</v>
      </c>
      <c r="P14" t="s">
        <v>716</v>
      </c>
      <c r="Q14" t="s">
        <v>717</v>
      </c>
      <c r="R14">
        <v>173</v>
      </c>
      <c r="S14">
        <v>-16</v>
      </c>
      <c r="T14">
        <v>1683</v>
      </c>
      <c r="U14" t="s">
        <v>843</v>
      </c>
      <c r="W14" t="s">
        <v>662</v>
      </c>
      <c r="Y14" t="s">
        <v>1442</v>
      </c>
      <c r="Z14" t="s">
        <v>1442</v>
      </c>
      <c r="AB14" t="e">
        <f>IF(I14=$AA$2,_xlfn.XLOOKUP(O14,tennis_clusters!B:B,tennis_clusters!AB:AB),"NA")</f>
        <v>#N/A</v>
      </c>
      <c r="AC14" t="str">
        <f>IF(OR(ISNUMBER(AB14),ISNA(AB14)),"NA",_xlfn.XLOOKUP(I14,tennis_clusters!B:B,tennis_clusters!AB:AB))</f>
        <v>NA</v>
      </c>
      <c r="AD14" t="str">
        <f t="shared" si="2"/>
        <v>W</v>
      </c>
      <c r="AE14" t="str">
        <f t="shared" si="3"/>
        <v/>
      </c>
      <c r="AF14" t="str">
        <f t="shared" si="4"/>
        <v/>
      </c>
      <c r="AG14" t="str">
        <f t="shared" si="0"/>
        <v/>
      </c>
      <c r="AH14" t="str">
        <f t="shared" si="5"/>
        <v/>
      </c>
      <c r="AI14" t="str">
        <f t="shared" si="6"/>
        <v/>
      </c>
      <c r="AJ14">
        <v>0.38124999999999998</v>
      </c>
      <c r="AK14" t="str">
        <f t="shared" si="7"/>
        <v/>
      </c>
      <c r="AL14" s="5">
        <v>13</v>
      </c>
      <c r="AM14">
        <f t="shared" si="8"/>
        <v>0.4375</v>
      </c>
      <c r="AN14">
        <f t="shared" si="1"/>
        <v>7</v>
      </c>
      <c r="AO14">
        <f t="shared" si="9"/>
        <v>16</v>
      </c>
      <c r="AP14" s="4"/>
      <c r="AQ14" s="4"/>
      <c r="AR14" s="4"/>
    </row>
    <row r="15" spans="1:46" x14ac:dyDescent="0.2">
      <c r="A15" t="s">
        <v>1481</v>
      </c>
      <c r="B15" t="s">
        <v>719</v>
      </c>
      <c r="C15" t="s">
        <v>608</v>
      </c>
      <c r="D15">
        <v>5</v>
      </c>
      <c r="E15" t="s">
        <v>609</v>
      </c>
      <c r="F15" t="s">
        <v>1461</v>
      </c>
      <c r="G15">
        <v>71</v>
      </c>
      <c r="H15" t="s">
        <v>632</v>
      </c>
      <c r="I15" t="s">
        <v>1482</v>
      </c>
      <c r="J15" t="s">
        <v>611</v>
      </c>
      <c r="K15" t="s">
        <v>612</v>
      </c>
      <c r="L15">
        <v>217</v>
      </c>
      <c r="M15">
        <v>45</v>
      </c>
      <c r="N15">
        <v>1703</v>
      </c>
      <c r="O15" t="s">
        <v>448</v>
      </c>
      <c r="P15" t="s">
        <v>633</v>
      </c>
      <c r="Q15" t="s">
        <v>634</v>
      </c>
      <c r="R15">
        <v>63</v>
      </c>
      <c r="S15">
        <v>-23</v>
      </c>
      <c r="T15">
        <v>1843</v>
      </c>
      <c r="U15" t="s">
        <v>635</v>
      </c>
      <c r="W15" t="s">
        <v>1442</v>
      </c>
      <c r="Y15" t="s">
        <v>728</v>
      </c>
      <c r="Z15" t="s">
        <v>1442</v>
      </c>
      <c r="AB15" t="str">
        <f>IF(I15=$AA$2,_xlfn.XLOOKUP(O15,tennis_clusters!B:B,tennis_clusters!AB:AB),"NA")</f>
        <v>NA</v>
      </c>
      <c r="AC15" t="e">
        <f>IF(OR(ISNUMBER(AB15),ISNA(AB15)),"NA",_xlfn.XLOOKUP(I15,tennis_clusters!B:B,tennis_clusters!AB:AB))</f>
        <v>#N/A</v>
      </c>
      <c r="AD15" t="str">
        <f t="shared" si="2"/>
        <v>L</v>
      </c>
      <c r="AE15" t="str">
        <f t="shared" si="3"/>
        <v/>
      </c>
      <c r="AF15" t="str">
        <f t="shared" si="4"/>
        <v/>
      </c>
      <c r="AG15" t="str">
        <f t="shared" si="0"/>
        <v/>
      </c>
      <c r="AH15" t="str">
        <f t="shared" si="5"/>
        <v/>
      </c>
      <c r="AI15" t="str">
        <f t="shared" si="6"/>
        <v/>
      </c>
      <c r="AJ15">
        <v>0.38124999999999998</v>
      </c>
      <c r="AK15" t="str">
        <f t="shared" si="7"/>
        <v/>
      </c>
      <c r="AL15" s="5">
        <v>14</v>
      </c>
      <c r="AM15">
        <f t="shared" si="8"/>
        <v>0.5</v>
      </c>
      <c r="AN15">
        <f t="shared" si="1"/>
        <v>3</v>
      </c>
      <c r="AO15">
        <f t="shared" si="9"/>
        <v>6</v>
      </c>
      <c r="AP15" s="4"/>
      <c r="AQ15" s="4"/>
      <c r="AR15" s="4"/>
    </row>
    <row r="16" spans="1:46" x14ac:dyDescent="0.2">
      <c r="A16" t="s">
        <v>1483</v>
      </c>
      <c r="B16" t="s">
        <v>1484</v>
      </c>
      <c r="C16" t="s">
        <v>637</v>
      </c>
      <c r="D16">
        <v>3</v>
      </c>
      <c r="E16" t="s">
        <v>609</v>
      </c>
      <c r="F16" t="s">
        <v>1461</v>
      </c>
      <c r="G16">
        <v>74</v>
      </c>
      <c r="H16" t="s">
        <v>624</v>
      </c>
      <c r="I16" t="s">
        <v>175</v>
      </c>
      <c r="J16" t="s">
        <v>633</v>
      </c>
      <c r="K16" t="s">
        <v>634</v>
      </c>
      <c r="L16">
        <v>61</v>
      </c>
      <c r="M16">
        <v>7</v>
      </c>
      <c r="N16">
        <v>1934</v>
      </c>
      <c r="O16" t="s">
        <v>448</v>
      </c>
      <c r="P16" t="s">
        <v>633</v>
      </c>
      <c r="Q16" t="s">
        <v>634</v>
      </c>
      <c r="R16">
        <v>63</v>
      </c>
      <c r="S16">
        <v>-9</v>
      </c>
      <c r="T16">
        <v>1852</v>
      </c>
      <c r="U16" t="s">
        <v>1485</v>
      </c>
      <c r="W16" t="s">
        <v>1442</v>
      </c>
      <c r="Y16" t="s">
        <v>1442</v>
      </c>
      <c r="Z16" t="s">
        <v>1442</v>
      </c>
      <c r="AB16" t="str">
        <f>IF(I16=$AA$2,_xlfn.XLOOKUP(O16,tennis_clusters!B:B,tennis_clusters!AB:AB),"NA")</f>
        <v>NA</v>
      </c>
      <c r="AC16">
        <f>IF(OR(ISNUMBER(AB16),ISNA(AB16)),"NA",_xlfn.XLOOKUP(I16,tennis_clusters!B:B,tennis_clusters!AB:AB))</f>
        <v>20</v>
      </c>
      <c r="AD16" t="str">
        <f t="shared" si="2"/>
        <v>L</v>
      </c>
      <c r="AE16" t="str">
        <f t="shared" si="3"/>
        <v>L</v>
      </c>
      <c r="AF16">
        <f t="shared" si="4"/>
        <v>20</v>
      </c>
      <c r="AG16">
        <f t="shared" si="0"/>
        <v>0</v>
      </c>
      <c r="AH16">
        <f t="shared" si="5"/>
        <v>0.5</v>
      </c>
      <c r="AI16">
        <f t="shared" si="6"/>
        <v>0.25</v>
      </c>
      <c r="AJ16">
        <v>0.38124999999999998</v>
      </c>
      <c r="AK16">
        <f t="shared" si="7"/>
        <v>0.14535156249999998</v>
      </c>
      <c r="AL16" s="5">
        <v>15</v>
      </c>
      <c r="AM16">
        <f t="shared" si="8"/>
        <v>0.26923076923076922</v>
      </c>
      <c r="AN16">
        <f t="shared" si="1"/>
        <v>7</v>
      </c>
      <c r="AO16">
        <f t="shared" si="9"/>
        <v>26</v>
      </c>
      <c r="AP16" s="4"/>
      <c r="AQ16" s="4"/>
      <c r="AR16" s="4"/>
    </row>
    <row r="17" spans="1:44" x14ac:dyDescent="0.2">
      <c r="A17" t="s">
        <v>1486</v>
      </c>
      <c r="B17" t="s">
        <v>1164</v>
      </c>
      <c r="C17" t="s">
        <v>637</v>
      </c>
      <c r="D17">
        <v>3</v>
      </c>
      <c r="E17" t="s">
        <v>609</v>
      </c>
      <c r="F17" t="s">
        <v>1461</v>
      </c>
      <c r="G17">
        <v>66</v>
      </c>
      <c r="H17" t="s">
        <v>624</v>
      </c>
      <c r="I17" t="s">
        <v>180</v>
      </c>
      <c r="J17" t="s">
        <v>633</v>
      </c>
      <c r="K17" t="s">
        <v>634</v>
      </c>
      <c r="L17">
        <v>49</v>
      </c>
      <c r="M17">
        <v>7</v>
      </c>
      <c r="N17">
        <v>1941</v>
      </c>
      <c r="O17" t="s">
        <v>448</v>
      </c>
      <c r="P17" t="s">
        <v>633</v>
      </c>
      <c r="Q17" t="s">
        <v>634</v>
      </c>
      <c r="R17">
        <v>64</v>
      </c>
      <c r="S17">
        <v>-8</v>
      </c>
      <c r="T17">
        <v>1860</v>
      </c>
      <c r="U17" t="s">
        <v>831</v>
      </c>
      <c r="W17" t="s">
        <v>1442</v>
      </c>
      <c r="Y17" t="s">
        <v>1442</v>
      </c>
      <c r="Z17" t="s">
        <v>1442</v>
      </c>
      <c r="AB17" t="str">
        <f>IF(I17=$AA$2,_xlfn.XLOOKUP(O17,tennis_clusters!B:B,tennis_clusters!AB:AB),"NA")</f>
        <v>NA</v>
      </c>
      <c r="AC17">
        <f>IF(OR(ISNUMBER(AB17),ISNA(AB17)),"NA",_xlfn.XLOOKUP(I17,tennis_clusters!B:B,tennis_clusters!AB:AB))</f>
        <v>8</v>
      </c>
      <c r="AD17" t="str">
        <f t="shared" si="2"/>
        <v>L</v>
      </c>
      <c r="AE17" t="str">
        <f t="shared" si="3"/>
        <v>L</v>
      </c>
      <c r="AF17">
        <f t="shared" si="4"/>
        <v>8</v>
      </c>
      <c r="AG17">
        <f t="shared" si="0"/>
        <v>0</v>
      </c>
      <c r="AH17">
        <f t="shared" si="5"/>
        <v>0.29166666666666669</v>
      </c>
      <c r="AI17">
        <f t="shared" si="6"/>
        <v>8.5069444444444461E-2</v>
      </c>
      <c r="AJ17">
        <v>0.38124999999999998</v>
      </c>
      <c r="AK17">
        <f t="shared" si="7"/>
        <v>0.14535156249999998</v>
      </c>
      <c r="AL17" s="5">
        <v>16</v>
      </c>
      <c r="AM17">
        <f t="shared" si="8"/>
        <v>0</v>
      </c>
      <c r="AN17">
        <f t="shared" si="1"/>
        <v>0</v>
      </c>
      <c r="AO17">
        <f t="shared" si="9"/>
        <v>8</v>
      </c>
      <c r="AP17" s="4"/>
      <c r="AQ17" s="4"/>
      <c r="AR17" s="4"/>
    </row>
    <row r="18" spans="1:44" x14ac:dyDescent="0.2">
      <c r="A18" t="s">
        <v>1487</v>
      </c>
      <c r="B18" t="s">
        <v>906</v>
      </c>
      <c r="C18" t="s">
        <v>783</v>
      </c>
      <c r="D18">
        <v>3</v>
      </c>
      <c r="E18" t="s">
        <v>609</v>
      </c>
      <c r="F18" t="s">
        <v>1453</v>
      </c>
      <c r="G18">
        <v>85</v>
      </c>
      <c r="H18" t="s">
        <v>624</v>
      </c>
      <c r="I18" t="s">
        <v>480</v>
      </c>
      <c r="J18" t="s">
        <v>1488</v>
      </c>
      <c r="K18" t="s">
        <v>1489</v>
      </c>
      <c r="L18">
        <v>70</v>
      </c>
      <c r="M18">
        <v>14</v>
      </c>
      <c r="N18">
        <v>1833</v>
      </c>
      <c r="O18" t="s">
        <v>448</v>
      </c>
      <c r="P18" t="s">
        <v>633</v>
      </c>
      <c r="Q18" t="s">
        <v>634</v>
      </c>
      <c r="R18">
        <v>60</v>
      </c>
      <c r="S18">
        <v>-12</v>
      </c>
      <c r="T18">
        <v>1873</v>
      </c>
      <c r="U18" t="s">
        <v>936</v>
      </c>
      <c r="W18" t="s">
        <v>1442</v>
      </c>
      <c r="Y18" t="s">
        <v>646</v>
      </c>
      <c r="Z18" t="s">
        <v>1442</v>
      </c>
      <c r="AB18" t="str">
        <f>IF(I18=$AA$2,_xlfn.XLOOKUP(O18,tennis_clusters!B:B,tennis_clusters!AB:AB),"NA")</f>
        <v>NA</v>
      </c>
      <c r="AC18">
        <f>IF(OR(ISNUMBER(AB18),ISNA(AB18)),"NA",_xlfn.XLOOKUP(I18,tennis_clusters!B:B,tennis_clusters!AB:AB))</f>
        <v>23</v>
      </c>
      <c r="AD18" t="str">
        <f t="shared" si="2"/>
        <v>L</v>
      </c>
      <c r="AE18" t="str">
        <f t="shared" si="3"/>
        <v>L</v>
      </c>
      <c r="AF18">
        <f t="shared" si="4"/>
        <v>23</v>
      </c>
      <c r="AG18">
        <f t="shared" si="0"/>
        <v>0</v>
      </c>
      <c r="AH18">
        <f t="shared" si="5"/>
        <v>0.53846153846153844</v>
      </c>
      <c r="AI18">
        <f t="shared" si="6"/>
        <v>0.28994082840236685</v>
      </c>
      <c r="AJ18">
        <v>0.38124999999999998</v>
      </c>
      <c r="AK18">
        <f t="shared" si="7"/>
        <v>0.14535156249999998</v>
      </c>
      <c r="AL18" s="5">
        <v>17</v>
      </c>
      <c r="AM18">
        <f t="shared" si="8"/>
        <v>0.16666666666666666</v>
      </c>
      <c r="AN18">
        <f t="shared" si="1"/>
        <v>1</v>
      </c>
      <c r="AO18">
        <f t="shared" si="9"/>
        <v>6</v>
      </c>
      <c r="AP18" s="4"/>
      <c r="AQ18" s="4"/>
      <c r="AR18" s="4"/>
    </row>
    <row r="19" spans="1:44" x14ac:dyDescent="0.2">
      <c r="A19" t="s">
        <v>1490</v>
      </c>
      <c r="B19" t="s">
        <v>891</v>
      </c>
      <c r="C19" t="s">
        <v>637</v>
      </c>
      <c r="D19">
        <v>3</v>
      </c>
      <c r="E19" t="s">
        <v>609</v>
      </c>
      <c r="F19" t="s">
        <v>1453</v>
      </c>
      <c r="G19">
        <v>69</v>
      </c>
      <c r="H19" t="s">
        <v>624</v>
      </c>
      <c r="I19" t="s">
        <v>1491</v>
      </c>
      <c r="J19" t="s">
        <v>672</v>
      </c>
      <c r="K19" t="s">
        <v>673</v>
      </c>
      <c r="L19">
        <v>124</v>
      </c>
      <c r="M19">
        <v>64</v>
      </c>
      <c r="N19">
        <v>1619</v>
      </c>
      <c r="O19" t="s">
        <v>448</v>
      </c>
      <c r="P19" t="s">
        <v>633</v>
      </c>
      <c r="Q19" t="s">
        <v>634</v>
      </c>
      <c r="R19">
        <v>63</v>
      </c>
      <c r="S19">
        <v>-17</v>
      </c>
      <c r="T19">
        <v>1890</v>
      </c>
      <c r="U19" t="s">
        <v>1492</v>
      </c>
      <c r="W19" t="s">
        <v>1442</v>
      </c>
      <c r="Y19" t="s">
        <v>662</v>
      </c>
      <c r="Z19" t="s">
        <v>1442</v>
      </c>
      <c r="AB19" t="str">
        <f>IF(I19=$AA$2,_xlfn.XLOOKUP(O19,tennis_clusters!B:B,tennis_clusters!AB:AB),"NA")</f>
        <v>NA</v>
      </c>
      <c r="AC19" t="e">
        <f>IF(OR(ISNUMBER(AB19),ISNA(AB19)),"NA",_xlfn.XLOOKUP(I19,tennis_clusters!B:B,tennis_clusters!AB:AB))</f>
        <v>#N/A</v>
      </c>
      <c r="AD19" t="str">
        <f t="shared" si="2"/>
        <v>L</v>
      </c>
      <c r="AE19" t="str">
        <f t="shared" si="3"/>
        <v/>
      </c>
      <c r="AF19" t="str">
        <f t="shared" si="4"/>
        <v/>
      </c>
      <c r="AG19" t="str">
        <f t="shared" si="0"/>
        <v/>
      </c>
      <c r="AH19" t="str">
        <f t="shared" si="5"/>
        <v/>
      </c>
      <c r="AI19" t="str">
        <f t="shared" si="6"/>
        <v/>
      </c>
      <c r="AJ19">
        <v>0.38124999999999998</v>
      </c>
      <c r="AK19" t="str">
        <f t="shared" si="7"/>
        <v/>
      </c>
      <c r="AL19" s="5">
        <v>18</v>
      </c>
      <c r="AM19">
        <f t="shared" si="8"/>
        <v>0.2857142857142857</v>
      </c>
      <c r="AN19">
        <f t="shared" si="1"/>
        <v>2</v>
      </c>
      <c r="AO19">
        <f t="shared" si="9"/>
        <v>7</v>
      </c>
      <c r="AP19" s="4"/>
      <c r="AQ19" s="4"/>
      <c r="AR19" s="4"/>
    </row>
    <row r="20" spans="1:44" x14ac:dyDescent="0.2">
      <c r="A20" t="s">
        <v>1493</v>
      </c>
      <c r="B20" t="s">
        <v>1029</v>
      </c>
      <c r="C20" t="s">
        <v>783</v>
      </c>
      <c r="D20">
        <v>3</v>
      </c>
      <c r="E20" t="s">
        <v>609</v>
      </c>
      <c r="F20" t="s">
        <v>1461</v>
      </c>
      <c r="G20">
        <v>81</v>
      </c>
      <c r="H20" t="s">
        <v>624</v>
      </c>
      <c r="I20" t="s">
        <v>210</v>
      </c>
      <c r="J20" t="s">
        <v>638</v>
      </c>
      <c r="K20" t="s">
        <v>639</v>
      </c>
      <c r="L20">
        <v>50</v>
      </c>
      <c r="M20">
        <v>11</v>
      </c>
      <c r="N20">
        <v>1894</v>
      </c>
      <c r="O20" t="s">
        <v>448</v>
      </c>
      <c r="P20" t="s">
        <v>633</v>
      </c>
      <c r="Q20" t="s">
        <v>634</v>
      </c>
      <c r="R20">
        <v>52</v>
      </c>
      <c r="S20">
        <v>-10</v>
      </c>
      <c r="T20">
        <v>1900</v>
      </c>
      <c r="U20" t="s">
        <v>1185</v>
      </c>
      <c r="W20" t="s">
        <v>646</v>
      </c>
      <c r="Y20" t="s">
        <v>1442</v>
      </c>
      <c r="Z20" t="s">
        <v>1442</v>
      </c>
      <c r="AB20" t="str">
        <f>IF(I20=$AA$2,_xlfn.XLOOKUP(O20,tennis_clusters!B:B,tennis_clusters!AB:AB),"NA")</f>
        <v>NA</v>
      </c>
      <c r="AC20">
        <f>IF(OR(ISNUMBER(AB20),ISNA(AB20)),"NA",_xlfn.XLOOKUP(I20,tennis_clusters!B:B,tennis_clusters!AB:AB))</f>
        <v>13</v>
      </c>
      <c r="AD20" t="str">
        <f t="shared" si="2"/>
        <v>L</v>
      </c>
      <c r="AE20" t="str">
        <f t="shared" si="3"/>
        <v>L</v>
      </c>
      <c r="AF20">
        <f t="shared" si="4"/>
        <v>13</v>
      </c>
      <c r="AG20">
        <f t="shared" si="0"/>
        <v>0</v>
      </c>
      <c r="AH20">
        <f t="shared" si="5"/>
        <v>0.4375</v>
      </c>
      <c r="AI20">
        <f t="shared" si="6"/>
        <v>0.19140625</v>
      </c>
      <c r="AJ20">
        <v>0.38124999999999998</v>
      </c>
      <c r="AK20">
        <f t="shared" si="7"/>
        <v>0.14535156249999998</v>
      </c>
      <c r="AL20" s="5">
        <v>19</v>
      </c>
      <c r="AM20">
        <f t="shared" si="8"/>
        <v>0.5</v>
      </c>
      <c r="AN20">
        <f t="shared" si="1"/>
        <v>1</v>
      </c>
      <c r="AO20">
        <f t="shared" si="9"/>
        <v>2</v>
      </c>
      <c r="AP20" s="4"/>
      <c r="AQ20" s="4"/>
      <c r="AR20" s="4"/>
    </row>
    <row r="21" spans="1:44" x14ac:dyDescent="0.2">
      <c r="A21" t="s">
        <v>1494</v>
      </c>
      <c r="B21" t="s">
        <v>1495</v>
      </c>
      <c r="C21" t="s">
        <v>637</v>
      </c>
      <c r="D21">
        <v>3</v>
      </c>
      <c r="E21" t="s">
        <v>609</v>
      </c>
      <c r="F21" t="s">
        <v>1461</v>
      </c>
      <c r="G21">
        <v>61</v>
      </c>
      <c r="H21" t="s">
        <v>620</v>
      </c>
      <c r="I21" t="s">
        <v>489</v>
      </c>
      <c r="J21" t="s">
        <v>633</v>
      </c>
      <c r="K21" t="s">
        <v>634</v>
      </c>
      <c r="L21">
        <v>10</v>
      </c>
      <c r="M21">
        <v>4</v>
      </c>
      <c r="N21">
        <v>2093</v>
      </c>
      <c r="O21" t="s">
        <v>448</v>
      </c>
      <c r="P21" t="s">
        <v>633</v>
      </c>
      <c r="Q21" t="s">
        <v>634</v>
      </c>
      <c r="R21">
        <v>53</v>
      </c>
      <c r="S21">
        <v>-5</v>
      </c>
      <c r="T21">
        <v>1905</v>
      </c>
      <c r="U21" t="s">
        <v>712</v>
      </c>
      <c r="V21">
        <v>2</v>
      </c>
      <c r="W21" t="s">
        <v>1442</v>
      </c>
      <c r="Y21" t="s">
        <v>1442</v>
      </c>
      <c r="Z21" t="s">
        <v>1442</v>
      </c>
      <c r="AB21" t="str">
        <f>IF(I21=$AA$2,_xlfn.XLOOKUP(O21,tennis_clusters!B:B,tennis_clusters!AB:AB),"NA")</f>
        <v>NA</v>
      </c>
      <c r="AC21">
        <f>IF(OR(ISNUMBER(AB21),ISNA(AB21)),"NA",_xlfn.XLOOKUP(I21,tennis_clusters!B:B,tennis_clusters!AB:AB))</f>
        <v>8</v>
      </c>
      <c r="AD21" t="str">
        <f t="shared" si="2"/>
        <v>L</v>
      </c>
      <c r="AE21" t="str">
        <f t="shared" si="3"/>
        <v>L</v>
      </c>
      <c r="AF21">
        <f t="shared" si="4"/>
        <v>8</v>
      </c>
      <c r="AG21">
        <f t="shared" si="0"/>
        <v>0</v>
      </c>
      <c r="AH21">
        <f t="shared" si="5"/>
        <v>0.29166666666666669</v>
      </c>
      <c r="AI21">
        <f t="shared" si="6"/>
        <v>8.5069444444444461E-2</v>
      </c>
      <c r="AJ21">
        <v>0.38124999999999998</v>
      </c>
      <c r="AK21">
        <f t="shared" si="7"/>
        <v>0.14535156249999998</v>
      </c>
      <c r="AL21" s="5">
        <v>20</v>
      </c>
      <c r="AM21">
        <f t="shared" si="8"/>
        <v>0.5</v>
      </c>
      <c r="AN21">
        <f t="shared" si="1"/>
        <v>6</v>
      </c>
      <c r="AO21">
        <f t="shared" si="9"/>
        <v>12</v>
      </c>
      <c r="AP21" s="4"/>
      <c r="AQ21" s="4"/>
      <c r="AR21" s="4"/>
    </row>
    <row r="22" spans="1:44" x14ac:dyDescent="0.2">
      <c r="A22" t="s">
        <v>1494</v>
      </c>
      <c r="B22" t="s">
        <v>1495</v>
      </c>
      <c r="C22" t="s">
        <v>637</v>
      </c>
      <c r="D22">
        <v>3</v>
      </c>
      <c r="E22" t="s">
        <v>609</v>
      </c>
      <c r="F22" t="s">
        <v>1461</v>
      </c>
      <c r="G22">
        <v>61</v>
      </c>
      <c r="H22" t="s">
        <v>624</v>
      </c>
      <c r="I22" t="s">
        <v>448</v>
      </c>
      <c r="J22" t="s">
        <v>633</v>
      </c>
      <c r="K22" t="s">
        <v>634</v>
      </c>
      <c r="L22">
        <v>53</v>
      </c>
      <c r="M22">
        <v>9</v>
      </c>
      <c r="N22">
        <v>1896</v>
      </c>
      <c r="O22" t="s">
        <v>531</v>
      </c>
      <c r="P22" t="s">
        <v>611</v>
      </c>
      <c r="Q22" t="s">
        <v>612</v>
      </c>
      <c r="R22">
        <v>94</v>
      </c>
      <c r="S22">
        <v>-9</v>
      </c>
      <c r="T22">
        <v>1887</v>
      </c>
      <c r="U22" t="s">
        <v>1496</v>
      </c>
      <c r="W22" t="s">
        <v>1442</v>
      </c>
      <c r="Y22" t="s">
        <v>1442</v>
      </c>
      <c r="Z22" t="s">
        <v>1442</v>
      </c>
      <c r="AB22">
        <f>IF(I22=$AA$2,_xlfn.XLOOKUP(O22,tennis_clusters!B:B,tennis_clusters!AB:AB),"NA")</f>
        <v>20</v>
      </c>
      <c r="AC22" t="str">
        <f>IF(OR(ISNUMBER(AB22),ISNA(AB22)),"NA",_xlfn.XLOOKUP(I22,tennis_clusters!B:B,tennis_clusters!AB:AB))</f>
        <v>NA</v>
      </c>
      <c r="AD22" t="str">
        <f t="shared" si="2"/>
        <v>W</v>
      </c>
      <c r="AE22" t="str">
        <f t="shared" si="3"/>
        <v>W</v>
      </c>
      <c r="AF22">
        <f t="shared" si="4"/>
        <v>20</v>
      </c>
      <c r="AG22">
        <f t="shared" si="0"/>
        <v>1</v>
      </c>
      <c r="AH22">
        <f t="shared" si="5"/>
        <v>0.5</v>
      </c>
      <c r="AI22">
        <f t="shared" si="6"/>
        <v>0.25</v>
      </c>
      <c r="AJ22">
        <v>0.38124999999999998</v>
      </c>
      <c r="AK22">
        <f t="shared" si="7"/>
        <v>0.38285156250000002</v>
      </c>
      <c r="AL22" s="5">
        <v>21</v>
      </c>
      <c r="AM22">
        <f t="shared" si="8"/>
        <v>0</v>
      </c>
      <c r="AN22">
        <f t="shared" si="1"/>
        <v>0</v>
      </c>
      <c r="AO22">
        <f t="shared" si="9"/>
        <v>7</v>
      </c>
      <c r="AP22" s="4"/>
      <c r="AQ22" s="4"/>
      <c r="AR22" s="4"/>
    </row>
    <row r="23" spans="1:44" x14ac:dyDescent="0.2">
      <c r="A23" t="s">
        <v>1497</v>
      </c>
      <c r="B23" t="s">
        <v>1498</v>
      </c>
      <c r="C23" t="s">
        <v>637</v>
      </c>
      <c r="D23">
        <v>3</v>
      </c>
      <c r="E23" t="s">
        <v>609</v>
      </c>
      <c r="F23" t="s">
        <v>1453</v>
      </c>
      <c r="G23">
        <v>90</v>
      </c>
      <c r="H23" t="s">
        <v>624</v>
      </c>
      <c r="I23" t="s">
        <v>297</v>
      </c>
      <c r="J23" t="s">
        <v>638</v>
      </c>
      <c r="K23" t="s">
        <v>639</v>
      </c>
      <c r="L23">
        <v>61</v>
      </c>
      <c r="M23">
        <v>6</v>
      </c>
      <c r="N23">
        <v>2023</v>
      </c>
      <c r="O23" t="s">
        <v>448</v>
      </c>
      <c r="P23" t="s">
        <v>633</v>
      </c>
      <c r="Q23" t="s">
        <v>634</v>
      </c>
      <c r="R23">
        <v>52</v>
      </c>
      <c r="S23">
        <v>-6</v>
      </c>
      <c r="T23">
        <v>1902</v>
      </c>
      <c r="U23" t="s">
        <v>1499</v>
      </c>
      <c r="W23" t="s">
        <v>1442</v>
      </c>
      <c r="Y23" t="s">
        <v>1442</v>
      </c>
      <c r="Z23" t="s">
        <v>1442</v>
      </c>
      <c r="AB23" t="str">
        <f>IF(I23=$AA$2,_xlfn.XLOOKUP(O23,tennis_clusters!B:B,tennis_clusters!AB:AB),"NA")</f>
        <v>NA</v>
      </c>
      <c r="AC23">
        <f>IF(OR(ISNUMBER(AB23),ISNA(AB23)),"NA",_xlfn.XLOOKUP(I23,tennis_clusters!B:B,tennis_clusters!AB:AB))</f>
        <v>16</v>
      </c>
      <c r="AD23" t="str">
        <f t="shared" si="2"/>
        <v>L</v>
      </c>
      <c r="AE23" t="str">
        <f t="shared" si="3"/>
        <v>L</v>
      </c>
      <c r="AF23">
        <f t="shared" si="4"/>
        <v>16</v>
      </c>
      <c r="AG23">
        <f t="shared" si="0"/>
        <v>0</v>
      </c>
      <c r="AH23">
        <f t="shared" si="5"/>
        <v>0</v>
      </c>
      <c r="AI23">
        <f t="shared" si="6"/>
        <v>0</v>
      </c>
      <c r="AJ23">
        <v>0.38124999999999998</v>
      </c>
      <c r="AK23">
        <f t="shared" si="7"/>
        <v>0.14535156249999998</v>
      </c>
      <c r="AL23" s="5">
        <v>22</v>
      </c>
      <c r="AM23">
        <f t="shared" si="8"/>
        <v>0.36842105263157893</v>
      </c>
      <c r="AN23">
        <f t="shared" si="1"/>
        <v>7</v>
      </c>
      <c r="AO23">
        <f t="shared" si="9"/>
        <v>19</v>
      </c>
      <c r="AP23" s="4"/>
      <c r="AQ23" s="4"/>
      <c r="AR23" s="4"/>
    </row>
    <row r="24" spans="1:44" x14ac:dyDescent="0.2">
      <c r="A24" t="s">
        <v>1500</v>
      </c>
      <c r="B24" t="s">
        <v>607</v>
      </c>
      <c r="C24" t="s">
        <v>608</v>
      </c>
      <c r="D24">
        <v>5</v>
      </c>
      <c r="E24" t="s">
        <v>609</v>
      </c>
      <c r="F24" t="s">
        <v>1461</v>
      </c>
      <c r="G24">
        <v>61</v>
      </c>
      <c r="H24" t="s">
        <v>620</v>
      </c>
      <c r="I24" t="s">
        <v>199</v>
      </c>
      <c r="J24" t="s">
        <v>638</v>
      </c>
      <c r="K24" t="s">
        <v>639</v>
      </c>
      <c r="L24">
        <v>13</v>
      </c>
      <c r="M24">
        <v>7</v>
      </c>
      <c r="N24">
        <v>2079</v>
      </c>
      <c r="O24" t="s">
        <v>448</v>
      </c>
      <c r="P24" t="s">
        <v>633</v>
      </c>
      <c r="Q24" t="s">
        <v>634</v>
      </c>
      <c r="R24">
        <v>70</v>
      </c>
      <c r="S24">
        <v>-9</v>
      </c>
      <c r="T24">
        <v>1911</v>
      </c>
      <c r="U24" t="s">
        <v>973</v>
      </c>
      <c r="V24">
        <v>13</v>
      </c>
      <c r="W24" t="s">
        <v>1442</v>
      </c>
      <c r="Y24" t="s">
        <v>1442</v>
      </c>
      <c r="Z24" t="s">
        <v>1442</v>
      </c>
      <c r="AB24" t="str">
        <f>IF(I24=$AA$2,_xlfn.XLOOKUP(O24,tennis_clusters!B:B,tennis_clusters!AB:AB),"NA")</f>
        <v>NA</v>
      </c>
      <c r="AC24">
        <f>IF(OR(ISNUMBER(AB24),ISNA(AB24)),"NA",_xlfn.XLOOKUP(I24,tennis_clusters!B:B,tennis_clusters!AB:AB))</f>
        <v>15</v>
      </c>
      <c r="AD24" t="str">
        <f t="shared" si="2"/>
        <v>L</v>
      </c>
      <c r="AE24" t="str">
        <f t="shared" si="3"/>
        <v>L</v>
      </c>
      <c r="AF24">
        <f t="shared" si="4"/>
        <v>15</v>
      </c>
      <c r="AG24">
        <f t="shared" si="0"/>
        <v>0</v>
      </c>
      <c r="AH24">
        <f t="shared" si="5"/>
        <v>0.26923076923076922</v>
      </c>
      <c r="AI24">
        <f t="shared" si="6"/>
        <v>7.2485207100591711E-2</v>
      </c>
      <c r="AJ24">
        <v>0.38124999999999998</v>
      </c>
      <c r="AK24">
        <f t="shared" si="7"/>
        <v>0.14535156249999998</v>
      </c>
      <c r="AL24" s="5">
        <v>23</v>
      </c>
      <c r="AM24">
        <f t="shared" si="8"/>
        <v>0.53846153846153844</v>
      </c>
      <c r="AN24">
        <f t="shared" si="1"/>
        <v>14</v>
      </c>
      <c r="AO24">
        <f t="shared" si="9"/>
        <v>26</v>
      </c>
      <c r="AP24" s="4"/>
      <c r="AQ24" s="4"/>
      <c r="AR24" s="4"/>
    </row>
    <row r="25" spans="1:44" x14ac:dyDescent="0.2">
      <c r="A25" t="s">
        <v>1500</v>
      </c>
      <c r="B25" t="s">
        <v>607</v>
      </c>
      <c r="C25" t="s">
        <v>608</v>
      </c>
      <c r="D25">
        <v>5</v>
      </c>
      <c r="E25" t="s">
        <v>609</v>
      </c>
      <c r="F25" t="s">
        <v>1461</v>
      </c>
      <c r="G25">
        <v>61</v>
      </c>
      <c r="H25" t="s">
        <v>624</v>
      </c>
      <c r="I25" t="s">
        <v>448</v>
      </c>
      <c r="J25" t="s">
        <v>633</v>
      </c>
      <c r="K25" t="s">
        <v>634</v>
      </c>
      <c r="L25">
        <v>70</v>
      </c>
      <c r="M25">
        <v>14</v>
      </c>
      <c r="N25">
        <v>1897</v>
      </c>
      <c r="O25" t="s">
        <v>49</v>
      </c>
      <c r="P25" t="s">
        <v>1501</v>
      </c>
      <c r="Q25" t="s">
        <v>1502</v>
      </c>
      <c r="R25">
        <v>75</v>
      </c>
      <c r="S25">
        <v>-15</v>
      </c>
      <c r="T25">
        <v>1841</v>
      </c>
      <c r="U25" t="s">
        <v>909</v>
      </c>
      <c r="W25" t="s">
        <v>1442</v>
      </c>
      <c r="Y25" t="s">
        <v>1442</v>
      </c>
      <c r="Z25" t="s">
        <v>1442</v>
      </c>
      <c r="AB25">
        <f>IF(I25=$AA$2,_xlfn.XLOOKUP(O25,tennis_clusters!B:B,tennis_clusters!AB:AB),"NA")</f>
        <v>9</v>
      </c>
      <c r="AC25" t="str">
        <f>IF(OR(ISNUMBER(AB25),ISNA(AB25)),"NA",_xlfn.XLOOKUP(I25,tennis_clusters!B:B,tennis_clusters!AB:AB))</f>
        <v>NA</v>
      </c>
      <c r="AD25" t="str">
        <f t="shared" si="2"/>
        <v>W</v>
      </c>
      <c r="AE25" t="str">
        <f t="shared" si="3"/>
        <v>W</v>
      </c>
      <c r="AF25">
        <f t="shared" si="4"/>
        <v>9</v>
      </c>
      <c r="AG25">
        <f t="shared" si="0"/>
        <v>1</v>
      </c>
      <c r="AH25">
        <f t="shared" si="5"/>
        <v>0.52941176470588236</v>
      </c>
      <c r="AI25">
        <f t="shared" si="6"/>
        <v>0.22145328719723184</v>
      </c>
      <c r="AJ25">
        <v>0.38124999999999998</v>
      </c>
      <c r="AK25">
        <f t="shared" si="7"/>
        <v>0.38285156250000002</v>
      </c>
      <c r="AL25" s="5">
        <v>24</v>
      </c>
      <c r="AM25">
        <f t="shared" si="8"/>
        <v>0.35294117647058826</v>
      </c>
      <c r="AN25">
        <f t="shared" si="1"/>
        <v>6</v>
      </c>
      <c r="AO25">
        <f t="shared" si="9"/>
        <v>17</v>
      </c>
      <c r="AP25" s="4"/>
      <c r="AQ25" s="4"/>
      <c r="AR25" s="4"/>
    </row>
    <row r="26" spans="1:44" x14ac:dyDescent="0.2">
      <c r="A26" t="s">
        <v>1500</v>
      </c>
      <c r="B26" t="s">
        <v>607</v>
      </c>
      <c r="C26" t="s">
        <v>608</v>
      </c>
      <c r="D26">
        <v>5</v>
      </c>
      <c r="E26" t="s">
        <v>609</v>
      </c>
      <c r="F26" t="s">
        <v>1461</v>
      </c>
      <c r="G26">
        <v>61</v>
      </c>
      <c r="H26" t="s">
        <v>628</v>
      </c>
      <c r="I26" t="s">
        <v>448</v>
      </c>
      <c r="J26" t="s">
        <v>633</v>
      </c>
      <c r="K26" t="s">
        <v>634</v>
      </c>
      <c r="L26">
        <v>70</v>
      </c>
      <c r="M26">
        <v>15</v>
      </c>
      <c r="N26">
        <v>1882</v>
      </c>
      <c r="O26" t="s">
        <v>350</v>
      </c>
      <c r="P26" t="s">
        <v>672</v>
      </c>
      <c r="Q26" t="s">
        <v>673</v>
      </c>
      <c r="R26">
        <v>49</v>
      </c>
      <c r="S26">
        <v>-15</v>
      </c>
      <c r="T26">
        <v>1897</v>
      </c>
      <c r="U26" t="s">
        <v>998</v>
      </c>
      <c r="W26" t="s">
        <v>1442</v>
      </c>
      <c r="Y26" t="s">
        <v>1442</v>
      </c>
      <c r="Z26" t="s">
        <v>1442</v>
      </c>
      <c r="AB26">
        <f>IF(I26=$AA$2,_xlfn.XLOOKUP(O26,tennis_clusters!B:B,tennis_clusters!AB:AB),"NA")</f>
        <v>20</v>
      </c>
      <c r="AC26" t="str">
        <f>IF(OR(ISNUMBER(AB26),ISNA(AB26)),"NA",_xlfn.XLOOKUP(I26,tennis_clusters!B:B,tennis_clusters!AB:AB))</f>
        <v>NA</v>
      </c>
      <c r="AD26" t="str">
        <f t="shared" si="2"/>
        <v>W</v>
      </c>
      <c r="AE26" t="str">
        <f t="shared" si="3"/>
        <v>W</v>
      </c>
      <c r="AF26">
        <f t="shared" si="4"/>
        <v>20</v>
      </c>
      <c r="AG26">
        <f t="shared" si="0"/>
        <v>1</v>
      </c>
      <c r="AH26">
        <f t="shared" si="5"/>
        <v>0.5</v>
      </c>
      <c r="AI26">
        <f t="shared" si="6"/>
        <v>0.25</v>
      </c>
      <c r="AJ26">
        <v>0.38124999999999998</v>
      </c>
      <c r="AK26">
        <f t="shared" si="7"/>
        <v>0.38285156250000002</v>
      </c>
      <c r="AL26" s="5">
        <v>25</v>
      </c>
      <c r="AM26">
        <f t="shared" si="8"/>
        <v>0.5</v>
      </c>
      <c r="AN26">
        <f t="shared" si="1"/>
        <v>2</v>
      </c>
      <c r="AO26">
        <f t="shared" si="9"/>
        <v>4</v>
      </c>
      <c r="AP26" s="4"/>
      <c r="AQ26" s="4"/>
      <c r="AR26" s="4"/>
    </row>
    <row r="27" spans="1:44" x14ac:dyDescent="0.2">
      <c r="A27" t="s">
        <v>1500</v>
      </c>
      <c r="B27" t="s">
        <v>607</v>
      </c>
      <c r="C27" t="s">
        <v>608</v>
      </c>
      <c r="D27">
        <v>5</v>
      </c>
      <c r="E27" t="s">
        <v>609</v>
      </c>
      <c r="F27" t="s">
        <v>1461</v>
      </c>
      <c r="G27">
        <v>61</v>
      </c>
      <c r="H27" t="s">
        <v>632</v>
      </c>
      <c r="I27" t="s">
        <v>448</v>
      </c>
      <c r="J27" t="s">
        <v>633</v>
      </c>
      <c r="K27" t="s">
        <v>634</v>
      </c>
      <c r="L27">
        <v>70</v>
      </c>
      <c r="M27">
        <v>21</v>
      </c>
      <c r="N27">
        <v>1861</v>
      </c>
      <c r="O27" t="s">
        <v>341</v>
      </c>
      <c r="P27" t="s">
        <v>625</v>
      </c>
      <c r="Q27" t="s">
        <v>626</v>
      </c>
      <c r="R27">
        <v>31</v>
      </c>
      <c r="S27">
        <v>-18</v>
      </c>
      <c r="T27">
        <v>1972</v>
      </c>
      <c r="U27" t="s">
        <v>1503</v>
      </c>
      <c r="W27" t="s">
        <v>1442</v>
      </c>
      <c r="X27">
        <v>30</v>
      </c>
      <c r="Y27" t="s">
        <v>1442</v>
      </c>
      <c r="Z27" t="s">
        <v>1442</v>
      </c>
      <c r="AB27">
        <f>IF(I27=$AA$2,_xlfn.XLOOKUP(O27,tennis_clusters!B:B,tennis_clusters!AB:AB),"NA")</f>
        <v>15</v>
      </c>
      <c r="AC27" t="str">
        <f>IF(OR(ISNUMBER(AB27),ISNA(AB27)),"NA",_xlfn.XLOOKUP(I27,tennis_clusters!B:B,tennis_clusters!AB:AB))</f>
        <v>NA</v>
      </c>
      <c r="AD27" t="str">
        <f t="shared" si="2"/>
        <v>W</v>
      </c>
      <c r="AE27" t="str">
        <f t="shared" si="3"/>
        <v>W</v>
      </c>
      <c r="AF27">
        <f t="shared" si="4"/>
        <v>15</v>
      </c>
      <c r="AG27">
        <f t="shared" si="0"/>
        <v>1</v>
      </c>
      <c r="AH27">
        <f t="shared" si="5"/>
        <v>0.26923076923076922</v>
      </c>
      <c r="AI27">
        <f t="shared" si="6"/>
        <v>0.53402366863905337</v>
      </c>
      <c r="AJ27">
        <v>0.38124999999999998</v>
      </c>
      <c r="AK27">
        <f t="shared" si="7"/>
        <v>0.38285156250000002</v>
      </c>
      <c r="AL27" s="5">
        <v>26</v>
      </c>
      <c r="AM27">
        <f t="shared" si="8"/>
        <v>1</v>
      </c>
      <c r="AN27">
        <f t="shared" si="1"/>
        <v>1</v>
      </c>
      <c r="AO27">
        <f t="shared" si="9"/>
        <v>1</v>
      </c>
      <c r="AP27" s="4"/>
      <c r="AQ27" s="4"/>
      <c r="AR27" s="4"/>
    </row>
    <row r="28" spans="1:44" x14ac:dyDescent="0.2">
      <c r="A28" t="s">
        <v>1504</v>
      </c>
      <c r="B28" t="s">
        <v>1505</v>
      </c>
      <c r="C28" t="s">
        <v>637</v>
      </c>
      <c r="D28">
        <v>3</v>
      </c>
      <c r="E28" t="s">
        <v>609</v>
      </c>
      <c r="F28" t="s">
        <v>1461</v>
      </c>
      <c r="G28">
        <v>64</v>
      </c>
      <c r="H28" t="s">
        <v>624</v>
      </c>
      <c r="I28" t="s">
        <v>175</v>
      </c>
      <c r="J28" t="s">
        <v>633</v>
      </c>
      <c r="K28" t="s">
        <v>634</v>
      </c>
      <c r="L28">
        <v>63</v>
      </c>
      <c r="M28">
        <v>8</v>
      </c>
      <c r="N28">
        <v>1933</v>
      </c>
      <c r="O28" t="s">
        <v>448</v>
      </c>
      <c r="P28" t="s">
        <v>633</v>
      </c>
      <c r="Q28" t="s">
        <v>634</v>
      </c>
      <c r="R28">
        <v>71</v>
      </c>
      <c r="S28">
        <v>-8</v>
      </c>
      <c r="T28">
        <v>1869</v>
      </c>
      <c r="U28" t="s">
        <v>1506</v>
      </c>
      <c r="V28">
        <v>16</v>
      </c>
      <c r="W28" t="s">
        <v>1442</v>
      </c>
      <c r="Y28" t="s">
        <v>1442</v>
      </c>
      <c r="Z28" t="s">
        <v>1442</v>
      </c>
      <c r="AB28" t="str">
        <f>IF(I28=$AA$2,_xlfn.XLOOKUP(O28,tennis_clusters!B:B,tennis_clusters!AB:AB),"NA")</f>
        <v>NA</v>
      </c>
      <c r="AC28">
        <f>IF(OR(ISNUMBER(AB28),ISNA(AB28)),"NA",_xlfn.XLOOKUP(I28,tennis_clusters!B:B,tennis_clusters!AB:AB))</f>
        <v>20</v>
      </c>
      <c r="AD28" t="str">
        <f t="shared" si="2"/>
        <v>L</v>
      </c>
      <c r="AE28" t="str">
        <f t="shared" si="3"/>
        <v>L</v>
      </c>
      <c r="AF28">
        <f t="shared" si="4"/>
        <v>20</v>
      </c>
      <c r="AG28">
        <f t="shared" si="0"/>
        <v>0</v>
      </c>
      <c r="AH28">
        <f t="shared" si="5"/>
        <v>0.5</v>
      </c>
      <c r="AI28">
        <f t="shared" si="6"/>
        <v>0.25</v>
      </c>
      <c r="AJ28">
        <v>0.38124999999999998</v>
      </c>
      <c r="AK28">
        <f t="shared" si="7"/>
        <v>0.14535156249999998</v>
      </c>
      <c r="AL28" s="5">
        <v>27</v>
      </c>
      <c r="AM28">
        <f t="shared" si="8"/>
        <v>1</v>
      </c>
      <c r="AN28">
        <f t="shared" si="1"/>
        <v>2</v>
      </c>
      <c r="AO28">
        <f t="shared" si="9"/>
        <v>2</v>
      </c>
      <c r="AP28" s="4"/>
      <c r="AQ28" s="4"/>
      <c r="AR28" s="4"/>
    </row>
    <row r="29" spans="1:44" x14ac:dyDescent="0.2">
      <c r="A29" t="s">
        <v>1504</v>
      </c>
      <c r="B29" t="s">
        <v>1505</v>
      </c>
      <c r="C29" t="s">
        <v>637</v>
      </c>
      <c r="D29">
        <v>3</v>
      </c>
      <c r="E29" t="s">
        <v>609</v>
      </c>
      <c r="F29" t="s">
        <v>1461</v>
      </c>
      <c r="G29">
        <v>64</v>
      </c>
      <c r="H29" t="s">
        <v>628</v>
      </c>
      <c r="I29" t="s">
        <v>448</v>
      </c>
      <c r="J29" t="s">
        <v>633</v>
      </c>
      <c r="K29" t="s">
        <v>634</v>
      </c>
      <c r="L29">
        <v>71</v>
      </c>
      <c r="M29">
        <v>12</v>
      </c>
      <c r="N29">
        <v>1857</v>
      </c>
      <c r="O29" t="s">
        <v>430</v>
      </c>
      <c r="P29" t="s">
        <v>700</v>
      </c>
      <c r="Q29" t="s">
        <v>701</v>
      </c>
      <c r="R29">
        <v>69</v>
      </c>
      <c r="S29">
        <v>-11</v>
      </c>
      <c r="T29">
        <v>1934</v>
      </c>
      <c r="U29" t="s">
        <v>692</v>
      </c>
      <c r="W29" t="s">
        <v>1442</v>
      </c>
      <c r="Y29" t="s">
        <v>1442</v>
      </c>
      <c r="Z29" t="s">
        <v>1442</v>
      </c>
      <c r="AB29">
        <f>IF(I29=$AA$2,_xlfn.XLOOKUP(O29,tennis_clusters!B:B,tennis_clusters!AB:AB),"NA")</f>
        <v>9</v>
      </c>
      <c r="AC29" t="str">
        <f>IF(OR(ISNUMBER(AB29),ISNA(AB29)),"NA",_xlfn.XLOOKUP(I29,tennis_clusters!B:B,tennis_clusters!AB:AB))</f>
        <v>NA</v>
      </c>
      <c r="AD29" t="str">
        <f t="shared" si="2"/>
        <v>W</v>
      </c>
      <c r="AE29" t="str">
        <f t="shared" si="3"/>
        <v>W</v>
      </c>
      <c r="AF29">
        <f t="shared" si="4"/>
        <v>9</v>
      </c>
      <c r="AG29">
        <f t="shared" si="0"/>
        <v>1</v>
      </c>
      <c r="AH29">
        <f t="shared" si="5"/>
        <v>0.52941176470588236</v>
      </c>
      <c r="AI29">
        <f t="shared" si="6"/>
        <v>0.22145328719723184</v>
      </c>
      <c r="AJ29">
        <v>0.38124999999999998</v>
      </c>
      <c r="AK29">
        <f t="shared" si="7"/>
        <v>0.38285156250000002</v>
      </c>
      <c r="AL29" s="5">
        <v>28</v>
      </c>
      <c r="AM29">
        <f t="shared" si="8"/>
        <v>0.625</v>
      </c>
      <c r="AN29">
        <f t="shared" si="1"/>
        <v>5</v>
      </c>
      <c r="AO29">
        <f t="shared" si="9"/>
        <v>8</v>
      </c>
      <c r="AP29" s="4"/>
      <c r="AQ29" s="4"/>
      <c r="AR29" s="4"/>
    </row>
    <row r="30" spans="1:44" x14ac:dyDescent="0.2">
      <c r="A30" t="s">
        <v>1507</v>
      </c>
      <c r="B30" t="s">
        <v>1240</v>
      </c>
      <c r="C30" t="s">
        <v>637</v>
      </c>
      <c r="D30">
        <v>3</v>
      </c>
      <c r="E30" t="s">
        <v>671</v>
      </c>
      <c r="F30" t="s">
        <v>1461</v>
      </c>
      <c r="G30">
        <v>48</v>
      </c>
      <c r="H30" t="s">
        <v>618</v>
      </c>
      <c r="I30" t="s">
        <v>157</v>
      </c>
      <c r="J30" t="s">
        <v>729</v>
      </c>
      <c r="K30" t="s">
        <v>730</v>
      </c>
      <c r="L30">
        <v>4</v>
      </c>
      <c r="M30">
        <v>3</v>
      </c>
      <c r="N30">
        <v>2182</v>
      </c>
      <c r="O30" t="s">
        <v>448</v>
      </c>
      <c r="P30" t="s">
        <v>633</v>
      </c>
      <c r="Q30" t="s">
        <v>634</v>
      </c>
      <c r="R30">
        <v>75</v>
      </c>
      <c r="S30">
        <v>-3</v>
      </c>
      <c r="T30">
        <v>1860</v>
      </c>
      <c r="U30" t="s">
        <v>751</v>
      </c>
      <c r="V30">
        <v>1</v>
      </c>
      <c r="W30" t="s">
        <v>1442</v>
      </c>
      <c r="Y30" t="s">
        <v>1442</v>
      </c>
      <c r="Z30" t="s">
        <v>1442</v>
      </c>
      <c r="AB30" t="str">
        <f>IF(I30=$AA$2,_xlfn.XLOOKUP(O30,tennis_clusters!B:B,tennis_clusters!AB:AB),"NA")</f>
        <v>NA</v>
      </c>
      <c r="AC30">
        <f>IF(OR(ISNUMBER(AB30),ISNA(AB30)),"NA",_xlfn.XLOOKUP(I30,tennis_clusters!B:B,tennis_clusters!AB:AB))</f>
        <v>11</v>
      </c>
      <c r="AD30" t="str">
        <f t="shared" si="2"/>
        <v>L</v>
      </c>
      <c r="AE30" t="str">
        <f t="shared" si="3"/>
        <v>L</v>
      </c>
      <c r="AF30">
        <f t="shared" si="4"/>
        <v>11</v>
      </c>
      <c r="AG30">
        <f t="shared" si="0"/>
        <v>0</v>
      </c>
      <c r="AH30">
        <f t="shared" si="5"/>
        <v>0.17391304347826086</v>
      </c>
      <c r="AI30">
        <f t="shared" si="6"/>
        <v>3.0245746691871453E-2</v>
      </c>
      <c r="AJ30">
        <v>0.38124999999999998</v>
      </c>
      <c r="AK30">
        <f t="shared" si="7"/>
        <v>0.14535156249999998</v>
      </c>
      <c r="AL30">
        <f>AVERAGE(AK:AK)</f>
        <v>0.2358984374999987</v>
      </c>
      <c r="AM30" t="str">
        <f t="shared" si="8"/>
        <v/>
      </c>
    </row>
    <row r="31" spans="1:44" x14ac:dyDescent="0.2">
      <c r="A31" t="s">
        <v>1507</v>
      </c>
      <c r="B31" t="s">
        <v>1240</v>
      </c>
      <c r="C31" t="s">
        <v>637</v>
      </c>
      <c r="D31">
        <v>3</v>
      </c>
      <c r="E31" t="s">
        <v>671</v>
      </c>
      <c r="F31" t="s">
        <v>1461</v>
      </c>
      <c r="G31">
        <v>48</v>
      </c>
      <c r="H31" t="s">
        <v>620</v>
      </c>
      <c r="I31" t="s">
        <v>448</v>
      </c>
      <c r="J31" t="s">
        <v>633</v>
      </c>
      <c r="K31" t="s">
        <v>634</v>
      </c>
      <c r="L31">
        <v>75</v>
      </c>
      <c r="M31">
        <v>15</v>
      </c>
      <c r="N31">
        <v>1845</v>
      </c>
      <c r="O31" t="s">
        <v>467</v>
      </c>
      <c r="P31" t="s">
        <v>621</v>
      </c>
      <c r="Q31" t="s">
        <v>622</v>
      </c>
      <c r="R31">
        <v>73</v>
      </c>
      <c r="S31">
        <v>-11</v>
      </c>
      <c r="T31">
        <v>1966</v>
      </c>
      <c r="U31" t="s">
        <v>709</v>
      </c>
      <c r="W31" t="s">
        <v>1442</v>
      </c>
      <c r="Y31" t="s">
        <v>1442</v>
      </c>
      <c r="Z31" t="s">
        <v>1442</v>
      </c>
      <c r="AB31">
        <f>IF(I31=$AA$2,_xlfn.XLOOKUP(O31,tennis_clusters!B:B,tennis_clusters!AB:AB),"NA")</f>
        <v>15</v>
      </c>
      <c r="AC31" t="str">
        <f>IF(OR(ISNUMBER(AB31),ISNA(AB31)),"NA",_xlfn.XLOOKUP(I31,tennis_clusters!B:B,tennis_clusters!AB:AB))</f>
        <v>NA</v>
      </c>
      <c r="AD31" t="str">
        <f t="shared" si="2"/>
        <v>W</v>
      </c>
      <c r="AE31" t="str">
        <f t="shared" si="3"/>
        <v>W</v>
      </c>
      <c r="AF31">
        <f t="shared" si="4"/>
        <v>15</v>
      </c>
      <c r="AG31">
        <f t="shared" si="0"/>
        <v>1</v>
      </c>
      <c r="AH31">
        <f t="shared" si="5"/>
        <v>0.26923076923076922</v>
      </c>
      <c r="AI31">
        <f t="shared" si="6"/>
        <v>0.53402366863905337</v>
      </c>
      <c r="AJ31">
        <v>0.38124999999999998</v>
      </c>
      <c r="AK31">
        <f t="shared" si="7"/>
        <v>0.38285156250000002</v>
      </c>
      <c r="AL31">
        <f>AVERAGE(AI:AI)</f>
        <v>0.20857547668411852</v>
      </c>
      <c r="AM31" t="str">
        <f t="shared" si="8"/>
        <v/>
      </c>
    </row>
    <row r="32" spans="1:44" x14ac:dyDescent="0.2">
      <c r="A32" t="s">
        <v>1507</v>
      </c>
      <c r="B32" t="s">
        <v>1240</v>
      </c>
      <c r="C32" t="s">
        <v>637</v>
      </c>
      <c r="D32">
        <v>3</v>
      </c>
      <c r="E32" t="s">
        <v>671</v>
      </c>
      <c r="F32" t="s">
        <v>1461</v>
      </c>
      <c r="G32">
        <v>48</v>
      </c>
      <c r="H32" t="s">
        <v>624</v>
      </c>
      <c r="I32" t="s">
        <v>448</v>
      </c>
      <c r="J32" t="s">
        <v>633</v>
      </c>
      <c r="K32" t="s">
        <v>634</v>
      </c>
      <c r="L32">
        <v>75</v>
      </c>
      <c r="M32">
        <v>15</v>
      </c>
      <c r="N32">
        <v>1830</v>
      </c>
      <c r="O32" t="s">
        <v>347</v>
      </c>
      <c r="P32" t="s">
        <v>647</v>
      </c>
      <c r="Q32" t="s">
        <v>648</v>
      </c>
      <c r="R32">
        <v>81</v>
      </c>
      <c r="S32">
        <v>-11</v>
      </c>
      <c r="T32">
        <v>1907</v>
      </c>
      <c r="U32" t="s">
        <v>763</v>
      </c>
      <c r="W32" t="s">
        <v>1442</v>
      </c>
      <c r="X32">
        <v>6</v>
      </c>
      <c r="Y32" t="s">
        <v>1442</v>
      </c>
      <c r="Z32" t="s">
        <v>1442</v>
      </c>
      <c r="AB32">
        <f>IF(I32=$AA$2,_xlfn.XLOOKUP(O32,tennis_clusters!B:B,tennis_clusters!AB:AB),"NA")</f>
        <v>24</v>
      </c>
      <c r="AC32" t="str">
        <f>IF(OR(ISNUMBER(AB32),ISNA(AB32)),"NA",_xlfn.XLOOKUP(I32,tennis_clusters!B:B,tennis_clusters!AB:AB))</f>
        <v>NA</v>
      </c>
      <c r="AD32" t="str">
        <f t="shared" si="2"/>
        <v>W</v>
      </c>
      <c r="AE32" t="str">
        <f t="shared" si="3"/>
        <v>W</v>
      </c>
      <c r="AF32">
        <f t="shared" si="4"/>
        <v>24</v>
      </c>
      <c r="AG32">
        <f t="shared" si="0"/>
        <v>1</v>
      </c>
      <c r="AH32">
        <f t="shared" si="5"/>
        <v>0.35294117647058826</v>
      </c>
      <c r="AI32">
        <f t="shared" si="6"/>
        <v>0.41868512110726636</v>
      </c>
      <c r="AJ32">
        <v>0.38124999999999998</v>
      </c>
      <c r="AK32">
        <f t="shared" si="7"/>
        <v>0.38285156250000002</v>
      </c>
      <c r="AM32" t="str">
        <f t="shared" si="8"/>
        <v/>
      </c>
    </row>
    <row r="33" spans="1:39" x14ac:dyDescent="0.2">
      <c r="A33" t="s">
        <v>1508</v>
      </c>
      <c r="B33" t="s">
        <v>1509</v>
      </c>
      <c r="C33" t="s">
        <v>637</v>
      </c>
      <c r="D33">
        <v>3</v>
      </c>
      <c r="E33" t="s">
        <v>671</v>
      </c>
      <c r="F33" t="s">
        <v>1461</v>
      </c>
      <c r="G33">
        <v>53</v>
      </c>
      <c r="H33" t="s">
        <v>614</v>
      </c>
      <c r="I33" t="s">
        <v>37</v>
      </c>
      <c r="J33" t="s">
        <v>633</v>
      </c>
      <c r="K33" t="s">
        <v>634</v>
      </c>
      <c r="L33">
        <v>85</v>
      </c>
      <c r="M33">
        <v>9</v>
      </c>
      <c r="N33">
        <v>1902</v>
      </c>
      <c r="O33" t="s">
        <v>448</v>
      </c>
      <c r="P33" t="s">
        <v>633</v>
      </c>
      <c r="Q33" t="s">
        <v>634</v>
      </c>
      <c r="R33">
        <v>79</v>
      </c>
      <c r="S33">
        <v>-11</v>
      </c>
      <c r="T33">
        <v>1841</v>
      </c>
      <c r="U33" t="s">
        <v>928</v>
      </c>
      <c r="W33" t="s">
        <v>1442</v>
      </c>
      <c r="X33">
        <v>7</v>
      </c>
      <c r="Y33" t="s">
        <v>1442</v>
      </c>
      <c r="Z33" t="s">
        <v>1442</v>
      </c>
      <c r="AB33" t="str">
        <f>IF(I33=$AA$2,_xlfn.XLOOKUP(O33,tennis_clusters!B:B,tennis_clusters!AB:AB),"NA")</f>
        <v>NA</v>
      </c>
      <c r="AC33">
        <f>IF(OR(ISNUMBER(AB33),ISNA(AB33)),"NA",_xlfn.XLOOKUP(I33,tennis_clusters!B:B,tennis_clusters!AB:AB))</f>
        <v>2</v>
      </c>
      <c r="AD33" t="str">
        <f t="shared" si="2"/>
        <v>L</v>
      </c>
      <c r="AE33" t="str">
        <f t="shared" si="3"/>
        <v>L</v>
      </c>
      <c r="AF33">
        <f t="shared" si="4"/>
        <v>2</v>
      </c>
      <c r="AG33">
        <f t="shared" si="0"/>
        <v>0</v>
      </c>
      <c r="AH33">
        <f t="shared" si="5"/>
        <v>0.51515151515151514</v>
      </c>
      <c r="AI33">
        <f t="shared" si="6"/>
        <v>0.26538108356290174</v>
      </c>
      <c r="AJ33">
        <v>0.38124999999999998</v>
      </c>
      <c r="AK33">
        <f t="shared" si="7"/>
        <v>0.14535156249999998</v>
      </c>
      <c r="AM33" t="str">
        <f t="shared" si="8"/>
        <v/>
      </c>
    </row>
    <row r="34" spans="1:39" x14ac:dyDescent="0.2">
      <c r="A34" t="s">
        <v>1508</v>
      </c>
      <c r="B34" t="s">
        <v>1509</v>
      </c>
      <c r="C34" t="s">
        <v>637</v>
      </c>
      <c r="D34">
        <v>3</v>
      </c>
      <c r="E34" t="s">
        <v>671</v>
      </c>
      <c r="F34" t="s">
        <v>1461</v>
      </c>
      <c r="G34">
        <v>53</v>
      </c>
      <c r="H34" t="s">
        <v>618</v>
      </c>
      <c r="I34" t="s">
        <v>448</v>
      </c>
      <c r="J34" t="s">
        <v>633</v>
      </c>
      <c r="K34" t="s">
        <v>634</v>
      </c>
      <c r="L34">
        <v>79</v>
      </c>
      <c r="M34">
        <v>17</v>
      </c>
      <c r="N34">
        <v>1824</v>
      </c>
      <c r="O34" t="s">
        <v>162</v>
      </c>
      <c r="P34" t="s">
        <v>1510</v>
      </c>
      <c r="Q34" t="s">
        <v>1511</v>
      </c>
      <c r="R34">
        <v>26</v>
      </c>
      <c r="S34">
        <v>-13</v>
      </c>
      <c r="T34">
        <v>1951</v>
      </c>
      <c r="U34" t="s">
        <v>751</v>
      </c>
      <c r="V34">
        <v>7</v>
      </c>
      <c r="W34" t="s">
        <v>1442</v>
      </c>
      <c r="X34">
        <v>3</v>
      </c>
      <c r="Y34" t="s">
        <v>1442</v>
      </c>
      <c r="Z34" t="s">
        <v>1442</v>
      </c>
      <c r="AB34">
        <f>IF(I34=$AA$2,_xlfn.XLOOKUP(O34,tennis_clusters!B:B,tennis_clusters!AB:AB),"NA")</f>
        <v>23</v>
      </c>
      <c r="AC34" t="str">
        <f>IF(OR(ISNUMBER(AB34),ISNA(AB34)),"NA",_xlfn.XLOOKUP(I34,tennis_clusters!B:B,tennis_clusters!AB:AB))</f>
        <v>NA</v>
      </c>
      <c r="AD34" t="str">
        <f t="shared" si="2"/>
        <v>W</v>
      </c>
      <c r="AE34" t="str">
        <f t="shared" si="3"/>
        <v>W</v>
      </c>
      <c r="AF34">
        <f t="shared" si="4"/>
        <v>23</v>
      </c>
      <c r="AG34">
        <f t="shared" si="0"/>
        <v>1</v>
      </c>
      <c r="AH34">
        <f t="shared" si="5"/>
        <v>0.53846153846153844</v>
      </c>
      <c r="AI34">
        <f t="shared" si="6"/>
        <v>0.21301775147928997</v>
      </c>
      <c r="AJ34">
        <v>0.38124999999999998</v>
      </c>
      <c r="AK34">
        <f t="shared" si="7"/>
        <v>0.38285156250000002</v>
      </c>
      <c r="AM34" t="str">
        <f t="shared" si="8"/>
        <v/>
      </c>
    </row>
    <row r="35" spans="1:39" x14ac:dyDescent="0.2">
      <c r="A35" t="s">
        <v>1508</v>
      </c>
      <c r="B35" t="s">
        <v>1509</v>
      </c>
      <c r="C35" t="s">
        <v>637</v>
      </c>
      <c r="D35">
        <v>3</v>
      </c>
      <c r="E35" t="s">
        <v>671</v>
      </c>
      <c r="F35" t="s">
        <v>1461</v>
      </c>
      <c r="G35">
        <v>53</v>
      </c>
      <c r="H35" t="s">
        <v>620</v>
      </c>
      <c r="I35" t="s">
        <v>448</v>
      </c>
      <c r="J35" t="s">
        <v>633</v>
      </c>
      <c r="K35" t="s">
        <v>634</v>
      </c>
      <c r="L35">
        <v>79</v>
      </c>
      <c r="M35">
        <v>13</v>
      </c>
      <c r="N35">
        <v>1811</v>
      </c>
      <c r="O35" t="s">
        <v>532</v>
      </c>
      <c r="P35" t="s">
        <v>1081</v>
      </c>
      <c r="Q35" t="s">
        <v>1082</v>
      </c>
      <c r="R35">
        <v>111</v>
      </c>
      <c r="S35">
        <v>-13</v>
      </c>
      <c r="T35">
        <v>1803</v>
      </c>
      <c r="U35" t="s">
        <v>1512</v>
      </c>
      <c r="V35">
        <v>7</v>
      </c>
      <c r="W35" t="s">
        <v>1442</v>
      </c>
      <c r="Y35" t="s">
        <v>1442</v>
      </c>
      <c r="Z35" t="s">
        <v>1442</v>
      </c>
      <c r="AB35">
        <f>IF(I35=$AA$2,_xlfn.XLOOKUP(O35,tennis_clusters!B:B,tennis_clusters!AB:AB),"NA")</f>
        <v>28</v>
      </c>
      <c r="AC35" t="str">
        <f>IF(OR(ISNUMBER(AB35),ISNA(AB35)),"NA",_xlfn.XLOOKUP(I35,tennis_clusters!B:B,tennis_clusters!AB:AB))</f>
        <v>NA</v>
      </c>
      <c r="AD35" t="str">
        <f t="shared" si="2"/>
        <v>W</v>
      </c>
      <c r="AE35" t="str">
        <f t="shared" si="3"/>
        <v>W</v>
      </c>
      <c r="AF35">
        <f t="shared" si="4"/>
        <v>28</v>
      </c>
      <c r="AG35">
        <f t="shared" si="0"/>
        <v>1</v>
      </c>
      <c r="AH35">
        <f t="shared" si="5"/>
        <v>0.625</v>
      </c>
      <c r="AI35">
        <f t="shared" si="6"/>
        <v>0.140625</v>
      </c>
      <c r="AJ35">
        <v>0.38124999999999998</v>
      </c>
      <c r="AK35">
        <f t="shared" si="7"/>
        <v>0.38285156250000002</v>
      </c>
      <c r="AM35" t="str">
        <f t="shared" si="8"/>
        <v/>
      </c>
    </row>
    <row r="36" spans="1:39" x14ac:dyDescent="0.2">
      <c r="A36" t="s">
        <v>1508</v>
      </c>
      <c r="B36" t="s">
        <v>1509</v>
      </c>
      <c r="C36" t="s">
        <v>637</v>
      </c>
      <c r="D36">
        <v>3</v>
      </c>
      <c r="E36" t="s">
        <v>671</v>
      </c>
      <c r="F36" t="s">
        <v>1461</v>
      </c>
      <c r="G36">
        <v>53</v>
      </c>
      <c r="H36" t="s">
        <v>624</v>
      </c>
      <c r="I36" t="s">
        <v>448</v>
      </c>
      <c r="J36" t="s">
        <v>633</v>
      </c>
      <c r="K36" t="s">
        <v>634</v>
      </c>
      <c r="L36">
        <v>79</v>
      </c>
      <c r="M36">
        <v>13</v>
      </c>
      <c r="N36">
        <v>1798</v>
      </c>
      <c r="O36" t="s">
        <v>1513</v>
      </c>
      <c r="P36" t="s">
        <v>729</v>
      </c>
      <c r="Q36" t="s">
        <v>730</v>
      </c>
      <c r="R36">
        <v>120</v>
      </c>
      <c r="S36">
        <v>-13</v>
      </c>
      <c r="T36">
        <v>1789</v>
      </c>
      <c r="U36" t="s">
        <v>1514</v>
      </c>
      <c r="V36">
        <v>7</v>
      </c>
      <c r="W36" t="s">
        <v>646</v>
      </c>
      <c r="Y36" t="s">
        <v>1442</v>
      </c>
      <c r="Z36" t="s">
        <v>1442</v>
      </c>
      <c r="AB36" t="e">
        <f>IF(I36=$AA$2,_xlfn.XLOOKUP(O36,tennis_clusters!B:B,tennis_clusters!AB:AB),"NA")</f>
        <v>#N/A</v>
      </c>
      <c r="AC36" t="str">
        <f>IF(OR(ISNUMBER(AB36),ISNA(AB36)),"NA",_xlfn.XLOOKUP(I36,tennis_clusters!B:B,tennis_clusters!AB:AB))</f>
        <v>NA</v>
      </c>
      <c r="AD36" t="str">
        <f t="shared" si="2"/>
        <v>W</v>
      </c>
      <c r="AE36" t="str">
        <f t="shared" si="3"/>
        <v/>
      </c>
      <c r="AF36" t="str">
        <f t="shared" si="4"/>
        <v/>
      </c>
      <c r="AG36" t="str">
        <f t="shared" si="0"/>
        <v/>
      </c>
      <c r="AH36" t="str">
        <f t="shared" si="5"/>
        <v/>
      </c>
      <c r="AI36" t="str">
        <f t="shared" si="6"/>
        <v/>
      </c>
      <c r="AJ36">
        <v>0.38124999999999998</v>
      </c>
      <c r="AK36" t="str">
        <f t="shared" si="7"/>
        <v/>
      </c>
      <c r="AM36" t="str">
        <f t="shared" si="8"/>
        <v/>
      </c>
    </row>
    <row r="37" spans="1:39" x14ac:dyDescent="0.2">
      <c r="A37" t="s">
        <v>1515</v>
      </c>
      <c r="B37" t="s">
        <v>1516</v>
      </c>
      <c r="C37" t="s">
        <v>637</v>
      </c>
      <c r="D37">
        <v>3</v>
      </c>
      <c r="E37" t="s">
        <v>671</v>
      </c>
      <c r="F37" t="s">
        <v>1461</v>
      </c>
      <c r="G37">
        <v>35</v>
      </c>
      <c r="H37" t="s">
        <v>624</v>
      </c>
      <c r="I37" t="s">
        <v>347</v>
      </c>
      <c r="J37" t="s">
        <v>647</v>
      </c>
      <c r="K37" t="s">
        <v>648</v>
      </c>
      <c r="L37">
        <v>60</v>
      </c>
      <c r="M37">
        <v>6</v>
      </c>
      <c r="N37">
        <v>1921</v>
      </c>
      <c r="O37" t="s">
        <v>448</v>
      </c>
      <c r="P37" t="s">
        <v>633</v>
      </c>
      <c r="Q37" t="s">
        <v>634</v>
      </c>
      <c r="R37">
        <v>79</v>
      </c>
      <c r="S37">
        <v>-9</v>
      </c>
      <c r="T37">
        <v>1807</v>
      </c>
      <c r="U37" t="s">
        <v>690</v>
      </c>
      <c r="V37">
        <v>8</v>
      </c>
      <c r="W37" t="s">
        <v>1442</v>
      </c>
      <c r="Y37" t="s">
        <v>1442</v>
      </c>
      <c r="Z37" t="s">
        <v>1442</v>
      </c>
      <c r="AB37" t="str">
        <f>IF(I37=$AA$2,_xlfn.XLOOKUP(O37,tennis_clusters!B:B,tennis_clusters!AB:AB),"NA")</f>
        <v>NA</v>
      </c>
      <c r="AC37">
        <f>IF(OR(ISNUMBER(AB37),ISNA(AB37)),"NA",_xlfn.XLOOKUP(I37,tennis_clusters!B:B,tennis_clusters!AB:AB))</f>
        <v>24</v>
      </c>
      <c r="AD37" t="str">
        <f t="shared" si="2"/>
        <v>L</v>
      </c>
      <c r="AE37" t="str">
        <f t="shared" si="3"/>
        <v>L</v>
      </c>
      <c r="AF37">
        <f t="shared" si="4"/>
        <v>24</v>
      </c>
      <c r="AG37">
        <f t="shared" si="0"/>
        <v>0</v>
      </c>
      <c r="AH37">
        <f t="shared" si="5"/>
        <v>0.35294117647058826</v>
      </c>
      <c r="AI37">
        <f t="shared" si="6"/>
        <v>0.12456747404844293</v>
      </c>
      <c r="AJ37">
        <v>0.38124999999999998</v>
      </c>
      <c r="AK37">
        <f t="shared" si="7"/>
        <v>0.14535156249999998</v>
      </c>
      <c r="AM37" t="str">
        <f t="shared" si="8"/>
        <v/>
      </c>
    </row>
    <row r="38" spans="1:39" x14ac:dyDescent="0.2">
      <c r="A38" t="s">
        <v>1517</v>
      </c>
      <c r="B38" t="s">
        <v>658</v>
      </c>
      <c r="C38" t="s">
        <v>608</v>
      </c>
      <c r="D38">
        <v>5</v>
      </c>
      <c r="E38" t="s">
        <v>608</v>
      </c>
      <c r="F38" t="s">
        <v>1461</v>
      </c>
      <c r="G38">
        <v>76</v>
      </c>
      <c r="H38" t="s">
        <v>632</v>
      </c>
      <c r="I38" t="s">
        <v>420</v>
      </c>
      <c r="J38" t="s">
        <v>1501</v>
      </c>
      <c r="K38" t="s">
        <v>1502</v>
      </c>
      <c r="L38">
        <v>58</v>
      </c>
      <c r="M38">
        <v>15</v>
      </c>
      <c r="N38">
        <v>1851</v>
      </c>
      <c r="O38" t="s">
        <v>448</v>
      </c>
      <c r="P38" t="s">
        <v>633</v>
      </c>
      <c r="Q38" t="s">
        <v>634</v>
      </c>
      <c r="R38">
        <v>78</v>
      </c>
      <c r="S38">
        <v>-17</v>
      </c>
      <c r="T38">
        <v>1824</v>
      </c>
      <c r="U38" t="s">
        <v>619</v>
      </c>
      <c r="W38" t="s">
        <v>1442</v>
      </c>
      <c r="Y38" t="s">
        <v>1442</v>
      </c>
      <c r="Z38" t="s">
        <v>1442</v>
      </c>
      <c r="AB38" t="str">
        <f>IF(I38=$AA$2,_xlfn.XLOOKUP(O38,tennis_clusters!B:B,tennis_clusters!AB:AB),"NA")</f>
        <v>NA</v>
      </c>
      <c r="AC38">
        <f>IF(OR(ISNUMBER(AB38),ISNA(AB38)),"NA",_xlfn.XLOOKUP(I38,tennis_clusters!B:B,tennis_clusters!AB:AB))</f>
        <v>22</v>
      </c>
      <c r="AD38" t="str">
        <f t="shared" si="2"/>
        <v>L</v>
      </c>
      <c r="AE38" t="str">
        <f t="shared" si="3"/>
        <v>L</v>
      </c>
      <c r="AF38">
        <f t="shared" si="4"/>
        <v>22</v>
      </c>
      <c r="AG38">
        <f t="shared" si="0"/>
        <v>0</v>
      </c>
      <c r="AH38">
        <f t="shared" si="5"/>
        <v>0.36842105263157893</v>
      </c>
      <c r="AI38">
        <f t="shared" si="6"/>
        <v>0.13573407202216065</v>
      </c>
      <c r="AJ38">
        <v>0.38124999999999998</v>
      </c>
      <c r="AK38">
        <f t="shared" si="7"/>
        <v>0.14535156249999998</v>
      </c>
      <c r="AM38" t="str">
        <f t="shared" si="8"/>
        <v/>
      </c>
    </row>
    <row r="39" spans="1:39" x14ac:dyDescent="0.2">
      <c r="A39" t="s">
        <v>1518</v>
      </c>
      <c r="B39" t="s">
        <v>670</v>
      </c>
      <c r="C39" t="s">
        <v>608</v>
      </c>
      <c r="D39">
        <v>5</v>
      </c>
      <c r="E39" t="s">
        <v>671</v>
      </c>
      <c r="F39" t="s">
        <v>1461</v>
      </c>
      <c r="G39">
        <v>47</v>
      </c>
      <c r="H39" t="s">
        <v>632</v>
      </c>
      <c r="I39" t="s">
        <v>400</v>
      </c>
      <c r="J39" t="s">
        <v>672</v>
      </c>
      <c r="K39" t="s">
        <v>673</v>
      </c>
      <c r="L39">
        <v>31</v>
      </c>
      <c r="M39">
        <v>8</v>
      </c>
      <c r="N39">
        <v>1961</v>
      </c>
      <c r="O39" t="s">
        <v>448</v>
      </c>
      <c r="P39" t="s">
        <v>633</v>
      </c>
      <c r="Q39" t="s">
        <v>634</v>
      </c>
      <c r="R39">
        <v>93</v>
      </c>
      <c r="S39">
        <v>-11</v>
      </c>
      <c r="T39">
        <v>1835</v>
      </c>
      <c r="U39" t="s">
        <v>1519</v>
      </c>
      <c r="V39">
        <v>29</v>
      </c>
      <c r="W39" t="s">
        <v>1442</v>
      </c>
      <c r="Y39" t="s">
        <v>1442</v>
      </c>
      <c r="Z39" t="s">
        <v>1442</v>
      </c>
      <c r="AB39" t="str">
        <f>IF(I39=$AA$2,_xlfn.XLOOKUP(O39,tennis_clusters!B:B,tennis_clusters!AB:AB),"NA")</f>
        <v>NA</v>
      </c>
      <c r="AC39">
        <f>IF(OR(ISNUMBER(AB39),ISNA(AB39)),"NA",_xlfn.XLOOKUP(I39,tennis_clusters!B:B,tennis_clusters!AB:AB))</f>
        <v>16</v>
      </c>
      <c r="AD39" t="str">
        <f t="shared" si="2"/>
        <v>L</v>
      </c>
      <c r="AE39" t="str">
        <f t="shared" si="3"/>
        <v>L</v>
      </c>
      <c r="AF39">
        <f t="shared" si="4"/>
        <v>16</v>
      </c>
      <c r="AG39">
        <f t="shared" si="0"/>
        <v>0</v>
      </c>
      <c r="AH39">
        <f t="shared" si="5"/>
        <v>0</v>
      </c>
      <c r="AI39">
        <f t="shared" si="6"/>
        <v>0</v>
      </c>
      <c r="AJ39">
        <v>0.38124999999999998</v>
      </c>
      <c r="AK39">
        <f t="shared" si="7"/>
        <v>0.14535156249999998</v>
      </c>
      <c r="AM39" t="str">
        <f t="shared" si="8"/>
        <v/>
      </c>
    </row>
    <row r="40" spans="1:39" x14ac:dyDescent="0.2">
      <c r="A40" t="s">
        <v>1520</v>
      </c>
      <c r="B40" t="s">
        <v>898</v>
      </c>
      <c r="C40" t="s">
        <v>637</v>
      </c>
      <c r="D40">
        <v>3</v>
      </c>
      <c r="E40" t="s">
        <v>671</v>
      </c>
      <c r="F40" t="s">
        <v>1461</v>
      </c>
      <c r="G40">
        <v>55</v>
      </c>
      <c r="H40" t="s">
        <v>624</v>
      </c>
      <c r="I40" t="s">
        <v>306</v>
      </c>
      <c r="J40" t="s">
        <v>643</v>
      </c>
      <c r="K40" t="s">
        <v>644</v>
      </c>
      <c r="L40">
        <v>55</v>
      </c>
      <c r="M40">
        <v>9</v>
      </c>
      <c r="N40">
        <v>1886</v>
      </c>
      <c r="O40" t="s">
        <v>448</v>
      </c>
      <c r="P40" t="s">
        <v>633</v>
      </c>
      <c r="Q40" t="s">
        <v>634</v>
      </c>
      <c r="R40">
        <v>93</v>
      </c>
      <c r="S40">
        <v>-10</v>
      </c>
      <c r="T40">
        <v>1845</v>
      </c>
      <c r="U40" t="s">
        <v>1047</v>
      </c>
      <c r="W40" t="s">
        <v>1442</v>
      </c>
      <c r="Y40" t="s">
        <v>1442</v>
      </c>
      <c r="Z40" t="s">
        <v>1442</v>
      </c>
      <c r="AB40" t="str">
        <f>IF(I40=$AA$2,_xlfn.XLOOKUP(O40,tennis_clusters!B:B,tennis_clusters!AB:AB),"NA")</f>
        <v>NA</v>
      </c>
      <c r="AC40">
        <f>IF(OR(ISNUMBER(AB40),ISNA(AB40)),"NA",_xlfn.XLOOKUP(I40,tennis_clusters!B:B,tennis_clusters!AB:AB))</f>
        <v>2</v>
      </c>
      <c r="AD40" t="str">
        <f t="shared" si="2"/>
        <v>L</v>
      </c>
      <c r="AE40" t="str">
        <f t="shared" si="3"/>
        <v>L</v>
      </c>
      <c r="AF40">
        <f t="shared" si="4"/>
        <v>2</v>
      </c>
      <c r="AG40">
        <f t="shared" si="0"/>
        <v>0</v>
      </c>
      <c r="AH40">
        <f t="shared" si="5"/>
        <v>0.51515151515151514</v>
      </c>
      <c r="AI40">
        <f t="shared" si="6"/>
        <v>0.26538108356290174</v>
      </c>
      <c r="AJ40">
        <v>0.38124999999999998</v>
      </c>
      <c r="AK40">
        <f t="shared" si="7"/>
        <v>0.14535156249999998</v>
      </c>
      <c r="AM40" t="str">
        <f t="shared" si="8"/>
        <v/>
      </c>
    </row>
    <row r="41" spans="1:39" x14ac:dyDescent="0.2">
      <c r="A41" t="s">
        <v>1521</v>
      </c>
      <c r="B41" t="s">
        <v>1522</v>
      </c>
      <c r="C41" t="s">
        <v>637</v>
      </c>
      <c r="D41">
        <v>3</v>
      </c>
      <c r="E41" t="s">
        <v>671</v>
      </c>
      <c r="F41" t="s">
        <v>1461</v>
      </c>
      <c r="G41">
        <v>53</v>
      </c>
      <c r="H41" t="s">
        <v>610</v>
      </c>
      <c r="I41" t="s">
        <v>87</v>
      </c>
      <c r="J41" t="s">
        <v>638</v>
      </c>
      <c r="K41" t="s">
        <v>639</v>
      </c>
      <c r="L41">
        <v>69</v>
      </c>
      <c r="M41">
        <v>9</v>
      </c>
      <c r="N41">
        <v>1930</v>
      </c>
      <c r="O41" t="s">
        <v>448</v>
      </c>
      <c r="P41" t="s">
        <v>633</v>
      </c>
      <c r="Q41" t="s">
        <v>634</v>
      </c>
      <c r="R41">
        <v>70</v>
      </c>
      <c r="S41">
        <v>-11</v>
      </c>
      <c r="T41">
        <v>1856</v>
      </c>
      <c r="U41" t="s">
        <v>842</v>
      </c>
      <c r="W41" t="s">
        <v>1442</v>
      </c>
      <c r="Y41" t="s">
        <v>1442</v>
      </c>
      <c r="Z41" t="s">
        <v>1442</v>
      </c>
      <c r="AB41" t="str">
        <f>IF(I41=$AA$2,_xlfn.XLOOKUP(O41,tennis_clusters!B:B,tennis_clusters!AB:AB),"NA")</f>
        <v>NA</v>
      </c>
      <c r="AC41">
        <f>IF(OR(ISNUMBER(AB41),ISNA(AB41)),"NA",_xlfn.XLOOKUP(I41,tennis_clusters!B:B,tennis_clusters!AB:AB))</f>
        <v>5</v>
      </c>
      <c r="AD41" t="str">
        <f t="shared" si="2"/>
        <v>L</v>
      </c>
      <c r="AE41" t="str">
        <f t="shared" si="3"/>
        <v>L</v>
      </c>
      <c r="AF41">
        <f t="shared" si="4"/>
        <v>5</v>
      </c>
      <c r="AG41">
        <f t="shared" si="0"/>
        <v>0</v>
      </c>
      <c r="AH41">
        <f t="shared" si="5"/>
        <v>0.35294117647058826</v>
      </c>
      <c r="AI41">
        <f t="shared" si="6"/>
        <v>0.12456747404844293</v>
      </c>
      <c r="AJ41">
        <v>0.38124999999999998</v>
      </c>
      <c r="AK41">
        <f t="shared" si="7"/>
        <v>0.14535156249999998</v>
      </c>
      <c r="AM41" t="str">
        <f t="shared" si="8"/>
        <v/>
      </c>
    </row>
    <row r="42" spans="1:39" x14ac:dyDescent="0.2">
      <c r="A42" t="s">
        <v>1521</v>
      </c>
      <c r="B42" t="s">
        <v>1522</v>
      </c>
      <c r="C42" t="s">
        <v>637</v>
      </c>
      <c r="D42">
        <v>3</v>
      </c>
      <c r="E42" t="s">
        <v>671</v>
      </c>
      <c r="F42" t="s">
        <v>1461</v>
      </c>
      <c r="G42">
        <v>53</v>
      </c>
      <c r="H42" t="s">
        <v>614</v>
      </c>
      <c r="I42" t="s">
        <v>448</v>
      </c>
      <c r="J42" t="s">
        <v>633</v>
      </c>
      <c r="K42" t="s">
        <v>634</v>
      </c>
      <c r="L42">
        <v>70</v>
      </c>
      <c r="M42">
        <v>18</v>
      </c>
      <c r="N42">
        <v>1838</v>
      </c>
      <c r="O42" t="s">
        <v>210</v>
      </c>
      <c r="P42" t="s">
        <v>638</v>
      </c>
      <c r="Q42" t="s">
        <v>639</v>
      </c>
      <c r="R42">
        <v>27</v>
      </c>
      <c r="S42">
        <v>-13</v>
      </c>
      <c r="T42">
        <v>1965</v>
      </c>
      <c r="U42" t="s">
        <v>936</v>
      </c>
      <c r="W42" t="s">
        <v>1442</v>
      </c>
      <c r="X42">
        <v>4</v>
      </c>
      <c r="Y42" t="s">
        <v>1442</v>
      </c>
      <c r="Z42" t="s">
        <v>1442</v>
      </c>
      <c r="AB42">
        <f>IF(I42=$AA$2,_xlfn.XLOOKUP(O42,tennis_clusters!B:B,tennis_clusters!AB:AB),"NA")</f>
        <v>13</v>
      </c>
      <c r="AC42" t="str">
        <f>IF(OR(ISNUMBER(AB42),ISNA(AB42)),"NA",_xlfn.XLOOKUP(I42,tennis_clusters!B:B,tennis_clusters!AB:AB))</f>
        <v>NA</v>
      </c>
      <c r="AD42" t="str">
        <f t="shared" si="2"/>
        <v>W</v>
      </c>
      <c r="AE42" t="str">
        <f t="shared" si="3"/>
        <v>W</v>
      </c>
      <c r="AF42">
        <f t="shared" si="4"/>
        <v>13</v>
      </c>
      <c r="AG42">
        <f t="shared" si="0"/>
        <v>1</v>
      </c>
      <c r="AH42">
        <f t="shared" si="5"/>
        <v>0.4375</v>
      </c>
      <c r="AI42">
        <f t="shared" si="6"/>
        <v>0.31640625</v>
      </c>
      <c r="AJ42">
        <v>0.38124999999999998</v>
      </c>
      <c r="AK42">
        <f t="shared" si="7"/>
        <v>0.38285156250000002</v>
      </c>
      <c r="AM42" t="str">
        <f t="shared" si="8"/>
        <v/>
      </c>
    </row>
    <row r="43" spans="1:39" x14ac:dyDescent="0.2">
      <c r="A43" t="s">
        <v>1521</v>
      </c>
      <c r="B43" t="s">
        <v>1522</v>
      </c>
      <c r="C43" t="s">
        <v>637</v>
      </c>
      <c r="D43">
        <v>3</v>
      </c>
      <c r="E43" t="s">
        <v>671</v>
      </c>
      <c r="F43" t="s">
        <v>1461</v>
      </c>
      <c r="G43">
        <v>53</v>
      </c>
      <c r="H43" t="s">
        <v>618</v>
      </c>
      <c r="I43" t="s">
        <v>448</v>
      </c>
      <c r="J43" t="s">
        <v>633</v>
      </c>
      <c r="K43" t="s">
        <v>634</v>
      </c>
      <c r="L43">
        <v>70</v>
      </c>
      <c r="M43">
        <v>6</v>
      </c>
      <c r="N43">
        <v>1832</v>
      </c>
      <c r="O43" t="s">
        <v>296</v>
      </c>
      <c r="P43" t="s">
        <v>693</v>
      </c>
      <c r="Q43" t="s">
        <v>694</v>
      </c>
      <c r="R43">
        <v>101</v>
      </c>
      <c r="S43">
        <v>-6</v>
      </c>
      <c r="T43">
        <v>1867</v>
      </c>
      <c r="U43" t="s">
        <v>832</v>
      </c>
      <c r="W43" t="s">
        <v>1442</v>
      </c>
      <c r="Y43" t="s">
        <v>1442</v>
      </c>
      <c r="Z43" t="s">
        <v>832</v>
      </c>
      <c r="AB43">
        <f>IF(I43=$AA$2,_xlfn.XLOOKUP(O43,tennis_clusters!B:B,tennis_clusters!AB:AB),"NA")</f>
        <v>10</v>
      </c>
      <c r="AC43" t="str">
        <f>IF(OR(ISNUMBER(AB43),ISNA(AB43)),"NA",_xlfn.XLOOKUP(I43,tennis_clusters!B:B,tennis_clusters!AB:AB))</f>
        <v>NA</v>
      </c>
      <c r="AD43" t="str">
        <f t="shared" si="2"/>
        <v>W</v>
      </c>
      <c r="AE43" t="str">
        <f t="shared" si="3"/>
        <v>W</v>
      </c>
      <c r="AF43">
        <f t="shared" si="4"/>
        <v>10</v>
      </c>
      <c r="AG43">
        <f t="shared" si="0"/>
        <v>1</v>
      </c>
      <c r="AH43">
        <f t="shared" si="5"/>
        <v>0.33333333333333331</v>
      </c>
      <c r="AI43">
        <f t="shared" si="6"/>
        <v>0.44444444444444453</v>
      </c>
      <c r="AJ43">
        <v>0.38124999999999998</v>
      </c>
      <c r="AK43">
        <f t="shared" si="7"/>
        <v>0.38285156250000002</v>
      </c>
      <c r="AM43" t="str">
        <f t="shared" si="8"/>
        <v/>
      </c>
    </row>
    <row r="44" spans="1:39" x14ac:dyDescent="0.2">
      <c r="A44" t="s">
        <v>1521</v>
      </c>
      <c r="B44" t="s">
        <v>1522</v>
      </c>
      <c r="C44" t="s">
        <v>637</v>
      </c>
      <c r="D44">
        <v>3</v>
      </c>
      <c r="E44" t="s">
        <v>671</v>
      </c>
      <c r="F44" t="s">
        <v>1461</v>
      </c>
      <c r="G44">
        <v>53</v>
      </c>
      <c r="H44" t="s">
        <v>620</v>
      </c>
      <c r="I44" t="s">
        <v>448</v>
      </c>
      <c r="J44" t="s">
        <v>633</v>
      </c>
      <c r="K44" t="s">
        <v>634</v>
      </c>
      <c r="L44">
        <v>70</v>
      </c>
      <c r="M44">
        <v>19</v>
      </c>
      <c r="N44">
        <v>1813</v>
      </c>
      <c r="O44" t="s">
        <v>467</v>
      </c>
      <c r="P44" t="s">
        <v>621</v>
      </c>
      <c r="Q44" t="s">
        <v>622</v>
      </c>
      <c r="R44">
        <v>41</v>
      </c>
      <c r="S44">
        <v>-13</v>
      </c>
      <c r="T44">
        <v>2002</v>
      </c>
      <c r="U44" t="s">
        <v>1523</v>
      </c>
      <c r="W44" t="s">
        <v>1442</v>
      </c>
      <c r="X44">
        <v>7</v>
      </c>
      <c r="Y44" t="s">
        <v>1442</v>
      </c>
      <c r="Z44" t="s">
        <v>1442</v>
      </c>
      <c r="AB44">
        <f>IF(I44=$AA$2,_xlfn.XLOOKUP(O44,tennis_clusters!B:B,tennis_clusters!AB:AB),"NA")</f>
        <v>15</v>
      </c>
      <c r="AC44" t="str">
        <f>IF(OR(ISNUMBER(AB44),ISNA(AB44)),"NA",_xlfn.XLOOKUP(I44,tennis_clusters!B:B,tennis_clusters!AB:AB))</f>
        <v>NA</v>
      </c>
      <c r="AD44" t="str">
        <f t="shared" si="2"/>
        <v>W</v>
      </c>
      <c r="AE44" t="str">
        <f t="shared" si="3"/>
        <v>W</v>
      </c>
      <c r="AF44">
        <f t="shared" si="4"/>
        <v>15</v>
      </c>
      <c r="AG44">
        <f t="shared" si="0"/>
        <v>1</v>
      </c>
      <c r="AH44">
        <f t="shared" si="5"/>
        <v>0.26923076923076922</v>
      </c>
      <c r="AI44">
        <f t="shared" si="6"/>
        <v>0.53402366863905337</v>
      </c>
      <c r="AJ44">
        <v>0.38124999999999998</v>
      </c>
      <c r="AK44">
        <f t="shared" si="7"/>
        <v>0.38285156250000002</v>
      </c>
      <c r="AM44" t="str">
        <f t="shared" si="8"/>
        <v/>
      </c>
    </row>
    <row r="45" spans="1:39" x14ac:dyDescent="0.2">
      <c r="A45" t="s">
        <v>1521</v>
      </c>
      <c r="B45" t="s">
        <v>1522</v>
      </c>
      <c r="C45" t="s">
        <v>637</v>
      </c>
      <c r="D45">
        <v>3</v>
      </c>
      <c r="E45" t="s">
        <v>671</v>
      </c>
      <c r="F45" t="s">
        <v>1461</v>
      </c>
      <c r="G45">
        <v>53</v>
      </c>
      <c r="H45" t="s">
        <v>624</v>
      </c>
      <c r="I45" t="s">
        <v>448</v>
      </c>
      <c r="J45" t="s">
        <v>633</v>
      </c>
      <c r="K45" t="s">
        <v>634</v>
      </c>
      <c r="L45">
        <v>70</v>
      </c>
      <c r="M45">
        <v>15</v>
      </c>
      <c r="N45">
        <v>1798</v>
      </c>
      <c r="O45" t="s">
        <v>174</v>
      </c>
      <c r="P45" t="s">
        <v>647</v>
      </c>
      <c r="Q45" t="s">
        <v>648</v>
      </c>
      <c r="R45">
        <v>74</v>
      </c>
      <c r="S45">
        <v>-12</v>
      </c>
      <c r="T45">
        <v>1842</v>
      </c>
      <c r="U45" t="s">
        <v>931</v>
      </c>
      <c r="W45" t="s">
        <v>1442</v>
      </c>
      <c r="Y45" t="s">
        <v>1442</v>
      </c>
      <c r="Z45" t="s">
        <v>1442</v>
      </c>
      <c r="AB45">
        <f>IF(I45=$AA$2,_xlfn.XLOOKUP(O45,tennis_clusters!B:B,tennis_clusters!AB:AB),"NA")</f>
        <v>2</v>
      </c>
      <c r="AC45" t="str">
        <f>IF(OR(ISNUMBER(AB45),ISNA(AB45)),"NA",_xlfn.XLOOKUP(I45,tennis_clusters!B:B,tennis_clusters!AB:AB))</f>
        <v>NA</v>
      </c>
      <c r="AD45" t="str">
        <f t="shared" si="2"/>
        <v>W</v>
      </c>
      <c r="AE45" t="str">
        <f t="shared" si="3"/>
        <v>W</v>
      </c>
      <c r="AF45">
        <f t="shared" si="4"/>
        <v>2</v>
      </c>
      <c r="AG45">
        <f t="shared" si="0"/>
        <v>1</v>
      </c>
      <c r="AH45">
        <f t="shared" si="5"/>
        <v>0.51515151515151514</v>
      </c>
      <c r="AI45">
        <f t="shared" si="6"/>
        <v>0.23507805325987147</v>
      </c>
      <c r="AJ45">
        <v>0.38124999999999998</v>
      </c>
      <c r="AK45">
        <f t="shared" si="7"/>
        <v>0.38285156250000002</v>
      </c>
      <c r="AM45" t="str">
        <f t="shared" si="8"/>
        <v/>
      </c>
    </row>
    <row r="46" spans="1:39" x14ac:dyDescent="0.2">
      <c r="A46" t="s">
        <v>1524</v>
      </c>
      <c r="B46" t="s">
        <v>699</v>
      </c>
      <c r="C46" t="s">
        <v>642</v>
      </c>
      <c r="D46">
        <v>3</v>
      </c>
      <c r="E46" t="s">
        <v>609</v>
      </c>
      <c r="F46" t="s">
        <v>1461</v>
      </c>
      <c r="G46">
        <v>57</v>
      </c>
      <c r="H46" t="s">
        <v>628</v>
      </c>
      <c r="I46" t="s">
        <v>137</v>
      </c>
      <c r="J46" t="s">
        <v>745</v>
      </c>
      <c r="K46" t="s">
        <v>746</v>
      </c>
      <c r="L46">
        <v>20</v>
      </c>
      <c r="M46">
        <v>3</v>
      </c>
      <c r="N46">
        <v>2071</v>
      </c>
      <c r="O46" t="s">
        <v>448</v>
      </c>
      <c r="P46" t="s">
        <v>633</v>
      </c>
      <c r="Q46" t="s">
        <v>634</v>
      </c>
      <c r="R46">
        <v>88</v>
      </c>
      <c r="S46">
        <v>-5</v>
      </c>
      <c r="T46">
        <v>1803</v>
      </c>
      <c r="U46" t="s">
        <v>949</v>
      </c>
      <c r="V46">
        <v>18</v>
      </c>
      <c r="W46" t="s">
        <v>1442</v>
      </c>
      <c r="Y46" t="s">
        <v>1442</v>
      </c>
      <c r="Z46" t="s">
        <v>1442</v>
      </c>
      <c r="AB46" t="str">
        <f>IF(I46=$AA$2,_xlfn.XLOOKUP(O46,tennis_clusters!B:B,tennis_clusters!AB:AB),"NA")</f>
        <v>NA</v>
      </c>
      <c r="AC46">
        <f>IF(OR(ISNUMBER(AB46),ISNA(AB46)),"NA",_xlfn.XLOOKUP(I46,tennis_clusters!B:B,tennis_clusters!AB:AB))</f>
        <v>8</v>
      </c>
      <c r="AD46" t="str">
        <f t="shared" si="2"/>
        <v>L</v>
      </c>
      <c r="AE46" t="str">
        <f t="shared" si="3"/>
        <v>L</v>
      </c>
      <c r="AF46">
        <f t="shared" si="4"/>
        <v>8</v>
      </c>
      <c r="AG46">
        <f t="shared" si="0"/>
        <v>0</v>
      </c>
      <c r="AH46">
        <f t="shared" si="5"/>
        <v>0.29166666666666669</v>
      </c>
      <c r="AI46">
        <f t="shared" si="6"/>
        <v>8.5069444444444461E-2</v>
      </c>
      <c r="AJ46">
        <v>0.38124999999999998</v>
      </c>
      <c r="AK46">
        <f t="shared" si="7"/>
        <v>0.14535156249999998</v>
      </c>
      <c r="AM46" t="str">
        <f t="shared" si="8"/>
        <v/>
      </c>
    </row>
    <row r="47" spans="1:39" x14ac:dyDescent="0.2">
      <c r="A47" t="s">
        <v>1524</v>
      </c>
      <c r="B47" t="s">
        <v>699</v>
      </c>
      <c r="C47" t="s">
        <v>642</v>
      </c>
      <c r="D47">
        <v>3</v>
      </c>
      <c r="E47" t="s">
        <v>609</v>
      </c>
      <c r="F47" t="s">
        <v>1461</v>
      </c>
      <c r="G47">
        <v>57</v>
      </c>
      <c r="H47" t="s">
        <v>632</v>
      </c>
      <c r="I47" t="s">
        <v>448</v>
      </c>
      <c r="J47" t="s">
        <v>633</v>
      </c>
      <c r="K47" t="s">
        <v>634</v>
      </c>
      <c r="L47">
        <v>88</v>
      </c>
      <c r="M47">
        <v>20</v>
      </c>
      <c r="N47">
        <v>1783</v>
      </c>
      <c r="O47" t="s">
        <v>251</v>
      </c>
      <c r="P47" t="s">
        <v>871</v>
      </c>
      <c r="Q47" t="s">
        <v>872</v>
      </c>
      <c r="R47">
        <v>76</v>
      </c>
      <c r="S47">
        <v>-15</v>
      </c>
      <c r="T47">
        <v>1872</v>
      </c>
      <c r="U47" t="s">
        <v>1059</v>
      </c>
      <c r="W47" t="s">
        <v>1442</v>
      </c>
      <c r="Y47" t="s">
        <v>1442</v>
      </c>
      <c r="Z47" t="s">
        <v>1442</v>
      </c>
      <c r="AB47">
        <f>IF(I47=$AA$2,_xlfn.XLOOKUP(O47,tennis_clusters!B:B,tennis_clusters!AB:AB),"NA")</f>
        <v>25</v>
      </c>
      <c r="AC47" t="str">
        <f>IF(OR(ISNUMBER(AB47),ISNA(AB47)),"NA",_xlfn.XLOOKUP(I47,tennis_clusters!B:B,tennis_clusters!AB:AB))</f>
        <v>NA</v>
      </c>
      <c r="AD47" t="str">
        <f t="shared" si="2"/>
        <v>W</v>
      </c>
      <c r="AE47" t="str">
        <f t="shared" si="3"/>
        <v>W</v>
      </c>
      <c r="AF47">
        <f t="shared" si="4"/>
        <v>25</v>
      </c>
      <c r="AG47">
        <f t="shared" si="0"/>
        <v>1</v>
      </c>
      <c r="AH47">
        <f t="shared" si="5"/>
        <v>0.5</v>
      </c>
      <c r="AI47">
        <f t="shared" si="6"/>
        <v>0.25</v>
      </c>
      <c r="AJ47">
        <v>0.38124999999999998</v>
      </c>
      <c r="AK47">
        <f t="shared" si="7"/>
        <v>0.38285156250000002</v>
      </c>
      <c r="AM47" t="str">
        <f t="shared" si="8"/>
        <v/>
      </c>
    </row>
    <row r="48" spans="1:39" x14ac:dyDescent="0.2">
      <c r="A48" t="s">
        <v>1525</v>
      </c>
      <c r="B48" t="s">
        <v>1478</v>
      </c>
      <c r="C48" t="s">
        <v>637</v>
      </c>
      <c r="D48">
        <v>3</v>
      </c>
      <c r="E48" t="s">
        <v>671</v>
      </c>
      <c r="F48" t="s">
        <v>1461</v>
      </c>
      <c r="G48">
        <v>46</v>
      </c>
      <c r="H48" t="s">
        <v>624</v>
      </c>
      <c r="I48" t="s">
        <v>350</v>
      </c>
      <c r="J48" t="s">
        <v>672</v>
      </c>
      <c r="K48" t="s">
        <v>673</v>
      </c>
      <c r="L48">
        <v>113</v>
      </c>
      <c r="M48">
        <v>16</v>
      </c>
      <c r="N48">
        <v>1774</v>
      </c>
      <c r="O48" t="s">
        <v>448</v>
      </c>
      <c r="P48" t="s">
        <v>633</v>
      </c>
      <c r="Q48" t="s">
        <v>634</v>
      </c>
      <c r="R48">
        <v>82</v>
      </c>
      <c r="S48">
        <v>-14</v>
      </c>
      <c r="T48">
        <v>1797</v>
      </c>
      <c r="U48" t="s">
        <v>744</v>
      </c>
      <c r="W48" t="s">
        <v>1442</v>
      </c>
      <c r="Y48" t="s">
        <v>1442</v>
      </c>
      <c r="Z48" t="s">
        <v>1442</v>
      </c>
      <c r="AB48" t="str">
        <f>IF(I48=$AA$2,_xlfn.XLOOKUP(O48,tennis_clusters!B:B,tennis_clusters!AB:AB),"NA")</f>
        <v>NA</v>
      </c>
      <c r="AC48">
        <f>IF(OR(ISNUMBER(AB48),ISNA(AB48)),"NA",_xlfn.XLOOKUP(I48,tennis_clusters!B:B,tennis_clusters!AB:AB))</f>
        <v>20</v>
      </c>
      <c r="AD48" t="str">
        <f t="shared" si="2"/>
        <v>L</v>
      </c>
      <c r="AE48" t="str">
        <f t="shared" si="3"/>
        <v>L</v>
      </c>
      <c r="AF48">
        <f t="shared" si="4"/>
        <v>20</v>
      </c>
      <c r="AG48">
        <f t="shared" si="0"/>
        <v>0</v>
      </c>
      <c r="AH48">
        <f t="shared" si="5"/>
        <v>0.5</v>
      </c>
      <c r="AI48">
        <f t="shared" si="6"/>
        <v>0.25</v>
      </c>
      <c r="AJ48">
        <v>0.38124999999999998</v>
      </c>
      <c r="AK48">
        <f t="shared" si="7"/>
        <v>0.14535156249999998</v>
      </c>
      <c r="AM48" t="str">
        <f t="shared" si="8"/>
        <v/>
      </c>
    </row>
    <row r="49" spans="1:39" x14ac:dyDescent="0.2">
      <c r="A49" t="s">
        <v>1526</v>
      </c>
      <c r="B49" t="s">
        <v>719</v>
      </c>
      <c r="C49" t="s">
        <v>608</v>
      </c>
      <c r="D49">
        <v>5</v>
      </c>
      <c r="E49" t="s">
        <v>609</v>
      </c>
      <c r="F49" t="s">
        <v>1461</v>
      </c>
      <c r="G49">
        <v>83</v>
      </c>
      <c r="H49" t="s">
        <v>632</v>
      </c>
      <c r="I49" t="s">
        <v>148</v>
      </c>
      <c r="J49" t="s">
        <v>858</v>
      </c>
      <c r="K49" t="s">
        <v>859</v>
      </c>
      <c r="L49">
        <v>27</v>
      </c>
      <c r="M49">
        <v>8</v>
      </c>
      <c r="N49">
        <v>1958</v>
      </c>
      <c r="O49" t="s">
        <v>448</v>
      </c>
      <c r="P49" t="s">
        <v>633</v>
      </c>
      <c r="Q49" t="s">
        <v>634</v>
      </c>
      <c r="R49">
        <v>85</v>
      </c>
      <c r="S49">
        <v>-11</v>
      </c>
      <c r="T49">
        <v>1808</v>
      </c>
      <c r="U49" t="s">
        <v>1086</v>
      </c>
      <c r="V49">
        <v>25</v>
      </c>
      <c r="W49" t="s">
        <v>1442</v>
      </c>
      <c r="Y49" t="s">
        <v>1442</v>
      </c>
      <c r="Z49" t="s">
        <v>1442</v>
      </c>
      <c r="AB49" t="str">
        <f>IF(I49=$AA$2,_xlfn.XLOOKUP(O49,tennis_clusters!B:B,tennis_clusters!AB:AB),"NA")</f>
        <v>NA</v>
      </c>
      <c r="AC49">
        <f>IF(OR(ISNUMBER(AB49),ISNA(AB49)),"NA",_xlfn.XLOOKUP(I49,tennis_clusters!B:B,tennis_clusters!AB:AB))</f>
        <v>24</v>
      </c>
      <c r="AD49" t="str">
        <f t="shared" si="2"/>
        <v>L</v>
      </c>
      <c r="AE49" t="str">
        <f t="shared" si="3"/>
        <v>L</v>
      </c>
      <c r="AF49">
        <f t="shared" si="4"/>
        <v>24</v>
      </c>
      <c r="AG49">
        <f t="shared" si="0"/>
        <v>0</v>
      </c>
      <c r="AH49">
        <f t="shared" si="5"/>
        <v>0.35294117647058826</v>
      </c>
      <c r="AI49">
        <f t="shared" si="6"/>
        <v>0.12456747404844293</v>
      </c>
      <c r="AJ49">
        <v>0.38124999999999998</v>
      </c>
      <c r="AK49">
        <f t="shared" si="7"/>
        <v>0.14535156249999998</v>
      </c>
      <c r="AM49" t="str">
        <f t="shared" si="8"/>
        <v/>
      </c>
    </row>
    <row r="50" spans="1:39" x14ac:dyDescent="0.2">
      <c r="A50" t="s">
        <v>1527</v>
      </c>
      <c r="B50" t="s">
        <v>1528</v>
      </c>
      <c r="C50" t="s">
        <v>637</v>
      </c>
      <c r="D50">
        <v>3</v>
      </c>
      <c r="E50" t="s">
        <v>609</v>
      </c>
      <c r="F50" t="s">
        <v>1461</v>
      </c>
      <c r="G50">
        <v>69</v>
      </c>
      <c r="H50" t="s">
        <v>624</v>
      </c>
      <c r="I50" t="s">
        <v>169</v>
      </c>
      <c r="J50" t="s">
        <v>667</v>
      </c>
      <c r="K50" t="s">
        <v>668</v>
      </c>
      <c r="L50">
        <v>97</v>
      </c>
      <c r="M50">
        <v>15</v>
      </c>
      <c r="N50">
        <v>1796</v>
      </c>
      <c r="O50" t="s">
        <v>448</v>
      </c>
      <c r="P50" t="s">
        <v>633</v>
      </c>
      <c r="Q50" t="s">
        <v>634</v>
      </c>
      <c r="R50">
        <v>82</v>
      </c>
      <c r="S50">
        <v>-13</v>
      </c>
      <c r="T50">
        <v>1821</v>
      </c>
      <c r="U50" t="s">
        <v>1529</v>
      </c>
      <c r="W50" t="s">
        <v>1442</v>
      </c>
      <c r="X50">
        <v>8</v>
      </c>
      <c r="Y50" t="s">
        <v>1442</v>
      </c>
      <c r="Z50" t="s">
        <v>1442</v>
      </c>
      <c r="AB50" t="str">
        <f>IF(I50=$AA$2,_xlfn.XLOOKUP(O50,tennis_clusters!B:B,tennis_clusters!AB:AB),"NA")</f>
        <v>NA</v>
      </c>
      <c r="AC50">
        <f>IF(OR(ISNUMBER(AB50),ISNA(AB50)),"NA",_xlfn.XLOOKUP(I50,tennis_clusters!B:B,tennis_clusters!AB:AB))</f>
        <v>12</v>
      </c>
      <c r="AD50" t="str">
        <f t="shared" si="2"/>
        <v>L</v>
      </c>
      <c r="AE50" t="str">
        <f t="shared" si="3"/>
        <v>L</v>
      </c>
      <c r="AF50">
        <f t="shared" si="4"/>
        <v>12</v>
      </c>
      <c r="AG50">
        <f t="shared" si="0"/>
        <v>0</v>
      </c>
      <c r="AH50">
        <f t="shared" si="5"/>
        <v>0.5</v>
      </c>
      <c r="AI50">
        <f t="shared" si="6"/>
        <v>0.25</v>
      </c>
      <c r="AJ50">
        <v>0.38124999999999998</v>
      </c>
      <c r="AK50">
        <f t="shared" si="7"/>
        <v>0.14535156249999998</v>
      </c>
      <c r="AM50" t="str">
        <f t="shared" si="8"/>
        <v/>
      </c>
    </row>
    <row r="51" spans="1:39" x14ac:dyDescent="0.2">
      <c r="A51" t="s">
        <v>1530</v>
      </c>
      <c r="B51" t="s">
        <v>670</v>
      </c>
      <c r="C51" t="s">
        <v>608</v>
      </c>
      <c r="D51">
        <v>5</v>
      </c>
      <c r="E51" t="s">
        <v>671</v>
      </c>
      <c r="F51" t="s">
        <v>1461</v>
      </c>
      <c r="G51">
        <v>45</v>
      </c>
      <c r="H51" t="s">
        <v>632</v>
      </c>
      <c r="I51" t="s">
        <v>171</v>
      </c>
      <c r="J51" t="s">
        <v>672</v>
      </c>
      <c r="K51" t="s">
        <v>673</v>
      </c>
      <c r="L51">
        <v>18</v>
      </c>
      <c r="M51">
        <v>6</v>
      </c>
      <c r="N51">
        <v>2028</v>
      </c>
      <c r="O51" t="s">
        <v>448</v>
      </c>
      <c r="P51" t="s">
        <v>633</v>
      </c>
      <c r="Q51" t="s">
        <v>634</v>
      </c>
      <c r="R51">
        <v>128</v>
      </c>
      <c r="S51">
        <v>-9</v>
      </c>
      <c r="T51">
        <v>1833</v>
      </c>
      <c r="U51" t="s">
        <v>1531</v>
      </c>
      <c r="V51">
        <v>18</v>
      </c>
      <c r="W51" t="s">
        <v>1442</v>
      </c>
      <c r="Y51" t="s">
        <v>1442</v>
      </c>
      <c r="Z51" t="s">
        <v>1442</v>
      </c>
      <c r="AB51" t="str">
        <f>IF(I51=$AA$2,_xlfn.XLOOKUP(O51,tennis_clusters!B:B,tennis_clusters!AB:AB),"NA")</f>
        <v>NA</v>
      </c>
      <c r="AC51">
        <f>IF(OR(ISNUMBER(AB51),ISNA(AB51)),"NA",_xlfn.XLOOKUP(I51,tennis_clusters!B:B,tennis_clusters!AB:AB))</f>
        <v>17</v>
      </c>
      <c r="AD51" t="str">
        <f t="shared" si="2"/>
        <v>L</v>
      </c>
      <c r="AE51" t="str">
        <f t="shared" si="3"/>
        <v>L</v>
      </c>
      <c r="AF51">
        <f t="shared" si="4"/>
        <v>17</v>
      </c>
      <c r="AG51">
        <f t="shared" si="0"/>
        <v>0</v>
      </c>
      <c r="AH51">
        <f t="shared" si="5"/>
        <v>0.16666666666666666</v>
      </c>
      <c r="AI51">
        <f t="shared" si="6"/>
        <v>2.7777777777777776E-2</v>
      </c>
      <c r="AJ51">
        <v>0.38124999999999998</v>
      </c>
      <c r="AK51">
        <f t="shared" si="7"/>
        <v>0.14535156249999998</v>
      </c>
      <c r="AM51" t="str">
        <f t="shared" si="8"/>
        <v/>
      </c>
    </row>
    <row r="52" spans="1:39" x14ac:dyDescent="0.2">
      <c r="A52" t="s">
        <v>1532</v>
      </c>
      <c r="B52" t="s">
        <v>1533</v>
      </c>
      <c r="C52" t="s">
        <v>642</v>
      </c>
      <c r="D52">
        <v>3</v>
      </c>
      <c r="E52" t="s">
        <v>671</v>
      </c>
      <c r="F52" t="s">
        <v>1461</v>
      </c>
      <c r="G52">
        <v>65</v>
      </c>
      <c r="H52" t="s">
        <v>628</v>
      </c>
      <c r="I52" t="s">
        <v>175</v>
      </c>
      <c r="J52" t="s">
        <v>633</v>
      </c>
      <c r="K52" t="s">
        <v>634</v>
      </c>
      <c r="L52">
        <v>30</v>
      </c>
      <c r="M52">
        <v>7</v>
      </c>
      <c r="N52">
        <v>1963</v>
      </c>
      <c r="O52" t="s">
        <v>448</v>
      </c>
      <c r="P52" t="s">
        <v>633</v>
      </c>
      <c r="Q52" t="s">
        <v>634</v>
      </c>
      <c r="R52">
        <v>134</v>
      </c>
      <c r="S52">
        <v>-8</v>
      </c>
      <c r="T52">
        <v>1841</v>
      </c>
      <c r="U52" t="s">
        <v>848</v>
      </c>
      <c r="W52" t="s">
        <v>728</v>
      </c>
      <c r="Y52" t="s">
        <v>1442</v>
      </c>
      <c r="Z52" t="s">
        <v>1442</v>
      </c>
      <c r="AB52" t="str">
        <f>IF(I52=$AA$2,_xlfn.XLOOKUP(O52,tennis_clusters!B:B,tennis_clusters!AB:AB),"NA")</f>
        <v>NA</v>
      </c>
      <c r="AC52">
        <f>IF(OR(ISNUMBER(AB52),ISNA(AB52)),"NA",_xlfn.XLOOKUP(I52,tennis_clusters!B:B,tennis_clusters!AB:AB))</f>
        <v>20</v>
      </c>
      <c r="AD52" t="str">
        <f t="shared" si="2"/>
        <v>L</v>
      </c>
      <c r="AE52" t="str">
        <f t="shared" si="3"/>
        <v>L</v>
      </c>
      <c r="AF52">
        <f t="shared" si="4"/>
        <v>20</v>
      </c>
      <c r="AG52">
        <f t="shared" si="0"/>
        <v>0</v>
      </c>
      <c r="AH52">
        <f t="shared" si="5"/>
        <v>0.5</v>
      </c>
      <c r="AI52">
        <f t="shared" si="6"/>
        <v>0.25</v>
      </c>
      <c r="AJ52">
        <v>0.38124999999999998</v>
      </c>
      <c r="AK52">
        <f t="shared" si="7"/>
        <v>0.14535156249999998</v>
      </c>
      <c r="AM52" t="str">
        <f t="shared" si="8"/>
        <v/>
      </c>
    </row>
    <row r="53" spans="1:39" x14ac:dyDescent="0.2">
      <c r="A53" t="s">
        <v>1534</v>
      </c>
      <c r="B53" t="s">
        <v>1535</v>
      </c>
      <c r="C53" t="s">
        <v>637</v>
      </c>
      <c r="D53">
        <v>3</v>
      </c>
      <c r="E53" t="s">
        <v>671</v>
      </c>
      <c r="F53" t="s">
        <v>1461</v>
      </c>
      <c r="G53">
        <v>32</v>
      </c>
      <c r="H53" t="s">
        <v>624</v>
      </c>
      <c r="I53" t="s">
        <v>525</v>
      </c>
      <c r="J53" t="s">
        <v>1536</v>
      </c>
      <c r="K53" t="s">
        <v>1537</v>
      </c>
      <c r="L53">
        <v>44</v>
      </c>
      <c r="M53">
        <v>8</v>
      </c>
      <c r="N53">
        <v>1896</v>
      </c>
      <c r="O53" t="s">
        <v>448</v>
      </c>
      <c r="P53" t="s">
        <v>633</v>
      </c>
      <c r="Q53" t="s">
        <v>634</v>
      </c>
      <c r="R53">
        <v>132</v>
      </c>
      <c r="S53">
        <v>-10</v>
      </c>
      <c r="T53">
        <v>1851</v>
      </c>
      <c r="U53" t="s">
        <v>775</v>
      </c>
      <c r="W53" t="s">
        <v>1538</v>
      </c>
      <c r="Y53" t="s">
        <v>1442</v>
      </c>
      <c r="Z53" t="s">
        <v>1442</v>
      </c>
      <c r="AB53" t="str">
        <f>IF(I53=$AA$2,_xlfn.XLOOKUP(O53,tennis_clusters!B:B,tennis_clusters!AB:AB),"NA")</f>
        <v>NA</v>
      </c>
      <c r="AC53">
        <f>IF(OR(ISNUMBER(AB53),ISNA(AB53)),"NA",_xlfn.XLOOKUP(I53,tennis_clusters!B:B,tennis_clusters!AB:AB))</f>
        <v>11</v>
      </c>
      <c r="AD53" t="str">
        <f t="shared" si="2"/>
        <v>L</v>
      </c>
      <c r="AE53" t="str">
        <f t="shared" si="3"/>
        <v>L</v>
      </c>
      <c r="AF53">
        <f t="shared" si="4"/>
        <v>11</v>
      </c>
      <c r="AG53">
        <f t="shared" si="0"/>
        <v>0</v>
      </c>
      <c r="AH53">
        <f t="shared" si="5"/>
        <v>0.17391304347826086</v>
      </c>
      <c r="AI53">
        <f t="shared" si="6"/>
        <v>3.0245746691871453E-2</v>
      </c>
      <c r="AJ53">
        <v>0.38124999999999998</v>
      </c>
      <c r="AK53">
        <f t="shared" si="7"/>
        <v>0.14535156249999998</v>
      </c>
      <c r="AM53" t="str">
        <f t="shared" si="8"/>
        <v/>
      </c>
    </row>
    <row r="54" spans="1:39" x14ac:dyDescent="0.2">
      <c r="A54" t="s">
        <v>1539</v>
      </c>
      <c r="B54" t="s">
        <v>1094</v>
      </c>
      <c r="C54" t="s">
        <v>783</v>
      </c>
      <c r="D54">
        <v>3</v>
      </c>
      <c r="E54" t="s">
        <v>671</v>
      </c>
      <c r="F54" t="s">
        <v>1461</v>
      </c>
      <c r="G54">
        <v>42</v>
      </c>
      <c r="H54" t="s">
        <v>620</v>
      </c>
      <c r="I54" t="s">
        <v>489</v>
      </c>
      <c r="J54" t="s">
        <v>633</v>
      </c>
      <c r="K54" t="s">
        <v>634</v>
      </c>
      <c r="L54">
        <v>15</v>
      </c>
      <c r="M54">
        <v>3</v>
      </c>
      <c r="N54">
        <v>2084</v>
      </c>
      <c r="O54" t="s">
        <v>448</v>
      </c>
      <c r="P54" t="s">
        <v>633</v>
      </c>
      <c r="Q54" t="s">
        <v>634</v>
      </c>
      <c r="R54">
        <v>153</v>
      </c>
      <c r="S54">
        <v>-5</v>
      </c>
      <c r="T54">
        <v>1856</v>
      </c>
      <c r="U54" t="s">
        <v>949</v>
      </c>
      <c r="V54">
        <v>8</v>
      </c>
      <c r="W54" t="s">
        <v>662</v>
      </c>
      <c r="Y54" t="s">
        <v>1442</v>
      </c>
      <c r="Z54" t="s">
        <v>1442</v>
      </c>
      <c r="AB54" t="str">
        <f>IF(I54=$AA$2,_xlfn.XLOOKUP(O54,tennis_clusters!B:B,tennis_clusters!AB:AB),"NA")</f>
        <v>NA</v>
      </c>
      <c r="AC54">
        <f>IF(OR(ISNUMBER(AB54),ISNA(AB54)),"NA",_xlfn.XLOOKUP(I54,tennis_clusters!B:B,tennis_clusters!AB:AB))</f>
        <v>8</v>
      </c>
      <c r="AD54" t="str">
        <f t="shared" si="2"/>
        <v>L</v>
      </c>
      <c r="AE54" t="str">
        <f t="shared" si="3"/>
        <v>L</v>
      </c>
      <c r="AF54">
        <f t="shared" si="4"/>
        <v>8</v>
      </c>
      <c r="AG54">
        <f t="shared" si="0"/>
        <v>0</v>
      </c>
      <c r="AH54">
        <f t="shared" si="5"/>
        <v>0.29166666666666669</v>
      </c>
      <c r="AI54">
        <f t="shared" si="6"/>
        <v>8.5069444444444461E-2</v>
      </c>
      <c r="AJ54">
        <v>0.38124999999999998</v>
      </c>
      <c r="AK54">
        <f t="shared" si="7"/>
        <v>0.14535156249999998</v>
      </c>
      <c r="AM54" t="str">
        <f t="shared" si="8"/>
        <v/>
      </c>
    </row>
    <row r="55" spans="1:39" x14ac:dyDescent="0.2">
      <c r="A55" t="s">
        <v>1539</v>
      </c>
      <c r="B55" t="s">
        <v>1094</v>
      </c>
      <c r="C55" t="s">
        <v>783</v>
      </c>
      <c r="D55">
        <v>3</v>
      </c>
      <c r="E55" t="s">
        <v>671</v>
      </c>
      <c r="F55" t="s">
        <v>1461</v>
      </c>
      <c r="G55">
        <v>42</v>
      </c>
      <c r="H55" t="s">
        <v>624</v>
      </c>
      <c r="I55" t="s">
        <v>448</v>
      </c>
      <c r="J55" t="s">
        <v>633</v>
      </c>
      <c r="K55" t="s">
        <v>634</v>
      </c>
      <c r="L55">
        <v>153</v>
      </c>
      <c r="M55">
        <v>11</v>
      </c>
      <c r="N55">
        <v>1845</v>
      </c>
      <c r="O55" t="s">
        <v>1540</v>
      </c>
      <c r="P55" t="s">
        <v>611</v>
      </c>
      <c r="Q55" t="s">
        <v>612</v>
      </c>
      <c r="R55">
        <v>106</v>
      </c>
      <c r="S55">
        <v>-12</v>
      </c>
      <c r="T55">
        <v>1813</v>
      </c>
      <c r="U55" t="s">
        <v>831</v>
      </c>
      <c r="W55" t="s">
        <v>646</v>
      </c>
      <c r="Y55" t="s">
        <v>662</v>
      </c>
      <c r="Z55" t="s">
        <v>1442</v>
      </c>
      <c r="AB55" t="e">
        <f>IF(I55=$AA$2,_xlfn.XLOOKUP(O55,tennis_clusters!B:B,tennis_clusters!AB:AB),"NA")</f>
        <v>#N/A</v>
      </c>
      <c r="AC55" t="str">
        <f>IF(OR(ISNUMBER(AB55),ISNA(AB55)),"NA",_xlfn.XLOOKUP(I55,tennis_clusters!B:B,tennis_clusters!AB:AB))</f>
        <v>NA</v>
      </c>
      <c r="AD55" t="str">
        <f t="shared" si="2"/>
        <v>W</v>
      </c>
      <c r="AE55" t="str">
        <f t="shared" si="3"/>
        <v/>
      </c>
      <c r="AF55" t="str">
        <f t="shared" si="4"/>
        <v/>
      </c>
      <c r="AG55" t="str">
        <f t="shared" si="0"/>
        <v/>
      </c>
      <c r="AH55" t="str">
        <f t="shared" si="5"/>
        <v/>
      </c>
      <c r="AI55" t="str">
        <f t="shared" si="6"/>
        <v/>
      </c>
      <c r="AJ55">
        <v>0.38124999999999998</v>
      </c>
      <c r="AK55" t="str">
        <f t="shared" si="7"/>
        <v/>
      </c>
      <c r="AM55" t="str">
        <f t="shared" si="8"/>
        <v/>
      </c>
    </row>
    <row r="56" spans="1:39" x14ac:dyDescent="0.2">
      <c r="A56" t="s">
        <v>1541</v>
      </c>
      <c r="B56" t="s">
        <v>1522</v>
      </c>
      <c r="C56" t="s">
        <v>637</v>
      </c>
      <c r="D56">
        <v>3</v>
      </c>
      <c r="E56" t="s">
        <v>671</v>
      </c>
      <c r="F56" t="s">
        <v>1461</v>
      </c>
      <c r="G56">
        <v>20</v>
      </c>
      <c r="H56" t="s">
        <v>610</v>
      </c>
      <c r="I56" t="s">
        <v>448</v>
      </c>
      <c r="J56" t="s">
        <v>633</v>
      </c>
      <c r="K56" t="s">
        <v>634</v>
      </c>
      <c r="L56">
        <v>355</v>
      </c>
      <c r="M56">
        <v>23</v>
      </c>
      <c r="N56">
        <v>1822</v>
      </c>
      <c r="O56" t="s">
        <v>341</v>
      </c>
      <c r="P56" t="s">
        <v>625</v>
      </c>
      <c r="Q56" t="s">
        <v>626</v>
      </c>
      <c r="R56">
        <v>26</v>
      </c>
      <c r="S56">
        <v>-16</v>
      </c>
      <c r="T56">
        <v>2016</v>
      </c>
      <c r="U56" t="s">
        <v>843</v>
      </c>
      <c r="W56" t="s">
        <v>1442</v>
      </c>
      <c r="X56">
        <v>2</v>
      </c>
      <c r="Y56" t="s">
        <v>1538</v>
      </c>
      <c r="Z56" t="s">
        <v>1442</v>
      </c>
      <c r="AB56">
        <f>IF(I56=$AA$2,_xlfn.XLOOKUP(O56,tennis_clusters!B:B,tennis_clusters!AB:AB),"NA")</f>
        <v>15</v>
      </c>
      <c r="AC56" t="str">
        <f>IF(OR(ISNUMBER(AB56),ISNA(AB56)),"NA",_xlfn.XLOOKUP(I56,tennis_clusters!B:B,tennis_clusters!AB:AB))</f>
        <v>NA</v>
      </c>
      <c r="AD56" t="str">
        <f t="shared" si="2"/>
        <v>W</v>
      </c>
      <c r="AE56" t="str">
        <f t="shared" si="3"/>
        <v>W</v>
      </c>
      <c r="AF56">
        <f t="shared" si="4"/>
        <v>15</v>
      </c>
      <c r="AG56">
        <f t="shared" si="0"/>
        <v>1</v>
      </c>
      <c r="AH56">
        <f t="shared" si="5"/>
        <v>0.26923076923076922</v>
      </c>
      <c r="AI56">
        <f t="shared" si="6"/>
        <v>0.53402366863905337</v>
      </c>
      <c r="AJ56">
        <v>0.38124999999999998</v>
      </c>
      <c r="AK56">
        <f t="shared" si="7"/>
        <v>0.38285156250000002</v>
      </c>
      <c r="AM56" t="str">
        <f t="shared" si="8"/>
        <v/>
      </c>
    </row>
    <row r="57" spans="1:39" x14ac:dyDescent="0.2">
      <c r="A57" t="s">
        <v>1541</v>
      </c>
      <c r="B57" t="s">
        <v>1522</v>
      </c>
      <c r="C57" t="s">
        <v>637</v>
      </c>
      <c r="D57">
        <v>3</v>
      </c>
      <c r="E57" t="s">
        <v>671</v>
      </c>
      <c r="F57" t="s">
        <v>1461</v>
      </c>
      <c r="G57">
        <v>20</v>
      </c>
      <c r="H57" t="s">
        <v>614</v>
      </c>
      <c r="I57" t="s">
        <v>448</v>
      </c>
      <c r="J57" t="s">
        <v>633</v>
      </c>
      <c r="K57" t="s">
        <v>634</v>
      </c>
      <c r="L57">
        <v>355</v>
      </c>
      <c r="M57">
        <v>19</v>
      </c>
      <c r="N57">
        <v>1803</v>
      </c>
      <c r="O57" t="s">
        <v>300</v>
      </c>
      <c r="P57" t="s">
        <v>1045</v>
      </c>
      <c r="Q57" t="s">
        <v>1046</v>
      </c>
      <c r="R57">
        <v>70</v>
      </c>
      <c r="S57">
        <v>-14</v>
      </c>
      <c r="T57">
        <v>1914</v>
      </c>
      <c r="U57" t="s">
        <v>709</v>
      </c>
      <c r="W57" t="s">
        <v>1442</v>
      </c>
      <c r="Y57" t="s">
        <v>1538</v>
      </c>
      <c r="Z57" t="s">
        <v>1442</v>
      </c>
      <c r="AB57">
        <f>IF(I57=$AA$2,_xlfn.XLOOKUP(O57,tennis_clusters!B:B,tennis_clusters!AB:AB),"NA")</f>
        <v>23</v>
      </c>
      <c r="AC57" t="str">
        <f>IF(OR(ISNUMBER(AB57),ISNA(AB57)),"NA",_xlfn.XLOOKUP(I57,tennis_clusters!B:B,tennis_clusters!AB:AB))</f>
        <v>NA</v>
      </c>
      <c r="AD57" t="str">
        <f t="shared" si="2"/>
        <v>W</v>
      </c>
      <c r="AE57" t="str">
        <f t="shared" si="3"/>
        <v>W</v>
      </c>
      <c r="AF57">
        <f t="shared" si="4"/>
        <v>23</v>
      </c>
      <c r="AG57">
        <f t="shared" si="0"/>
        <v>1</v>
      </c>
      <c r="AH57">
        <f t="shared" si="5"/>
        <v>0.53846153846153844</v>
      </c>
      <c r="AI57">
        <f t="shared" si="6"/>
        <v>0.21301775147928997</v>
      </c>
      <c r="AJ57">
        <v>0.38124999999999998</v>
      </c>
      <c r="AK57">
        <f t="shared" si="7"/>
        <v>0.38285156250000002</v>
      </c>
      <c r="AM57" t="str">
        <f t="shared" si="8"/>
        <v/>
      </c>
    </row>
    <row r="58" spans="1:39" x14ac:dyDescent="0.2">
      <c r="A58" t="s">
        <v>1541</v>
      </c>
      <c r="B58" t="s">
        <v>1522</v>
      </c>
      <c r="C58" t="s">
        <v>637</v>
      </c>
      <c r="D58">
        <v>3</v>
      </c>
      <c r="E58" t="s">
        <v>671</v>
      </c>
      <c r="F58" t="s">
        <v>1461</v>
      </c>
      <c r="G58">
        <v>20</v>
      </c>
      <c r="H58" t="s">
        <v>618</v>
      </c>
      <c r="I58" t="s">
        <v>448</v>
      </c>
      <c r="J58" t="s">
        <v>633</v>
      </c>
      <c r="K58" t="s">
        <v>634</v>
      </c>
      <c r="L58">
        <v>355</v>
      </c>
      <c r="M58">
        <v>17</v>
      </c>
      <c r="N58">
        <v>1786</v>
      </c>
      <c r="O58" t="s">
        <v>1542</v>
      </c>
      <c r="P58" t="s">
        <v>667</v>
      </c>
      <c r="Q58" t="s">
        <v>668</v>
      </c>
      <c r="R58">
        <v>160</v>
      </c>
      <c r="S58">
        <v>-14</v>
      </c>
      <c r="T58">
        <v>1821</v>
      </c>
      <c r="U58" t="s">
        <v>1543</v>
      </c>
      <c r="W58" t="s">
        <v>646</v>
      </c>
      <c r="Y58" t="s">
        <v>1538</v>
      </c>
      <c r="Z58" t="s">
        <v>1442</v>
      </c>
      <c r="AB58" t="e">
        <f>IF(I58=$AA$2,_xlfn.XLOOKUP(O58,tennis_clusters!B:B,tennis_clusters!AB:AB),"NA")</f>
        <v>#N/A</v>
      </c>
      <c r="AC58" t="str">
        <f>IF(OR(ISNUMBER(AB58),ISNA(AB58)),"NA",_xlfn.XLOOKUP(I58,tennis_clusters!B:B,tennis_clusters!AB:AB))</f>
        <v>NA</v>
      </c>
      <c r="AD58" t="str">
        <f t="shared" si="2"/>
        <v>W</v>
      </c>
      <c r="AE58" t="str">
        <f t="shared" si="3"/>
        <v/>
      </c>
      <c r="AF58" t="str">
        <f t="shared" si="4"/>
        <v/>
      </c>
      <c r="AG58" t="str">
        <f t="shared" si="0"/>
        <v/>
      </c>
      <c r="AH58" t="str">
        <f t="shared" si="5"/>
        <v/>
      </c>
      <c r="AI58" t="str">
        <f t="shared" si="6"/>
        <v/>
      </c>
      <c r="AJ58">
        <v>0.38124999999999998</v>
      </c>
      <c r="AK58" t="str">
        <f t="shared" si="7"/>
        <v/>
      </c>
      <c r="AM58" t="str">
        <f t="shared" si="8"/>
        <v/>
      </c>
    </row>
    <row r="59" spans="1:39" x14ac:dyDescent="0.2">
      <c r="A59" t="s">
        <v>1541</v>
      </c>
      <c r="B59" t="s">
        <v>1522</v>
      </c>
      <c r="C59" t="s">
        <v>637</v>
      </c>
      <c r="D59">
        <v>3</v>
      </c>
      <c r="E59" t="s">
        <v>671</v>
      </c>
      <c r="F59" t="s">
        <v>1461</v>
      </c>
      <c r="G59">
        <v>20</v>
      </c>
      <c r="H59" t="s">
        <v>620</v>
      </c>
      <c r="I59" t="s">
        <v>448</v>
      </c>
      <c r="J59" t="s">
        <v>633</v>
      </c>
      <c r="K59" t="s">
        <v>634</v>
      </c>
      <c r="L59">
        <v>355</v>
      </c>
      <c r="M59">
        <v>13</v>
      </c>
      <c r="N59">
        <v>1773</v>
      </c>
      <c r="O59" t="s">
        <v>1544</v>
      </c>
      <c r="P59" t="s">
        <v>672</v>
      </c>
      <c r="Q59" t="s">
        <v>673</v>
      </c>
      <c r="R59">
        <v>221</v>
      </c>
      <c r="S59">
        <v>-16</v>
      </c>
      <c r="T59">
        <v>1746</v>
      </c>
      <c r="U59" t="s">
        <v>856</v>
      </c>
      <c r="W59" t="s">
        <v>646</v>
      </c>
      <c r="Y59" t="s">
        <v>1538</v>
      </c>
      <c r="Z59" t="s">
        <v>1442</v>
      </c>
      <c r="AB59" t="e">
        <f>IF(I59=$AA$2,_xlfn.XLOOKUP(O59,tennis_clusters!B:B,tennis_clusters!AB:AB),"NA")</f>
        <v>#N/A</v>
      </c>
      <c r="AC59" t="str">
        <f>IF(OR(ISNUMBER(AB59),ISNA(AB59)),"NA",_xlfn.XLOOKUP(I59,tennis_clusters!B:B,tennis_clusters!AB:AB))</f>
        <v>NA</v>
      </c>
      <c r="AD59" t="str">
        <f t="shared" si="2"/>
        <v>W</v>
      </c>
      <c r="AE59" t="str">
        <f t="shared" si="3"/>
        <v/>
      </c>
      <c r="AF59" t="str">
        <f t="shared" si="4"/>
        <v/>
      </c>
      <c r="AG59" t="str">
        <f t="shared" si="0"/>
        <v/>
      </c>
      <c r="AH59" t="str">
        <f t="shared" si="5"/>
        <v/>
      </c>
      <c r="AI59" t="str">
        <f t="shared" si="6"/>
        <v/>
      </c>
      <c r="AJ59">
        <v>0.38124999999999998</v>
      </c>
      <c r="AK59" t="str">
        <f t="shared" si="7"/>
        <v/>
      </c>
      <c r="AM59" t="str">
        <f t="shared" si="8"/>
        <v/>
      </c>
    </row>
    <row r="60" spans="1:39" x14ac:dyDescent="0.2">
      <c r="A60" t="s">
        <v>1541</v>
      </c>
      <c r="B60" t="s">
        <v>1522</v>
      </c>
      <c r="C60" t="s">
        <v>637</v>
      </c>
      <c r="D60">
        <v>3</v>
      </c>
      <c r="E60" t="s">
        <v>671</v>
      </c>
      <c r="F60" t="s">
        <v>1461</v>
      </c>
      <c r="G60">
        <v>20</v>
      </c>
      <c r="H60" t="s">
        <v>624</v>
      </c>
      <c r="I60" t="s">
        <v>448</v>
      </c>
      <c r="J60" t="s">
        <v>633</v>
      </c>
      <c r="K60" t="s">
        <v>634</v>
      </c>
      <c r="L60">
        <v>355</v>
      </c>
      <c r="M60">
        <v>18</v>
      </c>
      <c r="N60">
        <v>1755</v>
      </c>
      <c r="O60" t="s">
        <v>1545</v>
      </c>
      <c r="P60" t="s">
        <v>684</v>
      </c>
      <c r="Q60" t="s">
        <v>685</v>
      </c>
      <c r="R60">
        <v>123</v>
      </c>
      <c r="S60">
        <v>-15</v>
      </c>
      <c r="T60">
        <v>1787</v>
      </c>
      <c r="U60" t="s">
        <v>968</v>
      </c>
      <c r="W60" t="s">
        <v>662</v>
      </c>
      <c r="Y60" t="s">
        <v>1538</v>
      </c>
      <c r="Z60" t="s">
        <v>1442</v>
      </c>
      <c r="AB60" t="e">
        <f>IF(I60=$AA$2,_xlfn.XLOOKUP(O60,tennis_clusters!B:B,tennis_clusters!AB:AB),"NA")</f>
        <v>#N/A</v>
      </c>
      <c r="AC60" t="str">
        <f>IF(OR(ISNUMBER(AB60),ISNA(AB60)),"NA",_xlfn.XLOOKUP(I60,tennis_clusters!B:B,tennis_clusters!AB:AB))</f>
        <v>NA</v>
      </c>
      <c r="AD60" t="str">
        <f t="shared" si="2"/>
        <v>W</v>
      </c>
      <c r="AE60" t="str">
        <f t="shared" si="3"/>
        <v/>
      </c>
      <c r="AF60" t="str">
        <f t="shared" si="4"/>
        <v/>
      </c>
      <c r="AG60" t="str">
        <f t="shared" si="0"/>
        <v/>
      </c>
      <c r="AH60" t="str">
        <f t="shared" si="5"/>
        <v/>
      </c>
      <c r="AI60" t="str">
        <f t="shared" si="6"/>
        <v/>
      </c>
      <c r="AJ60">
        <v>0.38124999999999998</v>
      </c>
      <c r="AK60" t="str">
        <f t="shared" si="7"/>
        <v/>
      </c>
      <c r="AM60" t="str">
        <f t="shared" si="8"/>
        <v/>
      </c>
    </row>
    <row r="61" spans="1:39" x14ac:dyDescent="0.2">
      <c r="A61" t="s">
        <v>1546</v>
      </c>
      <c r="B61" t="s">
        <v>1547</v>
      </c>
      <c r="C61" t="s">
        <v>783</v>
      </c>
      <c r="D61">
        <v>3</v>
      </c>
      <c r="E61" t="s">
        <v>671</v>
      </c>
      <c r="F61" t="s">
        <v>1461</v>
      </c>
      <c r="G61">
        <v>40</v>
      </c>
      <c r="H61" t="s">
        <v>620</v>
      </c>
      <c r="I61" t="s">
        <v>157</v>
      </c>
      <c r="J61" t="s">
        <v>729</v>
      </c>
      <c r="K61" t="s">
        <v>730</v>
      </c>
      <c r="L61">
        <v>6</v>
      </c>
      <c r="M61">
        <v>2</v>
      </c>
      <c r="N61">
        <v>2113</v>
      </c>
      <c r="O61" t="s">
        <v>448</v>
      </c>
      <c r="P61" t="s">
        <v>633</v>
      </c>
      <c r="Q61" t="s">
        <v>634</v>
      </c>
      <c r="R61">
        <v>1821</v>
      </c>
      <c r="S61">
        <v>-4</v>
      </c>
      <c r="T61">
        <v>1759</v>
      </c>
      <c r="U61" t="s">
        <v>1548</v>
      </c>
      <c r="V61">
        <v>2</v>
      </c>
      <c r="W61" t="s">
        <v>1538</v>
      </c>
      <c r="Y61" t="s">
        <v>1442</v>
      </c>
      <c r="Z61" t="s">
        <v>847</v>
      </c>
      <c r="AB61" t="str">
        <f>IF(I61=$AA$2,_xlfn.XLOOKUP(O61,tennis_clusters!B:B,tennis_clusters!AB:AB),"NA")</f>
        <v>NA</v>
      </c>
      <c r="AC61">
        <f>IF(OR(ISNUMBER(AB61),ISNA(AB61)),"NA",_xlfn.XLOOKUP(I61,tennis_clusters!B:B,tennis_clusters!AB:AB))</f>
        <v>11</v>
      </c>
      <c r="AD61" t="str">
        <f t="shared" si="2"/>
        <v>L</v>
      </c>
      <c r="AE61" t="str">
        <f t="shared" si="3"/>
        <v>L</v>
      </c>
      <c r="AF61">
        <f t="shared" si="4"/>
        <v>11</v>
      </c>
      <c r="AG61">
        <f t="shared" si="0"/>
        <v>0</v>
      </c>
      <c r="AH61">
        <f t="shared" si="5"/>
        <v>0.17391304347826086</v>
      </c>
      <c r="AI61">
        <f t="shared" si="6"/>
        <v>3.0245746691871453E-2</v>
      </c>
      <c r="AJ61">
        <v>0.38124999999999998</v>
      </c>
      <c r="AK61">
        <f t="shared" si="7"/>
        <v>0.14535156249999998</v>
      </c>
      <c r="AM61" t="str">
        <f t="shared" si="8"/>
        <v/>
      </c>
    </row>
    <row r="62" spans="1:39" x14ac:dyDescent="0.2">
      <c r="A62" t="s">
        <v>1546</v>
      </c>
      <c r="B62" t="s">
        <v>1547</v>
      </c>
      <c r="C62" t="s">
        <v>783</v>
      </c>
      <c r="D62">
        <v>3</v>
      </c>
      <c r="E62" t="s">
        <v>671</v>
      </c>
      <c r="F62" t="s">
        <v>1461</v>
      </c>
      <c r="G62">
        <v>40</v>
      </c>
      <c r="H62" t="s">
        <v>624</v>
      </c>
      <c r="I62" t="s">
        <v>448</v>
      </c>
      <c r="J62" t="s">
        <v>633</v>
      </c>
      <c r="K62" t="s">
        <v>634</v>
      </c>
      <c r="L62">
        <v>1821</v>
      </c>
      <c r="M62">
        <v>21</v>
      </c>
      <c r="N62">
        <v>1738</v>
      </c>
      <c r="O62" t="s">
        <v>1549</v>
      </c>
      <c r="P62" t="s">
        <v>729</v>
      </c>
      <c r="Q62" t="s">
        <v>730</v>
      </c>
      <c r="R62">
        <v>110</v>
      </c>
      <c r="S62">
        <v>-18</v>
      </c>
      <c r="T62">
        <v>1768</v>
      </c>
      <c r="U62" t="s">
        <v>754</v>
      </c>
      <c r="W62" t="s">
        <v>1442</v>
      </c>
      <c r="Y62" t="s">
        <v>1538</v>
      </c>
      <c r="Z62" t="s">
        <v>1442</v>
      </c>
      <c r="AB62" t="e">
        <f>IF(I62=$AA$2,_xlfn.XLOOKUP(O62,tennis_clusters!B:B,tennis_clusters!AB:AB),"NA")</f>
        <v>#N/A</v>
      </c>
      <c r="AC62" t="str">
        <f>IF(OR(ISNUMBER(AB62),ISNA(AB62)),"NA",_xlfn.XLOOKUP(I62,tennis_clusters!B:B,tennis_clusters!AB:AB))</f>
        <v>NA</v>
      </c>
      <c r="AD62" t="str">
        <f t="shared" si="2"/>
        <v>W</v>
      </c>
      <c r="AE62" t="str">
        <f t="shared" si="3"/>
        <v/>
      </c>
      <c r="AF62" t="str">
        <f t="shared" si="4"/>
        <v/>
      </c>
      <c r="AG62" t="str">
        <f t="shared" si="0"/>
        <v/>
      </c>
      <c r="AH62" t="str">
        <f t="shared" si="5"/>
        <v/>
      </c>
      <c r="AI62" t="str">
        <f t="shared" si="6"/>
        <v/>
      </c>
      <c r="AJ62">
        <v>0.38124999999999998</v>
      </c>
      <c r="AK62" t="str">
        <f t="shared" si="7"/>
        <v/>
      </c>
      <c r="AM62" t="str">
        <f t="shared" si="8"/>
        <v/>
      </c>
    </row>
    <row r="63" spans="1:39" x14ac:dyDescent="0.2">
      <c r="A63" t="s">
        <v>1550</v>
      </c>
      <c r="B63" t="s">
        <v>1551</v>
      </c>
      <c r="C63" t="s">
        <v>637</v>
      </c>
      <c r="D63">
        <v>3</v>
      </c>
      <c r="E63" t="s">
        <v>671</v>
      </c>
      <c r="F63" t="s">
        <v>1461</v>
      </c>
      <c r="G63">
        <v>67</v>
      </c>
      <c r="H63" t="s">
        <v>624</v>
      </c>
      <c r="I63" t="s">
        <v>1465</v>
      </c>
      <c r="J63" t="s">
        <v>672</v>
      </c>
      <c r="K63" t="s">
        <v>673</v>
      </c>
      <c r="L63">
        <v>135</v>
      </c>
      <c r="M63">
        <v>25</v>
      </c>
      <c r="N63">
        <v>1703</v>
      </c>
      <c r="O63" t="s">
        <v>448</v>
      </c>
      <c r="P63" t="s">
        <v>633</v>
      </c>
      <c r="Q63" t="s">
        <v>634</v>
      </c>
      <c r="R63">
        <v>1753</v>
      </c>
      <c r="S63">
        <v>-18</v>
      </c>
      <c r="T63">
        <v>1756</v>
      </c>
      <c r="U63" t="s">
        <v>1552</v>
      </c>
      <c r="W63" t="s">
        <v>1538</v>
      </c>
      <c r="Y63" t="s">
        <v>1442</v>
      </c>
      <c r="Z63" t="s">
        <v>1442</v>
      </c>
      <c r="AB63" t="str">
        <f>IF(I63=$AA$2,_xlfn.XLOOKUP(O63,tennis_clusters!B:B,tennis_clusters!AB:AB),"NA")</f>
        <v>NA</v>
      </c>
      <c r="AC63" t="e">
        <f>IF(OR(ISNUMBER(AB63),ISNA(AB63)),"NA",_xlfn.XLOOKUP(I63,tennis_clusters!B:B,tennis_clusters!AB:AB))</f>
        <v>#N/A</v>
      </c>
      <c r="AD63" t="str">
        <f t="shared" si="2"/>
        <v>L</v>
      </c>
      <c r="AE63" t="str">
        <f t="shared" si="3"/>
        <v/>
      </c>
      <c r="AF63" t="str">
        <f t="shared" si="4"/>
        <v/>
      </c>
      <c r="AG63" t="str">
        <f t="shared" si="0"/>
        <v/>
      </c>
      <c r="AH63" t="str">
        <f t="shared" si="5"/>
        <v/>
      </c>
      <c r="AI63" t="str">
        <f t="shared" si="6"/>
        <v/>
      </c>
      <c r="AJ63">
        <v>0.38124999999999998</v>
      </c>
      <c r="AK63" t="str">
        <f t="shared" si="7"/>
        <v/>
      </c>
      <c r="AM63" t="str">
        <f t="shared" si="8"/>
        <v/>
      </c>
    </row>
    <row r="64" spans="1:39" x14ac:dyDescent="0.2">
      <c r="A64" t="s">
        <v>1553</v>
      </c>
      <c r="B64" t="s">
        <v>1528</v>
      </c>
      <c r="C64" t="s">
        <v>637</v>
      </c>
      <c r="D64">
        <v>3</v>
      </c>
      <c r="E64" t="s">
        <v>609</v>
      </c>
      <c r="F64" t="s">
        <v>1461</v>
      </c>
      <c r="G64">
        <v>62</v>
      </c>
      <c r="H64" t="s">
        <v>624</v>
      </c>
      <c r="I64" t="s">
        <v>430</v>
      </c>
      <c r="J64" t="s">
        <v>700</v>
      </c>
      <c r="K64" t="s">
        <v>701</v>
      </c>
      <c r="L64">
        <v>113</v>
      </c>
      <c r="M64">
        <v>60</v>
      </c>
      <c r="N64">
        <v>1610</v>
      </c>
      <c r="O64" t="s">
        <v>448</v>
      </c>
      <c r="P64" t="s">
        <v>633</v>
      </c>
      <c r="Q64" t="s">
        <v>634</v>
      </c>
      <c r="R64">
        <v>1690</v>
      </c>
      <c r="S64">
        <v>-22</v>
      </c>
      <c r="T64">
        <v>1778</v>
      </c>
      <c r="U64" t="s">
        <v>1554</v>
      </c>
      <c r="W64" t="s">
        <v>1538</v>
      </c>
      <c r="Y64" t="s">
        <v>1442</v>
      </c>
      <c r="Z64" t="s">
        <v>1442</v>
      </c>
      <c r="AB64" t="str">
        <f>IF(I64=$AA$2,_xlfn.XLOOKUP(O64,tennis_clusters!B:B,tennis_clusters!AB:AB),"NA")</f>
        <v>NA</v>
      </c>
      <c r="AC64">
        <f>IF(OR(ISNUMBER(AB64),ISNA(AB64)),"NA",_xlfn.XLOOKUP(I64,tennis_clusters!B:B,tennis_clusters!AB:AB))</f>
        <v>9</v>
      </c>
      <c r="AD64" t="str">
        <f t="shared" si="2"/>
        <v>L</v>
      </c>
      <c r="AE64" t="str">
        <f t="shared" si="3"/>
        <v>L</v>
      </c>
      <c r="AF64">
        <f t="shared" si="4"/>
        <v>9</v>
      </c>
      <c r="AG64">
        <f t="shared" si="0"/>
        <v>0</v>
      </c>
      <c r="AH64">
        <f t="shared" si="5"/>
        <v>0.52941176470588236</v>
      </c>
      <c r="AI64">
        <f t="shared" si="6"/>
        <v>0.28027681660899656</v>
      </c>
      <c r="AJ64">
        <v>0.38124999999999998</v>
      </c>
      <c r="AK64">
        <f t="shared" si="7"/>
        <v>0.14535156249999998</v>
      </c>
      <c r="AM64" t="str">
        <f t="shared" si="8"/>
        <v/>
      </c>
    </row>
    <row r="65" spans="1:39" x14ac:dyDescent="0.2">
      <c r="A65" t="s">
        <v>1555</v>
      </c>
      <c r="B65" t="s">
        <v>1556</v>
      </c>
      <c r="C65" t="s">
        <v>637</v>
      </c>
      <c r="D65">
        <v>3</v>
      </c>
      <c r="E65" t="s">
        <v>609</v>
      </c>
      <c r="F65" t="s">
        <v>1461</v>
      </c>
      <c r="G65">
        <v>78</v>
      </c>
      <c r="H65" t="s">
        <v>624</v>
      </c>
      <c r="I65" t="s">
        <v>296</v>
      </c>
      <c r="J65" t="s">
        <v>693</v>
      </c>
      <c r="K65" t="s">
        <v>694</v>
      </c>
      <c r="L65">
        <v>52</v>
      </c>
      <c r="M65">
        <v>7</v>
      </c>
      <c r="N65">
        <v>1905</v>
      </c>
      <c r="O65" t="s">
        <v>448</v>
      </c>
      <c r="P65" t="s">
        <v>633</v>
      </c>
      <c r="Q65" t="s">
        <v>634</v>
      </c>
      <c r="R65">
        <v>436</v>
      </c>
      <c r="S65">
        <v>-9</v>
      </c>
      <c r="T65">
        <v>1811</v>
      </c>
      <c r="U65" t="s">
        <v>1557</v>
      </c>
      <c r="V65">
        <v>8</v>
      </c>
      <c r="W65" t="s">
        <v>1538</v>
      </c>
      <c r="Y65" t="s">
        <v>1442</v>
      </c>
      <c r="Z65" t="s">
        <v>1442</v>
      </c>
      <c r="AB65" t="str">
        <f>IF(I65=$AA$2,_xlfn.XLOOKUP(O65,tennis_clusters!B:B,tennis_clusters!AB:AB),"NA")</f>
        <v>NA</v>
      </c>
      <c r="AC65">
        <f>IF(OR(ISNUMBER(AB65),ISNA(AB65)),"NA",_xlfn.XLOOKUP(I65,tennis_clusters!B:B,tennis_clusters!AB:AB))</f>
        <v>10</v>
      </c>
      <c r="AD65" t="str">
        <f t="shared" si="2"/>
        <v>L</v>
      </c>
      <c r="AE65" t="str">
        <f t="shared" si="3"/>
        <v>L</v>
      </c>
      <c r="AF65">
        <f t="shared" si="4"/>
        <v>10</v>
      </c>
      <c r="AG65">
        <f t="shared" si="0"/>
        <v>0</v>
      </c>
      <c r="AH65">
        <f t="shared" si="5"/>
        <v>0.33333333333333331</v>
      </c>
      <c r="AI65">
        <f t="shared" si="6"/>
        <v>0.1111111111111111</v>
      </c>
      <c r="AJ65">
        <v>0.38124999999999998</v>
      </c>
      <c r="AK65">
        <f t="shared" si="7"/>
        <v>0.14535156249999998</v>
      </c>
      <c r="AM65" t="str">
        <f t="shared" si="8"/>
        <v/>
      </c>
    </row>
    <row r="66" spans="1:39" x14ac:dyDescent="0.2">
      <c r="A66" t="s">
        <v>1558</v>
      </c>
      <c r="B66" t="s">
        <v>1559</v>
      </c>
      <c r="C66" t="s">
        <v>637</v>
      </c>
      <c r="D66">
        <v>3</v>
      </c>
      <c r="E66" t="s">
        <v>671</v>
      </c>
      <c r="F66" t="s">
        <v>1461</v>
      </c>
      <c r="G66">
        <v>46</v>
      </c>
      <c r="H66" t="s">
        <v>624</v>
      </c>
      <c r="I66" t="s">
        <v>202</v>
      </c>
      <c r="J66" t="s">
        <v>1045</v>
      </c>
      <c r="K66" t="s">
        <v>1046</v>
      </c>
      <c r="L66">
        <v>140</v>
      </c>
      <c r="M66">
        <v>36</v>
      </c>
      <c r="N66">
        <v>1681</v>
      </c>
      <c r="O66" t="s">
        <v>448</v>
      </c>
      <c r="P66" t="s">
        <v>633</v>
      </c>
      <c r="Q66" t="s">
        <v>634</v>
      </c>
      <c r="R66">
        <v>70</v>
      </c>
      <c r="S66">
        <v>-17</v>
      </c>
      <c r="T66">
        <v>1831</v>
      </c>
      <c r="U66" t="s">
        <v>1560</v>
      </c>
      <c r="W66" t="s">
        <v>1442</v>
      </c>
      <c r="X66">
        <v>8</v>
      </c>
      <c r="Y66" t="s">
        <v>646</v>
      </c>
      <c r="Z66" t="s">
        <v>847</v>
      </c>
      <c r="AB66" t="str">
        <f>IF(I66=$AA$2,_xlfn.XLOOKUP(O66,tennis_clusters!B:B,tennis_clusters!AB:AB),"NA")</f>
        <v>NA</v>
      </c>
      <c r="AC66">
        <f>IF(OR(ISNUMBER(AB66),ISNA(AB66)),"NA",_xlfn.XLOOKUP(I66,tennis_clusters!B:B,tennis_clusters!AB:AB))</f>
        <v>28</v>
      </c>
      <c r="AD66" t="str">
        <f t="shared" si="2"/>
        <v>L</v>
      </c>
      <c r="AE66" t="str">
        <f t="shared" si="3"/>
        <v>L</v>
      </c>
      <c r="AF66">
        <f t="shared" si="4"/>
        <v>28</v>
      </c>
      <c r="AG66">
        <f t="shared" ref="AG66:AG129" si="10">IF(NOT(AE66=""),IF(AE66="W",1,0),"")</f>
        <v>0</v>
      </c>
      <c r="AH66">
        <f t="shared" si="5"/>
        <v>0.625</v>
      </c>
      <c r="AI66">
        <f t="shared" si="6"/>
        <v>0.390625</v>
      </c>
      <c r="AJ66">
        <v>0.38124999999999998</v>
      </c>
      <c r="AK66">
        <f t="shared" si="7"/>
        <v>0.14535156249999998</v>
      </c>
      <c r="AM66" t="str">
        <f t="shared" si="8"/>
        <v/>
      </c>
    </row>
    <row r="67" spans="1:39" x14ac:dyDescent="0.2">
      <c r="A67" t="s">
        <v>1561</v>
      </c>
      <c r="B67" t="s">
        <v>1471</v>
      </c>
      <c r="C67" t="s">
        <v>783</v>
      </c>
      <c r="D67">
        <v>3</v>
      </c>
      <c r="E67" t="s">
        <v>671</v>
      </c>
      <c r="F67" t="s">
        <v>1461</v>
      </c>
      <c r="G67">
        <v>42</v>
      </c>
      <c r="H67" t="s">
        <v>624</v>
      </c>
      <c r="I67" t="s">
        <v>157</v>
      </c>
      <c r="J67" t="s">
        <v>729</v>
      </c>
      <c r="K67" t="s">
        <v>730</v>
      </c>
      <c r="L67">
        <v>19</v>
      </c>
      <c r="M67">
        <v>5</v>
      </c>
      <c r="N67">
        <v>2031</v>
      </c>
      <c r="O67" t="s">
        <v>448</v>
      </c>
      <c r="P67" t="s">
        <v>633</v>
      </c>
      <c r="Q67" t="s">
        <v>634</v>
      </c>
      <c r="R67">
        <v>62</v>
      </c>
      <c r="S67">
        <v>-6</v>
      </c>
      <c r="T67">
        <v>1837</v>
      </c>
      <c r="U67" t="s">
        <v>666</v>
      </c>
      <c r="V67">
        <v>5</v>
      </c>
      <c r="W67" t="s">
        <v>1442</v>
      </c>
      <c r="Y67" t="s">
        <v>1442</v>
      </c>
      <c r="Z67" t="s">
        <v>1442</v>
      </c>
      <c r="AB67" t="str">
        <f>IF(I67=$AA$2,_xlfn.XLOOKUP(O67,tennis_clusters!B:B,tennis_clusters!AB:AB),"NA")</f>
        <v>NA</v>
      </c>
      <c r="AC67">
        <f>IF(OR(ISNUMBER(AB67),ISNA(AB67)),"NA",_xlfn.XLOOKUP(I67,tennis_clusters!B:B,tennis_clusters!AB:AB))</f>
        <v>11</v>
      </c>
      <c r="AD67" t="str">
        <f t="shared" ref="AD67:AD130" si="11">IF(OR(ISNUMBER(AB67),ISNA(AB67)),"W","L")</f>
        <v>L</v>
      </c>
      <c r="AE67" t="str">
        <f t="shared" ref="AE67:AE130" si="12">IF(OR(ISNA(AB67),ISNA(AC67)),"",IF(ISNUMBER(AB67),"W","L"))</f>
        <v>L</v>
      </c>
      <c r="AF67">
        <f t="shared" ref="AF67:AF130" si="13">IF(ISNUMBER(AB67),AB67,IF(ISNUMBER(AC67),AC67,""))</f>
        <v>11</v>
      </c>
      <c r="AG67">
        <f t="shared" si="10"/>
        <v>0</v>
      </c>
      <c r="AH67">
        <f t="shared" ref="AH67:AH130" si="14">IF(AF67="","",_xlfn.XLOOKUP(AF67,AL:AL,AM:AM))</f>
        <v>0.17391304347826086</v>
      </c>
      <c r="AI67">
        <f t="shared" ref="AI67:AI130" si="15">IF(AF67="","",(AH67-AG67)^2)</f>
        <v>3.0245746691871453E-2</v>
      </c>
      <c r="AJ67">
        <v>0.38124999999999998</v>
      </c>
      <c r="AK67">
        <f t="shared" ref="AK67:AK130" si="16">IF(AG67="","",(AJ67-AG67)^2)</f>
        <v>0.14535156249999998</v>
      </c>
      <c r="AM67" t="str">
        <f t="shared" ref="AM67:AM130" si="17">IF(AO67=0,"",AN67/COUNTIF(AF:AF,AL67))</f>
        <v/>
      </c>
    </row>
    <row r="68" spans="1:39" x14ac:dyDescent="0.2">
      <c r="A68" t="s">
        <v>1562</v>
      </c>
      <c r="B68" t="s">
        <v>1474</v>
      </c>
      <c r="C68" t="s">
        <v>637</v>
      </c>
      <c r="D68">
        <v>3</v>
      </c>
      <c r="E68" t="s">
        <v>671</v>
      </c>
      <c r="F68" t="s">
        <v>1461</v>
      </c>
      <c r="G68">
        <v>49</v>
      </c>
      <c r="H68" t="s">
        <v>624</v>
      </c>
      <c r="I68" t="s">
        <v>451</v>
      </c>
      <c r="J68" t="s">
        <v>672</v>
      </c>
      <c r="K68" t="s">
        <v>673</v>
      </c>
      <c r="L68">
        <v>52</v>
      </c>
      <c r="M68">
        <v>17</v>
      </c>
      <c r="N68">
        <v>1787</v>
      </c>
      <c r="O68" t="s">
        <v>448</v>
      </c>
      <c r="P68" t="s">
        <v>633</v>
      </c>
      <c r="Q68" t="s">
        <v>634</v>
      </c>
      <c r="R68">
        <v>60</v>
      </c>
      <c r="S68">
        <v>-13</v>
      </c>
      <c r="T68">
        <v>1850</v>
      </c>
      <c r="U68" t="s">
        <v>1563</v>
      </c>
      <c r="W68" t="s">
        <v>1442</v>
      </c>
      <c r="Y68" t="s">
        <v>1442</v>
      </c>
      <c r="Z68" t="s">
        <v>1442</v>
      </c>
      <c r="AB68" t="str">
        <f>IF(I68=$AA$2,_xlfn.XLOOKUP(O68,tennis_clusters!B:B,tennis_clusters!AB:AB),"NA")</f>
        <v>NA</v>
      </c>
      <c r="AC68">
        <f>IF(OR(ISNUMBER(AB68),ISNA(AB68)),"NA",_xlfn.XLOOKUP(I68,tennis_clusters!B:B,tennis_clusters!AB:AB))</f>
        <v>5</v>
      </c>
      <c r="AD68" t="str">
        <f t="shared" si="11"/>
        <v>L</v>
      </c>
      <c r="AE68" t="str">
        <f t="shared" si="12"/>
        <v>L</v>
      </c>
      <c r="AF68">
        <f t="shared" si="13"/>
        <v>5</v>
      </c>
      <c r="AG68">
        <f t="shared" si="10"/>
        <v>0</v>
      </c>
      <c r="AH68">
        <f t="shared" si="14"/>
        <v>0.35294117647058826</v>
      </c>
      <c r="AI68">
        <f t="shared" si="15"/>
        <v>0.12456747404844293</v>
      </c>
      <c r="AJ68">
        <v>0.38124999999999998</v>
      </c>
      <c r="AK68">
        <f t="shared" si="16"/>
        <v>0.14535156249999998</v>
      </c>
      <c r="AM68" t="str">
        <f t="shared" si="17"/>
        <v/>
      </c>
    </row>
    <row r="69" spans="1:39" x14ac:dyDescent="0.2">
      <c r="A69" t="s">
        <v>1564</v>
      </c>
      <c r="B69" t="s">
        <v>719</v>
      </c>
      <c r="C69" t="s">
        <v>608</v>
      </c>
      <c r="D69">
        <v>5</v>
      </c>
      <c r="E69" t="s">
        <v>609</v>
      </c>
      <c r="F69" t="s">
        <v>1461</v>
      </c>
      <c r="G69">
        <v>75</v>
      </c>
      <c r="H69" t="s">
        <v>632</v>
      </c>
      <c r="I69" t="s">
        <v>469</v>
      </c>
      <c r="J69" t="s">
        <v>638</v>
      </c>
      <c r="K69" t="s">
        <v>639</v>
      </c>
      <c r="L69">
        <v>167</v>
      </c>
      <c r="M69">
        <v>20</v>
      </c>
      <c r="N69">
        <v>1827</v>
      </c>
      <c r="O69" t="s">
        <v>448</v>
      </c>
      <c r="P69" t="s">
        <v>633</v>
      </c>
      <c r="Q69" t="s">
        <v>634</v>
      </c>
      <c r="R69">
        <v>62</v>
      </c>
      <c r="S69">
        <v>-17</v>
      </c>
      <c r="T69">
        <v>1867</v>
      </c>
      <c r="U69" t="s">
        <v>1565</v>
      </c>
      <c r="W69" t="s">
        <v>1442</v>
      </c>
      <c r="Y69" t="s">
        <v>646</v>
      </c>
      <c r="Z69" t="s">
        <v>1442</v>
      </c>
      <c r="AB69" t="str">
        <f>IF(I69=$AA$2,_xlfn.XLOOKUP(O69,tennis_clusters!B:B,tennis_clusters!AB:AB),"NA")</f>
        <v>NA</v>
      </c>
      <c r="AC69">
        <f>IF(OR(ISNUMBER(AB69),ISNA(AB69)),"NA",_xlfn.XLOOKUP(I69,tennis_clusters!B:B,tennis_clusters!AB:AB))</f>
        <v>9</v>
      </c>
      <c r="AD69" t="str">
        <f t="shared" si="11"/>
        <v>L</v>
      </c>
      <c r="AE69" t="str">
        <f t="shared" si="12"/>
        <v>L</v>
      </c>
      <c r="AF69">
        <f t="shared" si="13"/>
        <v>9</v>
      </c>
      <c r="AG69">
        <f t="shared" si="10"/>
        <v>0</v>
      </c>
      <c r="AH69">
        <f t="shared" si="14"/>
        <v>0.52941176470588236</v>
      </c>
      <c r="AI69">
        <f t="shared" si="15"/>
        <v>0.28027681660899656</v>
      </c>
      <c r="AJ69">
        <v>0.38124999999999998</v>
      </c>
      <c r="AK69">
        <f t="shared" si="16"/>
        <v>0.14535156249999998</v>
      </c>
      <c r="AM69" t="str">
        <f t="shared" si="17"/>
        <v/>
      </c>
    </row>
    <row r="70" spans="1:39" x14ac:dyDescent="0.2">
      <c r="A70" t="s">
        <v>1566</v>
      </c>
      <c r="B70" t="s">
        <v>1484</v>
      </c>
      <c r="C70" t="s">
        <v>637</v>
      </c>
      <c r="D70">
        <v>3</v>
      </c>
      <c r="E70" t="s">
        <v>609</v>
      </c>
      <c r="F70" t="s">
        <v>1461</v>
      </c>
      <c r="G70">
        <v>76</v>
      </c>
      <c r="H70" t="s">
        <v>624</v>
      </c>
      <c r="I70" t="s">
        <v>492</v>
      </c>
      <c r="J70" t="s">
        <v>615</v>
      </c>
      <c r="K70" t="s">
        <v>616</v>
      </c>
      <c r="L70">
        <v>64</v>
      </c>
      <c r="M70">
        <v>11</v>
      </c>
      <c r="N70">
        <v>1879</v>
      </c>
      <c r="O70" t="s">
        <v>448</v>
      </c>
      <c r="P70" t="s">
        <v>633</v>
      </c>
      <c r="Q70" t="s">
        <v>634</v>
      </c>
      <c r="R70">
        <v>59</v>
      </c>
      <c r="S70">
        <v>-11</v>
      </c>
      <c r="T70">
        <v>1878</v>
      </c>
      <c r="U70" t="s">
        <v>949</v>
      </c>
      <c r="W70" t="s">
        <v>1442</v>
      </c>
      <c r="Y70" t="s">
        <v>646</v>
      </c>
      <c r="Z70" t="s">
        <v>1442</v>
      </c>
      <c r="AB70" t="str">
        <f>IF(I70=$AA$2,_xlfn.XLOOKUP(O70,tennis_clusters!B:B,tennis_clusters!AB:AB),"NA")</f>
        <v>NA</v>
      </c>
      <c r="AC70">
        <f>IF(OR(ISNUMBER(AB70),ISNA(AB70)),"NA",_xlfn.XLOOKUP(I70,tennis_clusters!B:B,tennis_clusters!AB:AB))</f>
        <v>6</v>
      </c>
      <c r="AD70" t="str">
        <f t="shared" si="11"/>
        <v>L</v>
      </c>
      <c r="AE70" t="str">
        <f t="shared" si="12"/>
        <v>L</v>
      </c>
      <c r="AF70">
        <f t="shared" si="13"/>
        <v>6</v>
      </c>
      <c r="AG70">
        <f t="shared" si="10"/>
        <v>0</v>
      </c>
      <c r="AH70">
        <f t="shared" si="14"/>
        <v>0.5</v>
      </c>
      <c r="AI70">
        <f t="shared" si="15"/>
        <v>0.25</v>
      </c>
      <c r="AJ70">
        <v>0.38124999999999998</v>
      </c>
      <c r="AK70">
        <f t="shared" si="16"/>
        <v>0.14535156249999998</v>
      </c>
      <c r="AM70" t="str">
        <f t="shared" si="17"/>
        <v/>
      </c>
    </row>
    <row r="71" spans="1:39" x14ac:dyDescent="0.2">
      <c r="A71" t="s">
        <v>1567</v>
      </c>
      <c r="B71" t="s">
        <v>1164</v>
      </c>
      <c r="C71" t="s">
        <v>637</v>
      </c>
      <c r="D71">
        <v>3</v>
      </c>
      <c r="E71" t="s">
        <v>609</v>
      </c>
      <c r="F71" t="s">
        <v>1461</v>
      </c>
      <c r="G71">
        <v>54</v>
      </c>
      <c r="H71" t="s">
        <v>620</v>
      </c>
      <c r="I71" t="s">
        <v>347</v>
      </c>
      <c r="J71" t="s">
        <v>647</v>
      </c>
      <c r="K71" t="s">
        <v>648</v>
      </c>
      <c r="L71">
        <v>35</v>
      </c>
      <c r="M71">
        <v>7</v>
      </c>
      <c r="N71">
        <v>1965</v>
      </c>
      <c r="O71" t="s">
        <v>448</v>
      </c>
      <c r="P71" t="s">
        <v>633</v>
      </c>
      <c r="Q71" t="s">
        <v>634</v>
      </c>
      <c r="R71">
        <v>64</v>
      </c>
      <c r="S71">
        <v>-7</v>
      </c>
      <c r="T71">
        <v>1885</v>
      </c>
      <c r="U71" t="s">
        <v>707</v>
      </c>
      <c r="V71">
        <v>8</v>
      </c>
      <c r="W71" t="s">
        <v>1442</v>
      </c>
      <c r="Y71" t="s">
        <v>1442</v>
      </c>
      <c r="Z71" t="s">
        <v>1442</v>
      </c>
      <c r="AB71" t="str">
        <f>IF(I71=$AA$2,_xlfn.XLOOKUP(O71,tennis_clusters!B:B,tennis_clusters!AB:AB),"NA")</f>
        <v>NA</v>
      </c>
      <c r="AC71">
        <f>IF(OR(ISNUMBER(AB71),ISNA(AB71)),"NA",_xlfn.XLOOKUP(I71,tennis_clusters!B:B,tennis_clusters!AB:AB))</f>
        <v>24</v>
      </c>
      <c r="AD71" t="str">
        <f t="shared" si="11"/>
        <v>L</v>
      </c>
      <c r="AE71" t="str">
        <f t="shared" si="12"/>
        <v>L</v>
      </c>
      <c r="AF71">
        <f t="shared" si="13"/>
        <v>24</v>
      </c>
      <c r="AG71">
        <f t="shared" si="10"/>
        <v>0</v>
      </c>
      <c r="AH71">
        <f t="shared" si="14"/>
        <v>0.35294117647058826</v>
      </c>
      <c r="AI71">
        <f t="shared" si="15"/>
        <v>0.12456747404844293</v>
      </c>
      <c r="AJ71">
        <v>0.38124999999999998</v>
      </c>
      <c r="AK71">
        <f t="shared" si="16"/>
        <v>0.14535156249999998</v>
      </c>
      <c r="AM71" t="str">
        <f t="shared" si="17"/>
        <v/>
      </c>
    </row>
    <row r="72" spans="1:39" x14ac:dyDescent="0.2">
      <c r="A72" t="s">
        <v>1567</v>
      </c>
      <c r="B72" t="s">
        <v>1164</v>
      </c>
      <c r="C72" t="s">
        <v>637</v>
      </c>
      <c r="D72">
        <v>3</v>
      </c>
      <c r="E72" t="s">
        <v>609</v>
      </c>
      <c r="F72" t="s">
        <v>1461</v>
      </c>
      <c r="G72">
        <v>54</v>
      </c>
      <c r="H72" t="s">
        <v>624</v>
      </c>
      <c r="I72" t="s">
        <v>448</v>
      </c>
      <c r="J72" t="s">
        <v>633</v>
      </c>
      <c r="K72" t="s">
        <v>634</v>
      </c>
      <c r="L72">
        <v>64</v>
      </c>
      <c r="M72">
        <v>6</v>
      </c>
      <c r="N72">
        <v>1879</v>
      </c>
      <c r="O72" t="s">
        <v>451</v>
      </c>
      <c r="P72" t="s">
        <v>672</v>
      </c>
      <c r="Q72" t="s">
        <v>673</v>
      </c>
      <c r="R72">
        <v>68</v>
      </c>
      <c r="S72">
        <v>-11</v>
      </c>
      <c r="T72">
        <v>1757</v>
      </c>
      <c r="U72" t="s">
        <v>1568</v>
      </c>
      <c r="W72" t="s">
        <v>1442</v>
      </c>
      <c r="Y72" t="s">
        <v>1442</v>
      </c>
      <c r="Z72" t="s">
        <v>1442</v>
      </c>
      <c r="AB72">
        <f>IF(I72=$AA$2,_xlfn.XLOOKUP(O72,tennis_clusters!B:B,tennis_clusters!AB:AB),"NA")</f>
        <v>5</v>
      </c>
      <c r="AC72" t="str">
        <f>IF(OR(ISNUMBER(AB72),ISNA(AB72)),"NA",_xlfn.XLOOKUP(I72,tennis_clusters!B:B,tennis_clusters!AB:AB))</f>
        <v>NA</v>
      </c>
      <c r="AD72" t="str">
        <f t="shared" si="11"/>
        <v>W</v>
      </c>
      <c r="AE72" t="str">
        <f t="shared" si="12"/>
        <v>W</v>
      </c>
      <c r="AF72">
        <f t="shared" si="13"/>
        <v>5</v>
      </c>
      <c r="AG72">
        <f t="shared" si="10"/>
        <v>1</v>
      </c>
      <c r="AH72">
        <f t="shared" si="14"/>
        <v>0.35294117647058826</v>
      </c>
      <c r="AI72">
        <f t="shared" si="15"/>
        <v>0.41868512110726636</v>
      </c>
      <c r="AJ72">
        <v>0.38124999999999998</v>
      </c>
      <c r="AK72">
        <f t="shared" si="16"/>
        <v>0.38285156250000002</v>
      </c>
      <c r="AM72" t="str">
        <f t="shared" si="17"/>
        <v/>
      </c>
    </row>
    <row r="73" spans="1:39" x14ac:dyDescent="0.2">
      <c r="A73" t="s">
        <v>1569</v>
      </c>
      <c r="B73" t="s">
        <v>607</v>
      </c>
      <c r="C73" t="s">
        <v>608</v>
      </c>
      <c r="D73">
        <v>5</v>
      </c>
      <c r="E73" t="s">
        <v>609</v>
      </c>
      <c r="F73" t="s">
        <v>1461</v>
      </c>
      <c r="G73">
        <v>68</v>
      </c>
      <c r="H73" t="s">
        <v>632</v>
      </c>
      <c r="I73" t="s">
        <v>537</v>
      </c>
      <c r="J73" t="s">
        <v>667</v>
      </c>
      <c r="K73" t="s">
        <v>668</v>
      </c>
      <c r="L73">
        <v>53</v>
      </c>
      <c r="M73">
        <v>15</v>
      </c>
      <c r="N73">
        <v>1882</v>
      </c>
      <c r="O73" t="s">
        <v>448</v>
      </c>
      <c r="P73" t="s">
        <v>633</v>
      </c>
      <c r="Q73" t="s">
        <v>634</v>
      </c>
      <c r="R73">
        <v>49</v>
      </c>
      <c r="S73">
        <v>-15</v>
      </c>
      <c r="T73">
        <v>1895</v>
      </c>
      <c r="U73" t="s">
        <v>1570</v>
      </c>
      <c r="W73" t="s">
        <v>1442</v>
      </c>
      <c r="Y73" t="s">
        <v>1442</v>
      </c>
      <c r="Z73" t="s">
        <v>847</v>
      </c>
      <c r="AB73" t="str">
        <f>IF(I73=$AA$2,_xlfn.XLOOKUP(O73,tennis_clusters!B:B,tennis_clusters!AB:AB),"NA")</f>
        <v>NA</v>
      </c>
      <c r="AC73">
        <f>IF(OR(ISNUMBER(AB73),ISNA(AB73)),"NA",_xlfn.XLOOKUP(I73,tennis_clusters!B:B,tennis_clusters!AB:AB))</f>
        <v>5</v>
      </c>
      <c r="AD73" t="str">
        <f t="shared" si="11"/>
        <v>L</v>
      </c>
      <c r="AE73" t="str">
        <f t="shared" si="12"/>
        <v>L</v>
      </c>
      <c r="AF73">
        <f t="shared" si="13"/>
        <v>5</v>
      </c>
      <c r="AG73">
        <f t="shared" si="10"/>
        <v>0</v>
      </c>
      <c r="AH73">
        <f t="shared" si="14"/>
        <v>0.35294117647058826</v>
      </c>
      <c r="AI73">
        <f t="shared" si="15"/>
        <v>0.12456747404844293</v>
      </c>
      <c r="AJ73">
        <v>0.38124999999999998</v>
      </c>
      <c r="AK73">
        <f t="shared" si="16"/>
        <v>0.14535156249999998</v>
      </c>
      <c r="AM73" t="str">
        <f t="shared" si="17"/>
        <v/>
      </c>
    </row>
    <row r="74" spans="1:39" x14ac:dyDescent="0.2">
      <c r="A74" t="s">
        <v>1571</v>
      </c>
      <c r="B74" t="s">
        <v>1572</v>
      </c>
      <c r="C74" t="s">
        <v>637</v>
      </c>
      <c r="D74">
        <v>3</v>
      </c>
      <c r="E74" t="s">
        <v>609</v>
      </c>
      <c r="F74" t="s">
        <v>1461</v>
      </c>
      <c r="G74">
        <v>77</v>
      </c>
      <c r="H74" t="s">
        <v>624</v>
      </c>
      <c r="I74" t="s">
        <v>153</v>
      </c>
      <c r="J74" t="s">
        <v>647</v>
      </c>
      <c r="K74" t="s">
        <v>648</v>
      </c>
      <c r="L74">
        <v>75</v>
      </c>
      <c r="M74">
        <v>21</v>
      </c>
      <c r="N74">
        <v>1770</v>
      </c>
      <c r="O74" t="s">
        <v>448</v>
      </c>
      <c r="P74" t="s">
        <v>633</v>
      </c>
      <c r="Q74" t="s">
        <v>634</v>
      </c>
      <c r="R74">
        <v>48</v>
      </c>
      <c r="S74">
        <v>-13</v>
      </c>
      <c r="T74">
        <v>1908</v>
      </c>
      <c r="U74" t="s">
        <v>1573</v>
      </c>
      <c r="W74" t="s">
        <v>1442</v>
      </c>
      <c r="X74">
        <v>12</v>
      </c>
      <c r="Y74" t="s">
        <v>1442</v>
      </c>
      <c r="Z74" t="s">
        <v>1442</v>
      </c>
      <c r="AB74" t="str">
        <f>IF(I74=$AA$2,_xlfn.XLOOKUP(O74,tennis_clusters!B:B,tennis_clusters!AB:AB),"NA")</f>
        <v>NA</v>
      </c>
      <c r="AC74">
        <f>IF(OR(ISNUMBER(AB74),ISNA(AB74)),"NA",_xlfn.XLOOKUP(I74,tennis_clusters!B:B,tennis_clusters!AB:AB))</f>
        <v>18</v>
      </c>
      <c r="AD74" t="str">
        <f t="shared" si="11"/>
        <v>L</v>
      </c>
      <c r="AE74" t="str">
        <f t="shared" si="12"/>
        <v>L</v>
      </c>
      <c r="AF74">
        <f t="shared" si="13"/>
        <v>18</v>
      </c>
      <c r="AG74">
        <f t="shared" si="10"/>
        <v>0</v>
      </c>
      <c r="AH74">
        <f t="shared" si="14"/>
        <v>0.2857142857142857</v>
      </c>
      <c r="AI74">
        <f t="shared" si="15"/>
        <v>8.1632653061224483E-2</v>
      </c>
      <c r="AJ74">
        <v>0.38124999999999998</v>
      </c>
      <c r="AK74">
        <f t="shared" si="16"/>
        <v>0.14535156249999998</v>
      </c>
      <c r="AM74" t="str">
        <f t="shared" si="17"/>
        <v/>
      </c>
    </row>
    <row r="75" spans="1:39" x14ac:dyDescent="0.2">
      <c r="A75" t="s">
        <v>1574</v>
      </c>
      <c r="B75" t="s">
        <v>641</v>
      </c>
      <c r="C75" t="s">
        <v>642</v>
      </c>
      <c r="D75">
        <v>3</v>
      </c>
      <c r="E75" t="s">
        <v>609</v>
      </c>
      <c r="F75" t="s">
        <v>1461</v>
      </c>
      <c r="G75">
        <v>75</v>
      </c>
      <c r="H75" t="s">
        <v>628</v>
      </c>
      <c r="I75" t="s">
        <v>561</v>
      </c>
      <c r="J75" t="s">
        <v>633</v>
      </c>
      <c r="K75" t="s">
        <v>634</v>
      </c>
      <c r="L75">
        <v>26</v>
      </c>
      <c r="M75">
        <v>8</v>
      </c>
      <c r="N75">
        <v>1985</v>
      </c>
      <c r="O75" t="s">
        <v>448</v>
      </c>
      <c r="P75" t="s">
        <v>633</v>
      </c>
      <c r="Q75" t="s">
        <v>634</v>
      </c>
      <c r="R75">
        <v>46</v>
      </c>
      <c r="S75">
        <v>-9</v>
      </c>
      <c r="T75">
        <v>1917</v>
      </c>
      <c r="U75" t="s">
        <v>1575</v>
      </c>
      <c r="W75" t="s">
        <v>1442</v>
      </c>
      <c r="Y75" t="s">
        <v>1442</v>
      </c>
      <c r="Z75" t="s">
        <v>1442</v>
      </c>
      <c r="AB75" t="str">
        <f>IF(I75=$AA$2,_xlfn.XLOOKUP(O75,tennis_clusters!B:B,tennis_clusters!AB:AB),"NA")</f>
        <v>NA</v>
      </c>
      <c r="AC75">
        <f>IF(OR(ISNUMBER(AB75),ISNA(AB75)),"NA",_xlfn.XLOOKUP(I75,tennis_clusters!B:B,tennis_clusters!AB:AB))</f>
        <v>13</v>
      </c>
      <c r="AD75" t="str">
        <f t="shared" si="11"/>
        <v>L</v>
      </c>
      <c r="AE75" t="str">
        <f t="shared" si="12"/>
        <v>L</v>
      </c>
      <c r="AF75">
        <f t="shared" si="13"/>
        <v>13</v>
      </c>
      <c r="AG75">
        <f t="shared" si="10"/>
        <v>0</v>
      </c>
      <c r="AH75">
        <f t="shared" si="14"/>
        <v>0.4375</v>
      </c>
      <c r="AI75">
        <f t="shared" si="15"/>
        <v>0.19140625</v>
      </c>
      <c r="AJ75">
        <v>0.38124999999999998</v>
      </c>
      <c r="AK75">
        <f t="shared" si="16"/>
        <v>0.14535156249999998</v>
      </c>
      <c r="AM75" t="str">
        <f t="shared" si="17"/>
        <v/>
      </c>
    </row>
    <row r="76" spans="1:39" x14ac:dyDescent="0.2">
      <c r="A76" t="s">
        <v>1576</v>
      </c>
      <c r="B76" t="s">
        <v>650</v>
      </c>
      <c r="C76" t="s">
        <v>642</v>
      </c>
      <c r="D76">
        <v>3</v>
      </c>
      <c r="E76" t="s">
        <v>609</v>
      </c>
      <c r="F76" t="s">
        <v>1461</v>
      </c>
      <c r="G76">
        <v>71</v>
      </c>
      <c r="H76" t="s">
        <v>624</v>
      </c>
      <c r="I76" t="s">
        <v>333</v>
      </c>
      <c r="J76" t="s">
        <v>1081</v>
      </c>
      <c r="K76" t="s">
        <v>1082</v>
      </c>
      <c r="L76">
        <v>4</v>
      </c>
      <c r="M76">
        <v>2</v>
      </c>
      <c r="N76">
        <v>2269</v>
      </c>
      <c r="O76" t="s">
        <v>448</v>
      </c>
      <c r="P76" t="s">
        <v>633</v>
      </c>
      <c r="Q76" t="s">
        <v>634</v>
      </c>
      <c r="R76">
        <v>48</v>
      </c>
      <c r="S76">
        <v>-3</v>
      </c>
      <c r="T76">
        <v>1920</v>
      </c>
      <c r="U76" t="s">
        <v>825</v>
      </c>
      <c r="V76">
        <v>4</v>
      </c>
      <c r="W76" t="s">
        <v>1442</v>
      </c>
      <c r="Y76" t="s">
        <v>1442</v>
      </c>
      <c r="Z76" t="s">
        <v>1442</v>
      </c>
      <c r="AB76" t="str">
        <f>IF(I76=$AA$2,_xlfn.XLOOKUP(O76,tennis_clusters!B:B,tennis_clusters!AB:AB),"NA")</f>
        <v>NA</v>
      </c>
      <c r="AC76">
        <f>IF(OR(ISNUMBER(AB76),ISNA(AB76)),"NA",_xlfn.XLOOKUP(I76,tennis_clusters!B:B,tennis_clusters!AB:AB))</f>
        <v>8</v>
      </c>
      <c r="AD76" t="str">
        <f t="shared" si="11"/>
        <v>L</v>
      </c>
      <c r="AE76" t="str">
        <f t="shared" si="12"/>
        <v>L</v>
      </c>
      <c r="AF76">
        <f t="shared" si="13"/>
        <v>8</v>
      </c>
      <c r="AG76">
        <f t="shared" si="10"/>
        <v>0</v>
      </c>
      <c r="AH76">
        <f t="shared" si="14"/>
        <v>0.29166666666666669</v>
      </c>
      <c r="AI76">
        <f t="shared" si="15"/>
        <v>8.5069444444444461E-2</v>
      </c>
      <c r="AJ76">
        <v>0.38124999999999998</v>
      </c>
      <c r="AK76">
        <f t="shared" si="16"/>
        <v>0.14535156249999998</v>
      </c>
      <c r="AM76" t="str">
        <f t="shared" si="17"/>
        <v/>
      </c>
    </row>
    <row r="77" spans="1:39" x14ac:dyDescent="0.2">
      <c r="A77" t="s">
        <v>1576</v>
      </c>
      <c r="B77" t="s">
        <v>650</v>
      </c>
      <c r="C77" t="s">
        <v>642</v>
      </c>
      <c r="D77">
        <v>3</v>
      </c>
      <c r="E77" t="s">
        <v>609</v>
      </c>
      <c r="F77" t="s">
        <v>1461</v>
      </c>
      <c r="G77">
        <v>71</v>
      </c>
      <c r="H77" t="s">
        <v>628</v>
      </c>
      <c r="I77" t="s">
        <v>448</v>
      </c>
      <c r="J77" t="s">
        <v>633</v>
      </c>
      <c r="K77" t="s">
        <v>634</v>
      </c>
      <c r="L77">
        <v>48</v>
      </c>
      <c r="M77">
        <v>4</v>
      </c>
      <c r="N77">
        <v>1916</v>
      </c>
      <c r="O77" t="s">
        <v>194</v>
      </c>
      <c r="P77" t="s">
        <v>858</v>
      </c>
      <c r="Q77" t="s">
        <v>859</v>
      </c>
      <c r="R77">
        <v>251</v>
      </c>
      <c r="S77">
        <v>-12</v>
      </c>
      <c r="T77">
        <v>1658</v>
      </c>
      <c r="U77" t="s">
        <v>707</v>
      </c>
      <c r="W77" t="s">
        <v>728</v>
      </c>
      <c r="Y77" t="s">
        <v>1442</v>
      </c>
      <c r="Z77" t="s">
        <v>1442</v>
      </c>
      <c r="AB77">
        <f>IF(I77=$AA$2,_xlfn.XLOOKUP(O77,tennis_clusters!B:B,tennis_clusters!AB:AB),"NA")</f>
        <v>9</v>
      </c>
      <c r="AC77" t="str">
        <f>IF(OR(ISNUMBER(AB77),ISNA(AB77)),"NA",_xlfn.XLOOKUP(I77,tennis_clusters!B:B,tennis_clusters!AB:AB))</f>
        <v>NA</v>
      </c>
      <c r="AD77" t="str">
        <f t="shared" si="11"/>
        <v>W</v>
      </c>
      <c r="AE77" t="str">
        <f t="shared" si="12"/>
        <v>W</v>
      </c>
      <c r="AF77">
        <f t="shared" si="13"/>
        <v>9</v>
      </c>
      <c r="AG77">
        <f t="shared" si="10"/>
        <v>1</v>
      </c>
      <c r="AH77">
        <f t="shared" si="14"/>
        <v>0.52941176470588236</v>
      </c>
      <c r="AI77">
        <f t="shared" si="15"/>
        <v>0.22145328719723184</v>
      </c>
      <c r="AJ77">
        <v>0.38124999999999998</v>
      </c>
      <c r="AK77">
        <f t="shared" si="16"/>
        <v>0.38285156250000002</v>
      </c>
      <c r="AM77" t="str">
        <f t="shared" si="17"/>
        <v/>
      </c>
    </row>
    <row r="78" spans="1:39" x14ac:dyDescent="0.2">
      <c r="A78" t="s">
        <v>1577</v>
      </c>
      <c r="B78" t="s">
        <v>1509</v>
      </c>
      <c r="C78" t="s">
        <v>637</v>
      </c>
      <c r="D78">
        <v>3</v>
      </c>
      <c r="E78" t="s">
        <v>671</v>
      </c>
      <c r="F78" t="s">
        <v>1461</v>
      </c>
      <c r="G78">
        <v>49</v>
      </c>
      <c r="H78" t="s">
        <v>618</v>
      </c>
      <c r="I78" t="s">
        <v>547</v>
      </c>
      <c r="J78" t="s">
        <v>737</v>
      </c>
      <c r="K78" t="s">
        <v>738</v>
      </c>
      <c r="L78">
        <v>39</v>
      </c>
      <c r="M78">
        <v>9</v>
      </c>
      <c r="N78">
        <v>1952</v>
      </c>
      <c r="O78" t="s">
        <v>448</v>
      </c>
      <c r="P78" t="s">
        <v>633</v>
      </c>
      <c r="Q78" t="s">
        <v>634</v>
      </c>
      <c r="R78">
        <v>49</v>
      </c>
      <c r="S78">
        <v>-9</v>
      </c>
      <c r="T78">
        <v>1925</v>
      </c>
      <c r="U78" t="s">
        <v>1578</v>
      </c>
      <c r="V78">
        <v>5</v>
      </c>
      <c r="W78" t="s">
        <v>1442</v>
      </c>
      <c r="X78">
        <v>4</v>
      </c>
      <c r="Y78" t="s">
        <v>1442</v>
      </c>
      <c r="Z78" t="s">
        <v>1442</v>
      </c>
      <c r="AB78" t="str">
        <f>IF(I78=$AA$2,_xlfn.XLOOKUP(O78,tennis_clusters!B:B,tennis_clusters!AB:AB),"NA")</f>
        <v>NA</v>
      </c>
      <c r="AC78">
        <f>IF(OR(ISNUMBER(AB78),ISNA(AB78)),"NA",_xlfn.XLOOKUP(I78,tennis_clusters!B:B,tennis_clusters!AB:AB))</f>
        <v>2</v>
      </c>
      <c r="AD78" t="str">
        <f t="shared" si="11"/>
        <v>L</v>
      </c>
      <c r="AE78" t="str">
        <f t="shared" si="12"/>
        <v>L</v>
      </c>
      <c r="AF78">
        <f t="shared" si="13"/>
        <v>2</v>
      </c>
      <c r="AG78">
        <f t="shared" si="10"/>
        <v>0</v>
      </c>
      <c r="AH78">
        <f t="shared" si="14"/>
        <v>0.51515151515151514</v>
      </c>
      <c r="AI78">
        <f t="shared" si="15"/>
        <v>0.26538108356290174</v>
      </c>
      <c r="AJ78">
        <v>0.38124999999999998</v>
      </c>
      <c r="AK78">
        <f t="shared" si="16"/>
        <v>0.14535156249999998</v>
      </c>
      <c r="AM78" t="str">
        <f t="shared" si="17"/>
        <v/>
      </c>
    </row>
    <row r="79" spans="1:39" x14ac:dyDescent="0.2">
      <c r="A79" t="s">
        <v>1577</v>
      </c>
      <c r="B79" t="s">
        <v>1509</v>
      </c>
      <c r="C79" t="s">
        <v>637</v>
      </c>
      <c r="D79">
        <v>3</v>
      </c>
      <c r="E79" t="s">
        <v>671</v>
      </c>
      <c r="F79" t="s">
        <v>1461</v>
      </c>
      <c r="G79">
        <v>49</v>
      </c>
      <c r="H79" t="s">
        <v>620</v>
      </c>
      <c r="I79" t="s">
        <v>448</v>
      </c>
      <c r="J79" t="s">
        <v>633</v>
      </c>
      <c r="K79" t="s">
        <v>634</v>
      </c>
      <c r="L79">
        <v>49</v>
      </c>
      <c r="M79">
        <v>7</v>
      </c>
      <c r="N79">
        <v>1918</v>
      </c>
      <c r="O79" t="s">
        <v>162</v>
      </c>
      <c r="P79" t="s">
        <v>1510</v>
      </c>
      <c r="Q79" t="s">
        <v>1511</v>
      </c>
      <c r="R79">
        <v>115</v>
      </c>
      <c r="S79">
        <v>-9</v>
      </c>
      <c r="T79">
        <v>1830</v>
      </c>
      <c r="U79" t="s">
        <v>754</v>
      </c>
      <c r="V79">
        <v>4</v>
      </c>
      <c r="W79" t="s">
        <v>1442</v>
      </c>
      <c r="Y79" t="s">
        <v>1442</v>
      </c>
      <c r="Z79" t="s">
        <v>1442</v>
      </c>
      <c r="AB79">
        <f>IF(I79=$AA$2,_xlfn.XLOOKUP(O79,tennis_clusters!B:B,tennis_clusters!AB:AB),"NA")</f>
        <v>23</v>
      </c>
      <c r="AC79" t="str">
        <f>IF(OR(ISNUMBER(AB79),ISNA(AB79)),"NA",_xlfn.XLOOKUP(I79,tennis_clusters!B:B,tennis_clusters!AB:AB))</f>
        <v>NA</v>
      </c>
      <c r="AD79" t="str">
        <f t="shared" si="11"/>
        <v>W</v>
      </c>
      <c r="AE79" t="str">
        <f t="shared" si="12"/>
        <v>W</v>
      </c>
      <c r="AF79">
        <f t="shared" si="13"/>
        <v>23</v>
      </c>
      <c r="AG79">
        <f t="shared" si="10"/>
        <v>1</v>
      </c>
      <c r="AH79">
        <f t="shared" si="14"/>
        <v>0.53846153846153844</v>
      </c>
      <c r="AI79">
        <f t="shared" si="15"/>
        <v>0.21301775147928997</v>
      </c>
      <c r="AJ79">
        <v>0.38124999999999998</v>
      </c>
      <c r="AK79">
        <f t="shared" si="16"/>
        <v>0.38285156250000002</v>
      </c>
      <c r="AM79" t="str">
        <f t="shared" si="17"/>
        <v/>
      </c>
    </row>
    <row r="80" spans="1:39" x14ac:dyDescent="0.2">
      <c r="A80" t="s">
        <v>1579</v>
      </c>
      <c r="B80" t="s">
        <v>1580</v>
      </c>
      <c r="C80" t="s">
        <v>697</v>
      </c>
      <c r="D80">
        <v>5</v>
      </c>
      <c r="E80" t="s">
        <v>609</v>
      </c>
      <c r="F80" t="s">
        <v>1461</v>
      </c>
      <c r="H80" t="s">
        <v>677</v>
      </c>
      <c r="I80" t="s">
        <v>77</v>
      </c>
      <c r="J80" t="s">
        <v>667</v>
      </c>
      <c r="K80" t="s">
        <v>668</v>
      </c>
      <c r="L80">
        <v>194</v>
      </c>
      <c r="M80">
        <v>27</v>
      </c>
      <c r="N80">
        <v>1760</v>
      </c>
      <c r="O80" t="s">
        <v>448</v>
      </c>
      <c r="P80" t="s">
        <v>633</v>
      </c>
      <c r="Q80" t="s">
        <v>634</v>
      </c>
      <c r="R80">
        <v>32</v>
      </c>
      <c r="S80">
        <v>-16</v>
      </c>
      <c r="T80">
        <v>1934</v>
      </c>
      <c r="U80" t="s">
        <v>893</v>
      </c>
      <c r="W80" t="s">
        <v>1442</v>
      </c>
      <c r="Y80" t="s">
        <v>1442</v>
      </c>
      <c r="Z80" t="s">
        <v>1442</v>
      </c>
      <c r="AB80" t="str">
        <f>IF(I80=$AA$2,_xlfn.XLOOKUP(O80,tennis_clusters!B:B,tennis_clusters!AB:AB),"NA")</f>
        <v>NA</v>
      </c>
      <c r="AC80">
        <f>IF(OR(ISNUMBER(AB80),ISNA(AB80)),"NA",_xlfn.XLOOKUP(I80,tennis_clusters!B:B,tennis_clusters!AB:AB))</f>
        <v>8</v>
      </c>
      <c r="AD80" t="str">
        <f t="shared" si="11"/>
        <v>L</v>
      </c>
      <c r="AE80" t="str">
        <f t="shared" si="12"/>
        <v>L</v>
      </c>
      <c r="AF80">
        <f t="shared" si="13"/>
        <v>8</v>
      </c>
      <c r="AG80">
        <f t="shared" si="10"/>
        <v>0</v>
      </c>
      <c r="AH80">
        <f t="shared" si="14"/>
        <v>0.29166666666666669</v>
      </c>
      <c r="AI80">
        <f t="shared" si="15"/>
        <v>8.5069444444444461E-2</v>
      </c>
      <c r="AJ80">
        <v>0.38124999999999998</v>
      </c>
      <c r="AK80">
        <f t="shared" si="16"/>
        <v>0.14535156249999998</v>
      </c>
      <c r="AM80" t="str">
        <f t="shared" si="17"/>
        <v/>
      </c>
    </row>
    <row r="81" spans="1:39" x14ac:dyDescent="0.2">
      <c r="A81" t="s">
        <v>1579</v>
      </c>
      <c r="B81" t="s">
        <v>1580</v>
      </c>
      <c r="C81" t="s">
        <v>697</v>
      </c>
      <c r="D81">
        <v>5</v>
      </c>
      <c r="E81" t="s">
        <v>609</v>
      </c>
      <c r="F81" t="s">
        <v>1461</v>
      </c>
      <c r="H81" t="s">
        <v>677</v>
      </c>
      <c r="I81" t="s">
        <v>448</v>
      </c>
      <c r="J81" t="s">
        <v>633</v>
      </c>
      <c r="K81" t="s">
        <v>634</v>
      </c>
      <c r="L81">
        <v>32</v>
      </c>
      <c r="M81">
        <v>5</v>
      </c>
      <c r="N81">
        <v>1929</v>
      </c>
      <c r="O81" t="s">
        <v>328</v>
      </c>
      <c r="P81" t="s">
        <v>667</v>
      </c>
      <c r="Q81" t="s">
        <v>668</v>
      </c>
      <c r="R81">
        <v>187</v>
      </c>
      <c r="S81">
        <v>-12</v>
      </c>
      <c r="T81">
        <v>1691</v>
      </c>
      <c r="U81" t="s">
        <v>912</v>
      </c>
      <c r="W81" t="s">
        <v>1442</v>
      </c>
      <c r="Y81" t="s">
        <v>1442</v>
      </c>
      <c r="Z81" t="s">
        <v>1442</v>
      </c>
      <c r="AB81">
        <f>IF(I81=$AA$2,_xlfn.XLOOKUP(O81,tennis_clusters!B:B,tennis_clusters!AB:AB),"NA")</f>
        <v>11</v>
      </c>
      <c r="AC81" t="str">
        <f>IF(OR(ISNUMBER(AB81),ISNA(AB81)),"NA",_xlfn.XLOOKUP(I81,tennis_clusters!B:B,tennis_clusters!AB:AB))</f>
        <v>NA</v>
      </c>
      <c r="AD81" t="str">
        <f t="shared" si="11"/>
        <v>W</v>
      </c>
      <c r="AE81" t="str">
        <f t="shared" si="12"/>
        <v>W</v>
      </c>
      <c r="AF81">
        <f t="shared" si="13"/>
        <v>11</v>
      </c>
      <c r="AG81">
        <f t="shared" si="10"/>
        <v>1</v>
      </c>
      <c r="AH81">
        <f t="shared" si="14"/>
        <v>0.17391304347826086</v>
      </c>
      <c r="AI81">
        <f t="shared" si="15"/>
        <v>0.68241965973534968</v>
      </c>
      <c r="AJ81">
        <v>0.38124999999999998</v>
      </c>
      <c r="AK81">
        <f t="shared" si="16"/>
        <v>0.38285156250000002</v>
      </c>
      <c r="AM81" t="str">
        <f t="shared" si="17"/>
        <v/>
      </c>
    </row>
    <row r="82" spans="1:39" x14ac:dyDescent="0.2">
      <c r="A82" t="s">
        <v>1581</v>
      </c>
      <c r="B82" t="s">
        <v>658</v>
      </c>
      <c r="C82" t="s">
        <v>608</v>
      </c>
      <c r="D82">
        <v>5</v>
      </c>
      <c r="E82" t="s">
        <v>608</v>
      </c>
      <c r="F82" t="s">
        <v>1461</v>
      </c>
      <c r="G82">
        <v>86</v>
      </c>
      <c r="H82" t="s">
        <v>624</v>
      </c>
      <c r="I82" t="s">
        <v>555</v>
      </c>
      <c r="J82" t="s">
        <v>693</v>
      </c>
      <c r="K82" t="s">
        <v>694</v>
      </c>
      <c r="L82">
        <v>6</v>
      </c>
      <c r="M82">
        <v>4</v>
      </c>
      <c r="N82">
        <v>2245</v>
      </c>
      <c r="O82" t="s">
        <v>448</v>
      </c>
      <c r="P82" t="s">
        <v>633</v>
      </c>
      <c r="Q82" t="s">
        <v>634</v>
      </c>
      <c r="R82">
        <v>37</v>
      </c>
      <c r="S82">
        <v>-5</v>
      </c>
      <c r="T82">
        <v>1934</v>
      </c>
      <c r="U82" t="s">
        <v>1582</v>
      </c>
      <c r="V82">
        <v>6</v>
      </c>
      <c r="W82" t="s">
        <v>1442</v>
      </c>
      <c r="Y82" t="s">
        <v>1442</v>
      </c>
      <c r="Z82" t="s">
        <v>1442</v>
      </c>
      <c r="AB82" t="str">
        <f>IF(I82=$AA$2,_xlfn.XLOOKUP(O82,tennis_clusters!B:B,tennis_clusters!AB:AB),"NA")</f>
        <v>NA</v>
      </c>
      <c r="AC82">
        <f>IF(OR(ISNUMBER(AB82),ISNA(AB82)),"NA",_xlfn.XLOOKUP(I82,tennis_clusters!B:B,tennis_clusters!AB:AB))</f>
        <v>11</v>
      </c>
      <c r="AD82" t="str">
        <f t="shared" si="11"/>
        <v>L</v>
      </c>
      <c r="AE82" t="str">
        <f t="shared" si="12"/>
        <v>L</v>
      </c>
      <c r="AF82">
        <f t="shared" si="13"/>
        <v>11</v>
      </c>
      <c r="AG82">
        <f t="shared" si="10"/>
        <v>0</v>
      </c>
      <c r="AH82">
        <f t="shared" si="14"/>
        <v>0.17391304347826086</v>
      </c>
      <c r="AI82">
        <f t="shared" si="15"/>
        <v>3.0245746691871453E-2</v>
      </c>
      <c r="AJ82">
        <v>0.38124999999999998</v>
      </c>
      <c r="AK82">
        <f t="shared" si="16"/>
        <v>0.14535156249999998</v>
      </c>
      <c r="AM82" t="str">
        <f t="shared" si="17"/>
        <v/>
      </c>
    </row>
    <row r="83" spans="1:39" x14ac:dyDescent="0.2">
      <c r="A83" t="s">
        <v>1581</v>
      </c>
      <c r="B83" t="s">
        <v>658</v>
      </c>
      <c r="C83" t="s">
        <v>608</v>
      </c>
      <c r="D83">
        <v>5</v>
      </c>
      <c r="E83" t="s">
        <v>608</v>
      </c>
      <c r="F83" t="s">
        <v>1461</v>
      </c>
      <c r="G83">
        <v>86</v>
      </c>
      <c r="H83" t="s">
        <v>628</v>
      </c>
      <c r="I83" t="s">
        <v>448</v>
      </c>
      <c r="J83" t="s">
        <v>633</v>
      </c>
      <c r="K83" t="s">
        <v>634</v>
      </c>
      <c r="L83">
        <v>37</v>
      </c>
      <c r="M83">
        <v>13</v>
      </c>
      <c r="N83">
        <v>1921</v>
      </c>
      <c r="O83" t="s">
        <v>357</v>
      </c>
      <c r="P83" t="s">
        <v>693</v>
      </c>
      <c r="Q83" t="s">
        <v>694</v>
      </c>
      <c r="R83">
        <v>41</v>
      </c>
      <c r="S83">
        <v>-13</v>
      </c>
      <c r="T83">
        <v>1892</v>
      </c>
      <c r="U83" t="s">
        <v>1583</v>
      </c>
      <c r="W83" t="s">
        <v>1442</v>
      </c>
      <c r="Y83" t="s">
        <v>1442</v>
      </c>
      <c r="Z83" t="s">
        <v>1442</v>
      </c>
      <c r="AB83">
        <f>IF(I83=$AA$2,_xlfn.XLOOKUP(O83,tennis_clusters!B:B,tennis_clusters!AB:AB),"NA")</f>
        <v>9</v>
      </c>
      <c r="AC83" t="str">
        <f>IF(OR(ISNUMBER(AB83),ISNA(AB83)),"NA",_xlfn.XLOOKUP(I83,tennis_clusters!B:B,tennis_clusters!AB:AB))</f>
        <v>NA</v>
      </c>
      <c r="AD83" t="str">
        <f t="shared" si="11"/>
        <v>W</v>
      </c>
      <c r="AE83" t="str">
        <f t="shared" si="12"/>
        <v>W</v>
      </c>
      <c r="AF83">
        <f t="shared" si="13"/>
        <v>9</v>
      </c>
      <c r="AG83">
        <f t="shared" si="10"/>
        <v>1</v>
      </c>
      <c r="AH83">
        <f t="shared" si="14"/>
        <v>0.52941176470588236</v>
      </c>
      <c r="AI83">
        <f t="shared" si="15"/>
        <v>0.22145328719723184</v>
      </c>
      <c r="AJ83">
        <v>0.38124999999999998</v>
      </c>
      <c r="AK83">
        <f t="shared" si="16"/>
        <v>0.38285156250000002</v>
      </c>
      <c r="AM83" t="str">
        <f t="shared" si="17"/>
        <v/>
      </c>
    </row>
    <row r="84" spans="1:39" x14ac:dyDescent="0.2">
      <c r="A84" t="s">
        <v>1581</v>
      </c>
      <c r="B84" t="s">
        <v>658</v>
      </c>
      <c r="C84" t="s">
        <v>608</v>
      </c>
      <c r="D84">
        <v>5</v>
      </c>
      <c r="E84" t="s">
        <v>608</v>
      </c>
      <c r="F84" t="s">
        <v>1461</v>
      </c>
      <c r="G84">
        <v>86</v>
      </c>
      <c r="H84" t="s">
        <v>632</v>
      </c>
      <c r="I84" t="s">
        <v>448</v>
      </c>
      <c r="J84" t="s">
        <v>633</v>
      </c>
      <c r="K84" t="s">
        <v>634</v>
      </c>
      <c r="L84">
        <v>37</v>
      </c>
      <c r="M84">
        <v>18</v>
      </c>
      <c r="N84">
        <v>1903</v>
      </c>
      <c r="O84" t="s">
        <v>224</v>
      </c>
      <c r="P84" t="s">
        <v>633</v>
      </c>
      <c r="Q84" t="s">
        <v>634</v>
      </c>
      <c r="R84">
        <v>32</v>
      </c>
      <c r="S84">
        <v>-16</v>
      </c>
      <c r="T84">
        <v>1970</v>
      </c>
      <c r="U84" t="s">
        <v>1584</v>
      </c>
      <c r="W84" t="s">
        <v>1442</v>
      </c>
      <c r="X84">
        <v>29</v>
      </c>
      <c r="Y84" t="s">
        <v>1442</v>
      </c>
      <c r="Z84" t="s">
        <v>1442</v>
      </c>
      <c r="AB84">
        <f>IF(I84=$AA$2,_xlfn.XLOOKUP(O84,tennis_clusters!B:B,tennis_clusters!AB:AB),"NA")</f>
        <v>22</v>
      </c>
      <c r="AC84" t="str">
        <f>IF(OR(ISNUMBER(AB84),ISNA(AB84)),"NA",_xlfn.XLOOKUP(I84,tennis_clusters!B:B,tennis_clusters!AB:AB))</f>
        <v>NA</v>
      </c>
      <c r="AD84" t="str">
        <f t="shared" si="11"/>
        <v>W</v>
      </c>
      <c r="AE84" t="str">
        <f t="shared" si="12"/>
        <v>W</v>
      </c>
      <c r="AF84">
        <f t="shared" si="13"/>
        <v>22</v>
      </c>
      <c r="AG84">
        <f t="shared" si="10"/>
        <v>1</v>
      </c>
      <c r="AH84">
        <f t="shared" si="14"/>
        <v>0.36842105263157893</v>
      </c>
      <c r="AI84">
        <f t="shared" si="15"/>
        <v>0.39889196675900274</v>
      </c>
      <c r="AJ84">
        <v>0.38124999999999998</v>
      </c>
      <c r="AK84">
        <f t="shared" si="16"/>
        <v>0.38285156250000002</v>
      </c>
      <c r="AM84" t="str">
        <f t="shared" si="17"/>
        <v/>
      </c>
    </row>
    <row r="85" spans="1:39" x14ac:dyDescent="0.2">
      <c r="A85" t="s">
        <v>1585</v>
      </c>
      <c r="B85" t="s">
        <v>1586</v>
      </c>
      <c r="C85" t="s">
        <v>637</v>
      </c>
      <c r="D85">
        <v>3</v>
      </c>
      <c r="E85" t="s">
        <v>608</v>
      </c>
      <c r="F85" t="s">
        <v>1461</v>
      </c>
      <c r="G85">
        <v>80</v>
      </c>
      <c r="H85" t="s">
        <v>624</v>
      </c>
      <c r="I85" t="s">
        <v>55</v>
      </c>
      <c r="J85" t="s">
        <v>829</v>
      </c>
      <c r="K85" t="s">
        <v>830</v>
      </c>
      <c r="L85">
        <v>75</v>
      </c>
      <c r="M85">
        <v>7</v>
      </c>
      <c r="N85">
        <v>1980</v>
      </c>
      <c r="O85" t="s">
        <v>448</v>
      </c>
      <c r="P85" t="s">
        <v>633</v>
      </c>
      <c r="Q85" t="s">
        <v>634</v>
      </c>
      <c r="R85">
        <v>36</v>
      </c>
      <c r="S85">
        <v>-8</v>
      </c>
      <c r="T85">
        <v>1911</v>
      </c>
      <c r="U85" t="s">
        <v>1587</v>
      </c>
      <c r="W85" t="s">
        <v>1442</v>
      </c>
      <c r="X85">
        <v>11</v>
      </c>
      <c r="Y85" t="s">
        <v>1442</v>
      </c>
      <c r="Z85" t="s">
        <v>1442</v>
      </c>
      <c r="AB85" t="str">
        <f>IF(I85=$AA$2,_xlfn.XLOOKUP(O85,tennis_clusters!B:B,tennis_clusters!AB:AB),"NA")</f>
        <v>NA</v>
      </c>
      <c r="AC85">
        <f>IF(OR(ISNUMBER(AB85),ISNA(AB85)),"NA",_xlfn.XLOOKUP(I85,tennis_clusters!B:B,tennis_clusters!AB:AB))</f>
        <v>15</v>
      </c>
      <c r="AD85" t="str">
        <f t="shared" si="11"/>
        <v>L</v>
      </c>
      <c r="AE85" t="str">
        <f t="shared" si="12"/>
        <v>L</v>
      </c>
      <c r="AF85">
        <f t="shared" si="13"/>
        <v>15</v>
      </c>
      <c r="AG85">
        <f t="shared" si="10"/>
        <v>0</v>
      </c>
      <c r="AH85">
        <f t="shared" si="14"/>
        <v>0.26923076923076922</v>
      </c>
      <c r="AI85">
        <f t="shared" si="15"/>
        <v>7.2485207100591711E-2</v>
      </c>
      <c r="AJ85">
        <v>0.38124999999999998</v>
      </c>
      <c r="AK85">
        <f t="shared" si="16"/>
        <v>0.14535156249999998</v>
      </c>
      <c r="AM85" t="str">
        <f t="shared" si="17"/>
        <v/>
      </c>
    </row>
    <row r="86" spans="1:39" x14ac:dyDescent="0.2">
      <c r="A86" t="s">
        <v>1588</v>
      </c>
      <c r="B86" t="s">
        <v>762</v>
      </c>
      <c r="C86" t="s">
        <v>783</v>
      </c>
      <c r="D86">
        <v>3</v>
      </c>
      <c r="E86" t="s">
        <v>608</v>
      </c>
      <c r="F86" t="s">
        <v>1461</v>
      </c>
      <c r="G86">
        <v>100</v>
      </c>
      <c r="H86" t="s">
        <v>624</v>
      </c>
      <c r="I86" t="s">
        <v>224</v>
      </c>
      <c r="J86" t="s">
        <v>633</v>
      </c>
      <c r="K86" t="s">
        <v>634</v>
      </c>
      <c r="L86">
        <v>34</v>
      </c>
      <c r="M86">
        <v>8</v>
      </c>
      <c r="N86">
        <v>1959</v>
      </c>
      <c r="O86" t="s">
        <v>448</v>
      </c>
      <c r="P86" t="s">
        <v>633</v>
      </c>
      <c r="Q86" t="s">
        <v>634</v>
      </c>
      <c r="R86">
        <v>36</v>
      </c>
      <c r="S86">
        <v>-9</v>
      </c>
      <c r="T86">
        <v>1920</v>
      </c>
      <c r="U86" t="s">
        <v>804</v>
      </c>
      <c r="W86" t="s">
        <v>1442</v>
      </c>
      <c r="Y86" t="s">
        <v>1442</v>
      </c>
      <c r="Z86" t="s">
        <v>1442</v>
      </c>
      <c r="AB86" t="str">
        <f>IF(I86=$AA$2,_xlfn.XLOOKUP(O86,tennis_clusters!B:B,tennis_clusters!AB:AB),"NA")</f>
        <v>NA</v>
      </c>
      <c r="AC86">
        <f>IF(OR(ISNUMBER(AB86),ISNA(AB86)),"NA",_xlfn.XLOOKUP(I86,tennis_clusters!B:B,tennis_clusters!AB:AB))</f>
        <v>22</v>
      </c>
      <c r="AD86" t="str">
        <f t="shared" si="11"/>
        <v>L</v>
      </c>
      <c r="AE86" t="str">
        <f t="shared" si="12"/>
        <v>L</v>
      </c>
      <c r="AF86">
        <f t="shared" si="13"/>
        <v>22</v>
      </c>
      <c r="AG86">
        <f t="shared" si="10"/>
        <v>0</v>
      </c>
      <c r="AH86">
        <f t="shared" si="14"/>
        <v>0.36842105263157893</v>
      </c>
      <c r="AI86">
        <f t="shared" si="15"/>
        <v>0.13573407202216065</v>
      </c>
      <c r="AJ86">
        <v>0.38124999999999998</v>
      </c>
      <c r="AK86">
        <f t="shared" si="16"/>
        <v>0.14535156249999998</v>
      </c>
      <c r="AM86" t="str">
        <f t="shared" si="17"/>
        <v/>
      </c>
    </row>
    <row r="87" spans="1:39" x14ac:dyDescent="0.2">
      <c r="A87" t="s">
        <v>1589</v>
      </c>
      <c r="B87" t="s">
        <v>670</v>
      </c>
      <c r="C87" t="s">
        <v>608</v>
      </c>
      <c r="D87">
        <v>5</v>
      </c>
      <c r="E87" t="s">
        <v>671</v>
      </c>
      <c r="F87" t="s">
        <v>1461</v>
      </c>
      <c r="G87">
        <v>46</v>
      </c>
      <c r="H87" t="s">
        <v>624</v>
      </c>
      <c r="I87" t="s">
        <v>297</v>
      </c>
      <c r="J87" t="s">
        <v>638</v>
      </c>
      <c r="K87" t="s">
        <v>639</v>
      </c>
      <c r="L87">
        <v>15</v>
      </c>
      <c r="M87">
        <v>6</v>
      </c>
      <c r="N87">
        <v>2137</v>
      </c>
      <c r="O87" t="s">
        <v>448</v>
      </c>
      <c r="P87" t="s">
        <v>633</v>
      </c>
      <c r="Q87" t="s">
        <v>634</v>
      </c>
      <c r="R87">
        <v>42</v>
      </c>
      <c r="S87">
        <v>-7</v>
      </c>
      <c r="T87">
        <v>1927</v>
      </c>
      <c r="U87" t="s">
        <v>1590</v>
      </c>
      <c r="V87">
        <v>14</v>
      </c>
      <c r="W87" t="s">
        <v>1442</v>
      </c>
      <c r="Y87" t="s">
        <v>1442</v>
      </c>
      <c r="Z87" t="s">
        <v>1442</v>
      </c>
      <c r="AB87" t="str">
        <f>IF(I87=$AA$2,_xlfn.XLOOKUP(O87,tennis_clusters!B:B,tennis_clusters!AB:AB),"NA")</f>
        <v>NA</v>
      </c>
      <c r="AC87">
        <f>IF(OR(ISNUMBER(AB87),ISNA(AB87)),"NA",_xlfn.XLOOKUP(I87,tennis_clusters!B:B,tennis_clusters!AB:AB))</f>
        <v>16</v>
      </c>
      <c r="AD87" t="str">
        <f t="shared" si="11"/>
        <v>L</v>
      </c>
      <c r="AE87" t="str">
        <f t="shared" si="12"/>
        <v>L</v>
      </c>
      <c r="AF87">
        <f t="shared" si="13"/>
        <v>16</v>
      </c>
      <c r="AG87">
        <f t="shared" si="10"/>
        <v>0</v>
      </c>
      <c r="AH87">
        <f t="shared" si="14"/>
        <v>0</v>
      </c>
      <c r="AI87">
        <f t="shared" si="15"/>
        <v>0</v>
      </c>
      <c r="AJ87">
        <v>0.38124999999999998</v>
      </c>
      <c r="AK87">
        <f t="shared" si="16"/>
        <v>0.14535156249999998</v>
      </c>
      <c r="AM87" t="str">
        <f t="shared" si="17"/>
        <v/>
      </c>
    </row>
    <row r="88" spans="1:39" x14ac:dyDescent="0.2">
      <c r="A88" t="s">
        <v>1589</v>
      </c>
      <c r="B88" t="s">
        <v>670</v>
      </c>
      <c r="C88" t="s">
        <v>608</v>
      </c>
      <c r="D88">
        <v>5</v>
      </c>
      <c r="E88" t="s">
        <v>671</v>
      </c>
      <c r="F88" t="s">
        <v>1461</v>
      </c>
      <c r="G88">
        <v>46</v>
      </c>
      <c r="H88" t="s">
        <v>628</v>
      </c>
      <c r="I88" t="s">
        <v>448</v>
      </c>
      <c r="J88" t="s">
        <v>633</v>
      </c>
      <c r="K88" t="s">
        <v>634</v>
      </c>
      <c r="L88">
        <v>42</v>
      </c>
      <c r="M88">
        <v>19</v>
      </c>
      <c r="N88">
        <v>1908</v>
      </c>
      <c r="O88" t="s">
        <v>467</v>
      </c>
      <c r="P88" t="s">
        <v>621</v>
      </c>
      <c r="Q88" t="s">
        <v>622</v>
      </c>
      <c r="R88">
        <v>28</v>
      </c>
      <c r="S88">
        <v>-17</v>
      </c>
      <c r="T88">
        <v>2010</v>
      </c>
      <c r="U88" t="s">
        <v>1591</v>
      </c>
      <c r="W88" t="s">
        <v>1442</v>
      </c>
      <c r="X88">
        <v>22</v>
      </c>
      <c r="Y88" t="s">
        <v>1442</v>
      </c>
      <c r="Z88" t="s">
        <v>1442</v>
      </c>
      <c r="AB88">
        <f>IF(I88=$AA$2,_xlfn.XLOOKUP(O88,tennis_clusters!B:B,tennis_clusters!AB:AB),"NA")</f>
        <v>15</v>
      </c>
      <c r="AC88" t="str">
        <f>IF(OR(ISNUMBER(AB88),ISNA(AB88)),"NA",_xlfn.XLOOKUP(I88,tennis_clusters!B:B,tennis_clusters!AB:AB))</f>
        <v>NA</v>
      </c>
      <c r="AD88" t="str">
        <f t="shared" si="11"/>
        <v>W</v>
      </c>
      <c r="AE88" t="str">
        <f t="shared" si="12"/>
        <v>W</v>
      </c>
      <c r="AF88">
        <f t="shared" si="13"/>
        <v>15</v>
      </c>
      <c r="AG88">
        <f t="shared" si="10"/>
        <v>1</v>
      </c>
      <c r="AH88">
        <f t="shared" si="14"/>
        <v>0.26923076923076922</v>
      </c>
      <c r="AI88">
        <f t="shared" si="15"/>
        <v>0.53402366863905337</v>
      </c>
      <c r="AJ88">
        <v>0.38124999999999998</v>
      </c>
      <c r="AK88">
        <f t="shared" si="16"/>
        <v>0.38285156250000002</v>
      </c>
      <c r="AM88" t="str">
        <f t="shared" si="17"/>
        <v/>
      </c>
    </row>
    <row r="89" spans="1:39" x14ac:dyDescent="0.2">
      <c r="A89" t="s">
        <v>1589</v>
      </c>
      <c r="B89" t="s">
        <v>670</v>
      </c>
      <c r="C89" t="s">
        <v>608</v>
      </c>
      <c r="D89">
        <v>5</v>
      </c>
      <c r="E89" t="s">
        <v>671</v>
      </c>
      <c r="F89" t="s">
        <v>1461</v>
      </c>
      <c r="G89">
        <v>46</v>
      </c>
      <c r="H89" t="s">
        <v>632</v>
      </c>
      <c r="I89" t="s">
        <v>448</v>
      </c>
      <c r="J89" t="s">
        <v>633</v>
      </c>
      <c r="K89" t="s">
        <v>634</v>
      </c>
      <c r="L89">
        <v>42</v>
      </c>
      <c r="M89">
        <v>13</v>
      </c>
      <c r="N89">
        <v>1895</v>
      </c>
      <c r="O89" t="s">
        <v>37</v>
      </c>
      <c r="P89" t="s">
        <v>633</v>
      </c>
      <c r="Q89" t="s">
        <v>634</v>
      </c>
      <c r="R89">
        <v>63</v>
      </c>
      <c r="S89">
        <v>-14</v>
      </c>
      <c r="T89">
        <v>1856</v>
      </c>
      <c r="U89" t="s">
        <v>1592</v>
      </c>
      <c r="W89" t="s">
        <v>1442</v>
      </c>
      <c r="Y89" t="s">
        <v>1442</v>
      </c>
      <c r="Z89" t="s">
        <v>1442</v>
      </c>
      <c r="AB89">
        <f>IF(I89=$AA$2,_xlfn.XLOOKUP(O89,tennis_clusters!B:B,tennis_clusters!AB:AB),"NA")</f>
        <v>2</v>
      </c>
      <c r="AC89" t="str">
        <f>IF(OR(ISNUMBER(AB89),ISNA(AB89)),"NA",_xlfn.XLOOKUP(I89,tennis_clusters!B:B,tennis_clusters!AB:AB))</f>
        <v>NA</v>
      </c>
      <c r="AD89" t="str">
        <f t="shared" si="11"/>
        <v>W</v>
      </c>
      <c r="AE89" t="str">
        <f t="shared" si="12"/>
        <v>W</v>
      </c>
      <c r="AF89">
        <f t="shared" si="13"/>
        <v>2</v>
      </c>
      <c r="AG89">
        <f t="shared" si="10"/>
        <v>1</v>
      </c>
      <c r="AH89">
        <f t="shared" si="14"/>
        <v>0.51515151515151514</v>
      </c>
      <c r="AI89">
        <f t="shared" si="15"/>
        <v>0.23507805325987147</v>
      </c>
      <c r="AJ89">
        <v>0.38124999999999998</v>
      </c>
      <c r="AK89">
        <f t="shared" si="16"/>
        <v>0.38285156250000002</v>
      </c>
      <c r="AM89" t="str">
        <f t="shared" si="17"/>
        <v/>
      </c>
    </row>
    <row r="90" spans="1:39" x14ac:dyDescent="0.2">
      <c r="A90" t="s">
        <v>1593</v>
      </c>
      <c r="B90" t="s">
        <v>1594</v>
      </c>
      <c r="C90" t="s">
        <v>637</v>
      </c>
      <c r="D90">
        <v>3</v>
      </c>
      <c r="E90" t="s">
        <v>671</v>
      </c>
      <c r="F90" t="s">
        <v>1461</v>
      </c>
      <c r="G90">
        <v>50</v>
      </c>
      <c r="H90" t="s">
        <v>618</v>
      </c>
      <c r="I90" t="s">
        <v>300</v>
      </c>
      <c r="J90" t="s">
        <v>1045</v>
      </c>
      <c r="K90" t="s">
        <v>1046</v>
      </c>
      <c r="L90">
        <v>50</v>
      </c>
      <c r="M90">
        <v>13</v>
      </c>
      <c r="N90">
        <v>1860</v>
      </c>
      <c r="O90" t="s">
        <v>448</v>
      </c>
      <c r="P90" t="s">
        <v>633</v>
      </c>
      <c r="Q90" t="s">
        <v>634</v>
      </c>
      <c r="R90">
        <v>41</v>
      </c>
      <c r="S90">
        <v>-12</v>
      </c>
      <c r="T90">
        <v>1907</v>
      </c>
      <c r="U90" t="s">
        <v>1595</v>
      </c>
      <c r="V90">
        <v>6</v>
      </c>
      <c r="W90" t="s">
        <v>1442</v>
      </c>
      <c r="X90">
        <v>3</v>
      </c>
      <c r="Y90" t="s">
        <v>1442</v>
      </c>
      <c r="Z90" t="s">
        <v>1442</v>
      </c>
      <c r="AB90" t="str">
        <f>IF(I90=$AA$2,_xlfn.XLOOKUP(O90,tennis_clusters!B:B,tennis_clusters!AB:AB),"NA")</f>
        <v>NA</v>
      </c>
      <c r="AC90">
        <f>IF(OR(ISNUMBER(AB90),ISNA(AB90)),"NA",_xlfn.XLOOKUP(I90,tennis_clusters!B:B,tennis_clusters!AB:AB))</f>
        <v>23</v>
      </c>
      <c r="AD90" t="str">
        <f t="shared" si="11"/>
        <v>L</v>
      </c>
      <c r="AE90" t="str">
        <f t="shared" si="12"/>
        <v>L</v>
      </c>
      <c r="AF90">
        <f t="shared" si="13"/>
        <v>23</v>
      </c>
      <c r="AG90">
        <f t="shared" si="10"/>
        <v>0</v>
      </c>
      <c r="AH90">
        <f t="shared" si="14"/>
        <v>0.53846153846153844</v>
      </c>
      <c r="AI90">
        <f t="shared" si="15"/>
        <v>0.28994082840236685</v>
      </c>
      <c r="AJ90">
        <v>0.38124999999999998</v>
      </c>
      <c r="AK90">
        <f t="shared" si="16"/>
        <v>0.14535156249999998</v>
      </c>
      <c r="AM90" t="str">
        <f t="shared" si="17"/>
        <v/>
      </c>
    </row>
    <row r="91" spans="1:39" x14ac:dyDescent="0.2">
      <c r="A91" t="s">
        <v>1593</v>
      </c>
      <c r="B91" t="s">
        <v>1594</v>
      </c>
      <c r="C91" t="s">
        <v>637</v>
      </c>
      <c r="D91">
        <v>3</v>
      </c>
      <c r="E91" t="s">
        <v>671</v>
      </c>
      <c r="F91" t="s">
        <v>1461</v>
      </c>
      <c r="G91">
        <v>50</v>
      </c>
      <c r="H91" t="s">
        <v>620</v>
      </c>
      <c r="I91" t="s">
        <v>448</v>
      </c>
      <c r="J91" t="s">
        <v>633</v>
      </c>
      <c r="K91" t="s">
        <v>634</v>
      </c>
      <c r="L91">
        <v>41</v>
      </c>
      <c r="M91">
        <v>10</v>
      </c>
      <c r="N91">
        <v>1897</v>
      </c>
      <c r="O91" t="s">
        <v>31</v>
      </c>
      <c r="P91" t="s">
        <v>638</v>
      </c>
      <c r="Q91" t="s">
        <v>639</v>
      </c>
      <c r="R91">
        <v>31</v>
      </c>
      <c r="S91">
        <v>-10</v>
      </c>
      <c r="T91">
        <v>1890</v>
      </c>
      <c r="U91" t="s">
        <v>1596</v>
      </c>
      <c r="V91">
        <v>3</v>
      </c>
      <c r="W91" t="s">
        <v>646</v>
      </c>
      <c r="Y91" t="s">
        <v>1442</v>
      </c>
      <c r="Z91" t="s">
        <v>1442</v>
      </c>
      <c r="AB91">
        <f>IF(I91=$AA$2,_xlfn.XLOOKUP(O91,tennis_clusters!B:B,tennis_clusters!AB:AB),"NA")</f>
        <v>2</v>
      </c>
      <c r="AC91" t="str">
        <f>IF(OR(ISNUMBER(AB91),ISNA(AB91)),"NA",_xlfn.XLOOKUP(I91,tennis_clusters!B:B,tennis_clusters!AB:AB))</f>
        <v>NA</v>
      </c>
      <c r="AD91" t="str">
        <f t="shared" si="11"/>
        <v>W</v>
      </c>
      <c r="AE91" t="str">
        <f t="shared" si="12"/>
        <v>W</v>
      </c>
      <c r="AF91">
        <f t="shared" si="13"/>
        <v>2</v>
      </c>
      <c r="AG91">
        <f t="shared" si="10"/>
        <v>1</v>
      </c>
      <c r="AH91">
        <f t="shared" si="14"/>
        <v>0.51515151515151514</v>
      </c>
      <c r="AI91">
        <f t="shared" si="15"/>
        <v>0.23507805325987147</v>
      </c>
      <c r="AJ91">
        <v>0.38124999999999998</v>
      </c>
      <c r="AK91">
        <f t="shared" si="16"/>
        <v>0.38285156250000002</v>
      </c>
      <c r="AM91" t="str">
        <f t="shared" si="17"/>
        <v/>
      </c>
    </row>
    <row r="92" spans="1:39" x14ac:dyDescent="0.2">
      <c r="A92" t="s">
        <v>1597</v>
      </c>
      <c r="B92" t="s">
        <v>1533</v>
      </c>
      <c r="C92" t="s">
        <v>642</v>
      </c>
      <c r="D92">
        <v>3</v>
      </c>
      <c r="E92" t="s">
        <v>671</v>
      </c>
      <c r="F92" t="s">
        <v>1461</v>
      </c>
      <c r="G92">
        <v>63</v>
      </c>
      <c r="H92" t="s">
        <v>628</v>
      </c>
      <c r="I92" t="s">
        <v>254</v>
      </c>
      <c r="J92" t="s">
        <v>611</v>
      </c>
      <c r="K92" t="s">
        <v>612</v>
      </c>
      <c r="L92">
        <v>37</v>
      </c>
      <c r="M92">
        <v>7</v>
      </c>
      <c r="N92">
        <v>2021</v>
      </c>
      <c r="O92" t="s">
        <v>448</v>
      </c>
      <c r="P92" t="s">
        <v>633</v>
      </c>
      <c r="Q92" t="s">
        <v>634</v>
      </c>
      <c r="R92">
        <v>43</v>
      </c>
      <c r="S92">
        <v>-8</v>
      </c>
      <c r="T92">
        <v>1905</v>
      </c>
      <c r="U92" t="s">
        <v>849</v>
      </c>
      <c r="W92" t="s">
        <v>728</v>
      </c>
      <c r="Y92" t="s">
        <v>1442</v>
      </c>
      <c r="Z92" t="s">
        <v>1442</v>
      </c>
      <c r="AB92" t="str">
        <f>IF(I92=$AA$2,_xlfn.XLOOKUP(O92,tennis_clusters!B:B,tennis_clusters!AB:AB),"NA")</f>
        <v>NA</v>
      </c>
      <c r="AC92">
        <f>IF(OR(ISNUMBER(AB92),ISNA(AB92)),"NA",_xlfn.XLOOKUP(I92,tennis_clusters!B:B,tennis_clusters!AB:AB))</f>
        <v>24</v>
      </c>
      <c r="AD92" t="str">
        <f t="shared" si="11"/>
        <v>L</v>
      </c>
      <c r="AE92" t="str">
        <f t="shared" si="12"/>
        <v>L</v>
      </c>
      <c r="AF92">
        <f t="shared" si="13"/>
        <v>24</v>
      </c>
      <c r="AG92">
        <f t="shared" si="10"/>
        <v>0</v>
      </c>
      <c r="AH92">
        <f t="shared" si="14"/>
        <v>0.35294117647058826</v>
      </c>
      <c r="AI92">
        <f t="shared" si="15"/>
        <v>0.12456747404844293</v>
      </c>
      <c r="AJ92">
        <v>0.38124999999999998</v>
      </c>
      <c r="AK92">
        <f t="shared" si="16"/>
        <v>0.14535156249999998</v>
      </c>
      <c r="AM92" t="str">
        <f t="shared" si="17"/>
        <v/>
      </c>
    </row>
    <row r="93" spans="1:39" x14ac:dyDescent="0.2">
      <c r="A93" t="s">
        <v>1598</v>
      </c>
      <c r="B93" t="s">
        <v>1356</v>
      </c>
      <c r="C93" t="s">
        <v>637</v>
      </c>
      <c r="D93">
        <v>3</v>
      </c>
      <c r="E93" t="s">
        <v>671</v>
      </c>
      <c r="F93" t="s">
        <v>1461</v>
      </c>
      <c r="G93">
        <v>57</v>
      </c>
      <c r="H93" t="s">
        <v>620</v>
      </c>
      <c r="I93" t="s">
        <v>1549</v>
      </c>
      <c r="J93" t="s">
        <v>729</v>
      </c>
      <c r="K93" t="s">
        <v>730</v>
      </c>
      <c r="L93">
        <v>186</v>
      </c>
      <c r="M93">
        <v>45</v>
      </c>
      <c r="N93">
        <v>1670</v>
      </c>
      <c r="O93" t="s">
        <v>448</v>
      </c>
      <c r="P93" t="s">
        <v>633</v>
      </c>
      <c r="Q93" t="s">
        <v>634</v>
      </c>
      <c r="R93">
        <v>42</v>
      </c>
      <c r="S93">
        <v>-15</v>
      </c>
      <c r="T93">
        <v>1920</v>
      </c>
      <c r="U93" t="s">
        <v>897</v>
      </c>
      <c r="W93" t="s">
        <v>1442</v>
      </c>
      <c r="Y93" t="s">
        <v>646</v>
      </c>
      <c r="Z93" t="s">
        <v>847</v>
      </c>
      <c r="AB93" t="str">
        <f>IF(I93=$AA$2,_xlfn.XLOOKUP(O93,tennis_clusters!B:B,tennis_clusters!AB:AB),"NA")</f>
        <v>NA</v>
      </c>
      <c r="AC93" t="e">
        <f>IF(OR(ISNUMBER(AB93),ISNA(AB93)),"NA",_xlfn.XLOOKUP(I93,tennis_clusters!B:B,tennis_clusters!AB:AB))</f>
        <v>#N/A</v>
      </c>
      <c r="AD93" t="str">
        <f t="shared" si="11"/>
        <v>L</v>
      </c>
      <c r="AE93" t="str">
        <f t="shared" si="12"/>
        <v/>
      </c>
      <c r="AF93" t="str">
        <f t="shared" si="13"/>
        <v/>
      </c>
      <c r="AG93" t="str">
        <f t="shared" si="10"/>
        <v/>
      </c>
      <c r="AH93" t="str">
        <f t="shared" si="14"/>
        <v/>
      </c>
      <c r="AI93" t="str">
        <f t="shared" si="15"/>
        <v/>
      </c>
      <c r="AJ93">
        <v>0.38124999999999998</v>
      </c>
      <c r="AK93" t="str">
        <f t="shared" si="16"/>
        <v/>
      </c>
      <c r="AM93" t="str">
        <f t="shared" si="17"/>
        <v/>
      </c>
    </row>
    <row r="94" spans="1:39" x14ac:dyDescent="0.2">
      <c r="A94" t="s">
        <v>1598</v>
      </c>
      <c r="B94" t="s">
        <v>1356</v>
      </c>
      <c r="C94" t="s">
        <v>637</v>
      </c>
      <c r="D94">
        <v>3</v>
      </c>
      <c r="E94" t="s">
        <v>671</v>
      </c>
      <c r="F94" t="s">
        <v>1461</v>
      </c>
      <c r="G94">
        <v>57</v>
      </c>
      <c r="H94" t="s">
        <v>624</v>
      </c>
      <c r="I94" t="s">
        <v>448</v>
      </c>
      <c r="J94" t="s">
        <v>633</v>
      </c>
      <c r="K94" t="s">
        <v>634</v>
      </c>
      <c r="L94">
        <v>42</v>
      </c>
      <c r="M94">
        <v>6</v>
      </c>
      <c r="N94">
        <v>1914</v>
      </c>
      <c r="O94" t="s">
        <v>301</v>
      </c>
      <c r="P94" t="s">
        <v>737</v>
      </c>
      <c r="Q94" t="s">
        <v>738</v>
      </c>
      <c r="R94">
        <v>78</v>
      </c>
      <c r="S94">
        <v>-9</v>
      </c>
      <c r="T94">
        <v>1773</v>
      </c>
      <c r="U94" t="s">
        <v>709</v>
      </c>
      <c r="W94" t="s">
        <v>1442</v>
      </c>
      <c r="Y94" t="s">
        <v>1442</v>
      </c>
      <c r="Z94" t="s">
        <v>1442</v>
      </c>
      <c r="AB94">
        <f>IF(I94=$AA$2,_xlfn.XLOOKUP(O94,tennis_clusters!B:B,tennis_clusters!AB:AB),"NA")</f>
        <v>6</v>
      </c>
      <c r="AC94" t="str">
        <f>IF(OR(ISNUMBER(AB94),ISNA(AB94)),"NA",_xlfn.XLOOKUP(I94,tennis_clusters!B:B,tennis_clusters!AB:AB))</f>
        <v>NA</v>
      </c>
      <c r="AD94" t="str">
        <f t="shared" si="11"/>
        <v>W</v>
      </c>
      <c r="AE94" t="str">
        <f t="shared" si="12"/>
        <v>W</v>
      </c>
      <c r="AF94">
        <f t="shared" si="13"/>
        <v>6</v>
      </c>
      <c r="AG94">
        <f t="shared" si="10"/>
        <v>1</v>
      </c>
      <c r="AH94">
        <f t="shared" si="14"/>
        <v>0.5</v>
      </c>
      <c r="AI94">
        <f t="shared" si="15"/>
        <v>0.25</v>
      </c>
      <c r="AJ94">
        <v>0.38124999999999998</v>
      </c>
      <c r="AK94">
        <f t="shared" si="16"/>
        <v>0.38285156250000002</v>
      </c>
      <c r="AM94" t="str">
        <f t="shared" si="17"/>
        <v/>
      </c>
    </row>
    <row r="95" spans="1:39" x14ac:dyDescent="0.2">
      <c r="A95" t="s">
        <v>1599</v>
      </c>
      <c r="B95" t="s">
        <v>1094</v>
      </c>
      <c r="C95" t="s">
        <v>783</v>
      </c>
      <c r="D95">
        <v>3</v>
      </c>
      <c r="E95" t="s">
        <v>671</v>
      </c>
      <c r="F95" t="s">
        <v>1461</v>
      </c>
      <c r="G95">
        <v>36</v>
      </c>
      <c r="H95" t="s">
        <v>610</v>
      </c>
      <c r="I95" t="s">
        <v>333</v>
      </c>
      <c r="J95" t="s">
        <v>1081</v>
      </c>
      <c r="K95" t="s">
        <v>1082</v>
      </c>
      <c r="L95">
        <v>5</v>
      </c>
      <c r="M95">
        <v>2</v>
      </c>
      <c r="N95">
        <v>2266</v>
      </c>
      <c r="O95" t="s">
        <v>448</v>
      </c>
      <c r="P95" t="s">
        <v>633</v>
      </c>
      <c r="Q95" t="s">
        <v>634</v>
      </c>
      <c r="R95">
        <v>66</v>
      </c>
      <c r="S95">
        <v>-3</v>
      </c>
      <c r="T95">
        <v>1917</v>
      </c>
      <c r="U95" t="s">
        <v>709</v>
      </c>
      <c r="V95">
        <v>1</v>
      </c>
      <c r="W95" t="s">
        <v>1442</v>
      </c>
      <c r="Y95" t="s">
        <v>1442</v>
      </c>
      <c r="Z95" t="s">
        <v>1442</v>
      </c>
      <c r="AB95" t="str">
        <f>IF(I95=$AA$2,_xlfn.XLOOKUP(O95,tennis_clusters!B:B,tennis_clusters!AB:AB),"NA")</f>
        <v>NA</v>
      </c>
      <c r="AC95">
        <f>IF(OR(ISNUMBER(AB95),ISNA(AB95)),"NA",_xlfn.XLOOKUP(I95,tennis_clusters!B:B,tennis_clusters!AB:AB))</f>
        <v>8</v>
      </c>
      <c r="AD95" t="str">
        <f t="shared" si="11"/>
        <v>L</v>
      </c>
      <c r="AE95" t="str">
        <f t="shared" si="12"/>
        <v>L</v>
      </c>
      <c r="AF95">
        <f t="shared" si="13"/>
        <v>8</v>
      </c>
      <c r="AG95">
        <f t="shared" si="10"/>
        <v>0</v>
      </c>
      <c r="AH95">
        <f t="shared" si="14"/>
        <v>0.29166666666666669</v>
      </c>
      <c r="AI95">
        <f t="shared" si="15"/>
        <v>8.5069444444444461E-2</v>
      </c>
      <c r="AJ95">
        <v>0.38124999999999998</v>
      </c>
      <c r="AK95">
        <f t="shared" si="16"/>
        <v>0.14535156249999998</v>
      </c>
      <c r="AM95" t="str">
        <f t="shared" si="17"/>
        <v/>
      </c>
    </row>
    <row r="96" spans="1:39" x14ac:dyDescent="0.2">
      <c r="A96" t="s">
        <v>1599</v>
      </c>
      <c r="B96" t="s">
        <v>1094</v>
      </c>
      <c r="C96" t="s">
        <v>783</v>
      </c>
      <c r="D96">
        <v>3</v>
      </c>
      <c r="E96" t="s">
        <v>671</v>
      </c>
      <c r="F96" t="s">
        <v>1461</v>
      </c>
      <c r="G96">
        <v>36</v>
      </c>
      <c r="H96" t="s">
        <v>614</v>
      </c>
      <c r="I96" t="s">
        <v>448</v>
      </c>
      <c r="J96" t="s">
        <v>633</v>
      </c>
      <c r="K96" t="s">
        <v>634</v>
      </c>
      <c r="L96">
        <v>66</v>
      </c>
      <c r="M96">
        <v>20</v>
      </c>
      <c r="N96">
        <v>1897</v>
      </c>
      <c r="O96" t="s">
        <v>136</v>
      </c>
      <c r="P96" t="s">
        <v>633</v>
      </c>
      <c r="Q96" t="s">
        <v>634</v>
      </c>
      <c r="R96">
        <v>8</v>
      </c>
      <c r="S96">
        <v>-17</v>
      </c>
      <c r="T96">
        <v>2233</v>
      </c>
      <c r="U96" t="s">
        <v>931</v>
      </c>
      <c r="W96" t="s">
        <v>1442</v>
      </c>
      <c r="X96">
        <v>3</v>
      </c>
      <c r="Y96" t="s">
        <v>1442</v>
      </c>
      <c r="Z96" t="s">
        <v>1442</v>
      </c>
      <c r="AB96">
        <f>IF(I96=$AA$2,_xlfn.XLOOKUP(O96,tennis_clusters!B:B,tennis_clusters!AB:AB),"NA")</f>
        <v>18</v>
      </c>
      <c r="AC96" t="str">
        <f>IF(OR(ISNUMBER(AB96),ISNA(AB96)),"NA",_xlfn.XLOOKUP(I96,tennis_clusters!B:B,tennis_clusters!AB:AB))</f>
        <v>NA</v>
      </c>
      <c r="AD96" t="str">
        <f t="shared" si="11"/>
        <v>W</v>
      </c>
      <c r="AE96" t="str">
        <f t="shared" si="12"/>
        <v>W</v>
      </c>
      <c r="AF96">
        <f t="shared" si="13"/>
        <v>18</v>
      </c>
      <c r="AG96">
        <f t="shared" si="10"/>
        <v>1</v>
      </c>
      <c r="AH96">
        <f t="shared" si="14"/>
        <v>0.2857142857142857</v>
      </c>
      <c r="AI96">
        <f t="shared" si="15"/>
        <v>0.51020408163265307</v>
      </c>
      <c r="AJ96">
        <v>0.38124999999999998</v>
      </c>
      <c r="AK96">
        <f t="shared" si="16"/>
        <v>0.38285156250000002</v>
      </c>
      <c r="AM96" t="str">
        <f t="shared" si="17"/>
        <v/>
      </c>
    </row>
    <row r="97" spans="1:39" x14ac:dyDescent="0.2">
      <c r="A97" t="s">
        <v>1599</v>
      </c>
      <c r="B97" t="s">
        <v>1094</v>
      </c>
      <c r="C97" t="s">
        <v>783</v>
      </c>
      <c r="D97">
        <v>3</v>
      </c>
      <c r="E97" t="s">
        <v>671</v>
      </c>
      <c r="F97" t="s">
        <v>1461</v>
      </c>
      <c r="G97">
        <v>36</v>
      </c>
      <c r="H97" t="s">
        <v>618</v>
      </c>
      <c r="I97" t="s">
        <v>448</v>
      </c>
      <c r="J97" t="s">
        <v>633</v>
      </c>
      <c r="K97" t="s">
        <v>634</v>
      </c>
      <c r="L97">
        <v>66</v>
      </c>
      <c r="M97">
        <v>15</v>
      </c>
      <c r="N97">
        <v>1882</v>
      </c>
      <c r="O97" t="s">
        <v>171</v>
      </c>
      <c r="P97" t="s">
        <v>672</v>
      </c>
      <c r="Q97" t="s">
        <v>673</v>
      </c>
      <c r="R97">
        <v>30</v>
      </c>
      <c r="S97">
        <v>-13</v>
      </c>
      <c r="T97">
        <v>1958</v>
      </c>
      <c r="U97" t="s">
        <v>1047</v>
      </c>
      <c r="W97" t="s">
        <v>1442</v>
      </c>
      <c r="X97">
        <v>13</v>
      </c>
      <c r="Y97" t="s">
        <v>1442</v>
      </c>
      <c r="Z97" t="s">
        <v>1442</v>
      </c>
      <c r="AB97">
        <f>IF(I97=$AA$2,_xlfn.XLOOKUP(O97,tennis_clusters!B:B,tennis_clusters!AB:AB),"NA")</f>
        <v>17</v>
      </c>
      <c r="AC97" t="str">
        <f>IF(OR(ISNUMBER(AB97),ISNA(AB97)),"NA",_xlfn.XLOOKUP(I97,tennis_clusters!B:B,tennis_clusters!AB:AB))</f>
        <v>NA</v>
      </c>
      <c r="AD97" t="str">
        <f t="shared" si="11"/>
        <v>W</v>
      </c>
      <c r="AE97" t="str">
        <f t="shared" si="12"/>
        <v>W</v>
      </c>
      <c r="AF97">
        <f t="shared" si="13"/>
        <v>17</v>
      </c>
      <c r="AG97">
        <f t="shared" si="10"/>
        <v>1</v>
      </c>
      <c r="AH97">
        <f t="shared" si="14"/>
        <v>0.16666666666666666</v>
      </c>
      <c r="AI97">
        <f t="shared" si="15"/>
        <v>0.69444444444444453</v>
      </c>
      <c r="AJ97">
        <v>0.38124999999999998</v>
      </c>
      <c r="AK97">
        <f t="shared" si="16"/>
        <v>0.38285156250000002</v>
      </c>
      <c r="AM97" t="str">
        <f t="shared" si="17"/>
        <v/>
      </c>
    </row>
    <row r="98" spans="1:39" x14ac:dyDescent="0.2">
      <c r="A98" t="s">
        <v>1599</v>
      </c>
      <c r="B98" t="s">
        <v>1094</v>
      </c>
      <c r="C98" t="s">
        <v>783</v>
      </c>
      <c r="D98">
        <v>3</v>
      </c>
      <c r="E98" t="s">
        <v>671</v>
      </c>
      <c r="F98" t="s">
        <v>1461</v>
      </c>
      <c r="G98">
        <v>36</v>
      </c>
      <c r="H98" t="s">
        <v>620</v>
      </c>
      <c r="I98" t="s">
        <v>448</v>
      </c>
      <c r="J98" t="s">
        <v>633</v>
      </c>
      <c r="K98" t="s">
        <v>634</v>
      </c>
      <c r="L98">
        <v>66</v>
      </c>
      <c r="M98">
        <v>16</v>
      </c>
      <c r="N98">
        <v>1866</v>
      </c>
      <c r="O98" t="s">
        <v>175</v>
      </c>
      <c r="P98" t="s">
        <v>633</v>
      </c>
      <c r="Q98" t="s">
        <v>634</v>
      </c>
      <c r="R98">
        <v>12</v>
      </c>
      <c r="S98">
        <v>-13</v>
      </c>
      <c r="T98">
        <v>2041</v>
      </c>
      <c r="U98" t="s">
        <v>666</v>
      </c>
      <c r="W98" t="s">
        <v>1442</v>
      </c>
      <c r="X98">
        <v>5</v>
      </c>
      <c r="Y98" t="s">
        <v>1442</v>
      </c>
      <c r="Z98" t="s">
        <v>1442</v>
      </c>
      <c r="AB98">
        <f>IF(I98=$AA$2,_xlfn.XLOOKUP(O98,tennis_clusters!B:B,tennis_clusters!AB:AB),"NA")</f>
        <v>20</v>
      </c>
      <c r="AC98" t="str">
        <f>IF(OR(ISNUMBER(AB98),ISNA(AB98)),"NA",_xlfn.XLOOKUP(I98,tennis_clusters!B:B,tennis_clusters!AB:AB))</f>
        <v>NA</v>
      </c>
      <c r="AD98" t="str">
        <f t="shared" si="11"/>
        <v>W</v>
      </c>
      <c r="AE98" t="str">
        <f t="shared" si="12"/>
        <v>W</v>
      </c>
      <c r="AF98">
        <f t="shared" si="13"/>
        <v>20</v>
      </c>
      <c r="AG98">
        <f t="shared" si="10"/>
        <v>1</v>
      </c>
      <c r="AH98">
        <f t="shared" si="14"/>
        <v>0.5</v>
      </c>
      <c r="AI98">
        <f t="shared" si="15"/>
        <v>0.25</v>
      </c>
      <c r="AJ98">
        <v>0.38124999999999998</v>
      </c>
      <c r="AK98">
        <f t="shared" si="16"/>
        <v>0.38285156250000002</v>
      </c>
      <c r="AM98" t="str">
        <f t="shared" si="17"/>
        <v/>
      </c>
    </row>
    <row r="99" spans="1:39" x14ac:dyDescent="0.2">
      <c r="A99" t="s">
        <v>1599</v>
      </c>
      <c r="B99" t="s">
        <v>1094</v>
      </c>
      <c r="C99" t="s">
        <v>783</v>
      </c>
      <c r="D99">
        <v>3</v>
      </c>
      <c r="E99" t="s">
        <v>671</v>
      </c>
      <c r="F99" t="s">
        <v>1461</v>
      </c>
      <c r="G99">
        <v>36</v>
      </c>
      <c r="H99" t="s">
        <v>624</v>
      </c>
      <c r="I99" t="s">
        <v>448</v>
      </c>
      <c r="J99" t="s">
        <v>633</v>
      </c>
      <c r="K99" t="s">
        <v>634</v>
      </c>
      <c r="L99">
        <v>66</v>
      </c>
      <c r="M99">
        <v>15</v>
      </c>
      <c r="N99">
        <v>1851</v>
      </c>
      <c r="O99" t="s">
        <v>347</v>
      </c>
      <c r="P99" t="s">
        <v>647</v>
      </c>
      <c r="Q99" t="s">
        <v>648</v>
      </c>
      <c r="R99">
        <v>24</v>
      </c>
      <c r="S99">
        <v>-12</v>
      </c>
      <c r="T99">
        <v>1939</v>
      </c>
      <c r="U99" t="s">
        <v>1600</v>
      </c>
      <c r="W99" t="s">
        <v>1442</v>
      </c>
      <c r="X99">
        <v>11</v>
      </c>
      <c r="Y99" t="s">
        <v>1442</v>
      </c>
      <c r="Z99" t="s">
        <v>1442</v>
      </c>
      <c r="AB99">
        <f>IF(I99=$AA$2,_xlfn.XLOOKUP(O99,tennis_clusters!B:B,tennis_clusters!AB:AB),"NA")</f>
        <v>24</v>
      </c>
      <c r="AC99" t="str">
        <f>IF(OR(ISNUMBER(AB99),ISNA(AB99)),"NA",_xlfn.XLOOKUP(I99,tennis_clusters!B:B,tennis_clusters!AB:AB))</f>
        <v>NA</v>
      </c>
      <c r="AD99" t="str">
        <f t="shared" si="11"/>
        <v>W</v>
      </c>
      <c r="AE99" t="str">
        <f t="shared" si="12"/>
        <v>W</v>
      </c>
      <c r="AF99">
        <f t="shared" si="13"/>
        <v>24</v>
      </c>
      <c r="AG99">
        <f t="shared" si="10"/>
        <v>1</v>
      </c>
      <c r="AH99">
        <f t="shared" si="14"/>
        <v>0.35294117647058826</v>
      </c>
      <c r="AI99">
        <f t="shared" si="15"/>
        <v>0.41868512110726636</v>
      </c>
      <c r="AJ99">
        <v>0.38124999999999998</v>
      </c>
      <c r="AK99">
        <f t="shared" si="16"/>
        <v>0.38285156250000002</v>
      </c>
      <c r="AM99" t="str">
        <f t="shared" si="17"/>
        <v/>
      </c>
    </row>
    <row r="100" spans="1:39" x14ac:dyDescent="0.2">
      <c r="A100" t="s">
        <v>1599</v>
      </c>
      <c r="B100" t="s">
        <v>1094</v>
      </c>
      <c r="C100" t="s">
        <v>783</v>
      </c>
      <c r="D100">
        <v>3</v>
      </c>
      <c r="E100" t="s">
        <v>671</v>
      </c>
      <c r="F100" t="s">
        <v>1461</v>
      </c>
      <c r="G100">
        <v>36</v>
      </c>
      <c r="H100" t="s">
        <v>628</v>
      </c>
      <c r="I100" t="s">
        <v>448</v>
      </c>
      <c r="J100" t="s">
        <v>633</v>
      </c>
      <c r="K100" t="s">
        <v>634</v>
      </c>
      <c r="L100">
        <v>66</v>
      </c>
      <c r="M100">
        <v>12</v>
      </c>
      <c r="N100">
        <v>1839</v>
      </c>
      <c r="O100" t="s">
        <v>37</v>
      </c>
      <c r="P100" t="s">
        <v>633</v>
      </c>
      <c r="Q100" t="s">
        <v>634</v>
      </c>
      <c r="R100">
        <v>67</v>
      </c>
      <c r="S100">
        <v>-12</v>
      </c>
      <c r="T100">
        <v>1846</v>
      </c>
      <c r="U100" t="s">
        <v>949</v>
      </c>
      <c r="W100" t="s">
        <v>1442</v>
      </c>
      <c r="Y100" t="s">
        <v>1442</v>
      </c>
      <c r="Z100" t="s">
        <v>1442</v>
      </c>
      <c r="AB100">
        <f>IF(I100=$AA$2,_xlfn.XLOOKUP(O100,tennis_clusters!B:B,tennis_clusters!AB:AB),"NA")</f>
        <v>2</v>
      </c>
      <c r="AC100" t="str">
        <f>IF(OR(ISNUMBER(AB100),ISNA(AB100)),"NA",_xlfn.XLOOKUP(I100,tennis_clusters!B:B,tennis_clusters!AB:AB))</f>
        <v>NA</v>
      </c>
      <c r="AD100" t="str">
        <f t="shared" si="11"/>
        <v>W</v>
      </c>
      <c r="AE100" t="str">
        <f t="shared" si="12"/>
        <v>W</v>
      </c>
      <c r="AF100">
        <f t="shared" si="13"/>
        <v>2</v>
      </c>
      <c r="AG100">
        <f t="shared" si="10"/>
        <v>1</v>
      </c>
      <c r="AH100">
        <f t="shared" si="14"/>
        <v>0.51515151515151514</v>
      </c>
      <c r="AI100">
        <f t="shared" si="15"/>
        <v>0.23507805325987147</v>
      </c>
      <c r="AJ100">
        <v>0.38124999999999998</v>
      </c>
      <c r="AK100">
        <f t="shared" si="16"/>
        <v>0.38285156250000002</v>
      </c>
      <c r="AM100" t="str">
        <f t="shared" si="17"/>
        <v/>
      </c>
    </row>
    <row r="101" spans="1:39" x14ac:dyDescent="0.2">
      <c r="A101" t="s">
        <v>1601</v>
      </c>
      <c r="B101" t="s">
        <v>1602</v>
      </c>
      <c r="C101" t="s">
        <v>637</v>
      </c>
      <c r="D101">
        <v>3</v>
      </c>
      <c r="E101" t="s">
        <v>671</v>
      </c>
      <c r="F101" t="s">
        <v>1461</v>
      </c>
      <c r="G101">
        <v>55</v>
      </c>
      <c r="H101" t="s">
        <v>620</v>
      </c>
      <c r="I101" t="s">
        <v>64</v>
      </c>
      <c r="J101" t="s">
        <v>729</v>
      </c>
      <c r="K101" t="s">
        <v>730</v>
      </c>
      <c r="L101">
        <v>58</v>
      </c>
      <c r="M101">
        <v>12</v>
      </c>
      <c r="N101">
        <v>1828</v>
      </c>
      <c r="O101" t="s">
        <v>448</v>
      </c>
      <c r="P101" t="s">
        <v>633</v>
      </c>
      <c r="Q101" t="s">
        <v>634</v>
      </c>
      <c r="R101">
        <v>64</v>
      </c>
      <c r="S101">
        <v>-12</v>
      </c>
      <c r="T101">
        <v>1851</v>
      </c>
      <c r="U101" t="s">
        <v>742</v>
      </c>
      <c r="V101">
        <v>6</v>
      </c>
      <c r="W101" t="s">
        <v>1442</v>
      </c>
      <c r="Y101" t="s">
        <v>1442</v>
      </c>
      <c r="Z101" t="s">
        <v>1442</v>
      </c>
      <c r="AB101" t="str">
        <f>IF(I101=$AA$2,_xlfn.XLOOKUP(O101,tennis_clusters!B:B,tennis_clusters!AB:AB),"NA")</f>
        <v>NA</v>
      </c>
      <c r="AC101">
        <f>IF(OR(ISNUMBER(AB101),ISNA(AB101)),"NA",_xlfn.XLOOKUP(I101,tennis_clusters!B:B,tennis_clusters!AB:AB))</f>
        <v>12</v>
      </c>
      <c r="AD101" t="str">
        <f t="shared" si="11"/>
        <v>L</v>
      </c>
      <c r="AE101" t="str">
        <f t="shared" si="12"/>
        <v>L</v>
      </c>
      <c r="AF101">
        <f t="shared" si="13"/>
        <v>12</v>
      </c>
      <c r="AG101">
        <f t="shared" si="10"/>
        <v>0</v>
      </c>
      <c r="AH101">
        <f t="shared" si="14"/>
        <v>0.5</v>
      </c>
      <c r="AI101">
        <f t="shared" si="15"/>
        <v>0.25</v>
      </c>
      <c r="AJ101">
        <v>0.38124999999999998</v>
      </c>
      <c r="AK101">
        <f t="shared" si="16"/>
        <v>0.14535156249999998</v>
      </c>
      <c r="AM101" t="str">
        <f t="shared" si="17"/>
        <v/>
      </c>
    </row>
    <row r="102" spans="1:39" x14ac:dyDescent="0.2">
      <c r="A102" t="s">
        <v>1601</v>
      </c>
      <c r="B102" t="s">
        <v>1602</v>
      </c>
      <c r="C102" t="s">
        <v>637</v>
      </c>
      <c r="D102">
        <v>3</v>
      </c>
      <c r="E102" t="s">
        <v>671</v>
      </c>
      <c r="F102" t="s">
        <v>1461</v>
      </c>
      <c r="G102">
        <v>55</v>
      </c>
      <c r="H102" t="s">
        <v>624</v>
      </c>
      <c r="I102" t="s">
        <v>448</v>
      </c>
      <c r="J102" t="s">
        <v>633</v>
      </c>
      <c r="K102" t="s">
        <v>634</v>
      </c>
      <c r="L102">
        <v>64</v>
      </c>
      <c r="M102">
        <v>9</v>
      </c>
      <c r="N102">
        <v>1842</v>
      </c>
      <c r="O102" t="s">
        <v>550</v>
      </c>
      <c r="P102" t="s">
        <v>621</v>
      </c>
      <c r="Q102" t="s">
        <v>622</v>
      </c>
      <c r="R102">
        <v>114</v>
      </c>
      <c r="S102">
        <v>-12</v>
      </c>
      <c r="T102">
        <v>1772</v>
      </c>
      <c r="U102" t="s">
        <v>666</v>
      </c>
      <c r="W102" t="s">
        <v>1442</v>
      </c>
      <c r="Y102" t="s">
        <v>1442</v>
      </c>
      <c r="Z102" t="s">
        <v>1442</v>
      </c>
      <c r="AB102">
        <f>IF(I102=$AA$2,_xlfn.XLOOKUP(O102,tennis_clusters!B:B,tennis_clusters!AB:AB),"NA")</f>
        <v>19</v>
      </c>
      <c r="AC102" t="str">
        <f>IF(OR(ISNUMBER(AB102),ISNA(AB102)),"NA",_xlfn.XLOOKUP(I102,tennis_clusters!B:B,tennis_clusters!AB:AB))</f>
        <v>NA</v>
      </c>
      <c r="AD102" t="str">
        <f t="shared" si="11"/>
        <v>W</v>
      </c>
      <c r="AE102" t="str">
        <f t="shared" si="12"/>
        <v>W</v>
      </c>
      <c r="AF102">
        <f t="shared" si="13"/>
        <v>19</v>
      </c>
      <c r="AG102">
        <f t="shared" si="10"/>
        <v>1</v>
      </c>
      <c r="AH102">
        <f t="shared" si="14"/>
        <v>0.5</v>
      </c>
      <c r="AI102">
        <f t="shared" si="15"/>
        <v>0.25</v>
      </c>
      <c r="AJ102">
        <v>0.38124999999999998</v>
      </c>
      <c r="AK102">
        <f t="shared" si="16"/>
        <v>0.38285156250000002</v>
      </c>
      <c r="AM102" t="str">
        <f t="shared" si="17"/>
        <v/>
      </c>
    </row>
    <row r="103" spans="1:39" x14ac:dyDescent="0.2">
      <c r="A103" t="s">
        <v>1603</v>
      </c>
      <c r="B103" t="s">
        <v>699</v>
      </c>
      <c r="C103" t="s">
        <v>642</v>
      </c>
      <c r="D103">
        <v>3</v>
      </c>
      <c r="E103" t="s">
        <v>609</v>
      </c>
      <c r="F103" t="s">
        <v>1461</v>
      </c>
      <c r="G103">
        <v>53</v>
      </c>
      <c r="H103" t="s">
        <v>632</v>
      </c>
      <c r="I103" t="s">
        <v>537</v>
      </c>
      <c r="J103" t="s">
        <v>667</v>
      </c>
      <c r="K103" t="s">
        <v>668</v>
      </c>
      <c r="L103">
        <v>80</v>
      </c>
      <c r="M103">
        <v>22</v>
      </c>
      <c r="N103">
        <v>1765</v>
      </c>
      <c r="O103" t="s">
        <v>448</v>
      </c>
      <c r="P103" t="s">
        <v>633</v>
      </c>
      <c r="Q103" t="s">
        <v>634</v>
      </c>
      <c r="R103">
        <v>66</v>
      </c>
      <c r="S103">
        <v>-15</v>
      </c>
      <c r="T103">
        <v>1857</v>
      </c>
      <c r="U103" t="s">
        <v>1604</v>
      </c>
      <c r="W103" t="s">
        <v>1442</v>
      </c>
      <c r="Y103" t="s">
        <v>1442</v>
      </c>
      <c r="Z103" t="s">
        <v>1442</v>
      </c>
      <c r="AB103" t="str">
        <f>IF(I103=$AA$2,_xlfn.XLOOKUP(O103,tennis_clusters!B:B,tennis_clusters!AB:AB),"NA")</f>
        <v>NA</v>
      </c>
      <c r="AC103">
        <f>IF(OR(ISNUMBER(AB103),ISNA(AB103)),"NA",_xlfn.XLOOKUP(I103,tennis_clusters!B:B,tennis_clusters!AB:AB))</f>
        <v>5</v>
      </c>
      <c r="AD103" t="str">
        <f t="shared" si="11"/>
        <v>L</v>
      </c>
      <c r="AE103" t="str">
        <f t="shared" si="12"/>
        <v>L</v>
      </c>
      <c r="AF103">
        <f t="shared" si="13"/>
        <v>5</v>
      </c>
      <c r="AG103">
        <f t="shared" si="10"/>
        <v>0</v>
      </c>
      <c r="AH103">
        <f t="shared" si="14"/>
        <v>0.35294117647058826</v>
      </c>
      <c r="AI103">
        <f t="shared" si="15"/>
        <v>0.12456747404844293</v>
      </c>
      <c r="AJ103">
        <v>0.38124999999999998</v>
      </c>
      <c r="AK103">
        <f t="shared" si="16"/>
        <v>0.14535156249999998</v>
      </c>
      <c r="AM103" t="str">
        <f t="shared" si="17"/>
        <v/>
      </c>
    </row>
    <row r="104" spans="1:39" x14ac:dyDescent="0.2">
      <c r="A104" t="s">
        <v>1605</v>
      </c>
      <c r="B104" t="s">
        <v>706</v>
      </c>
      <c r="C104" t="s">
        <v>642</v>
      </c>
      <c r="D104">
        <v>3</v>
      </c>
      <c r="E104" t="s">
        <v>609</v>
      </c>
      <c r="F104" t="s">
        <v>1461</v>
      </c>
      <c r="G104">
        <v>64</v>
      </c>
      <c r="H104" t="s">
        <v>632</v>
      </c>
      <c r="I104" t="s">
        <v>394</v>
      </c>
      <c r="J104" t="s">
        <v>716</v>
      </c>
      <c r="K104" t="s">
        <v>717</v>
      </c>
      <c r="L104">
        <v>42</v>
      </c>
      <c r="M104">
        <v>8</v>
      </c>
      <c r="N104">
        <v>1945</v>
      </c>
      <c r="O104" t="s">
        <v>448</v>
      </c>
      <c r="P104" t="s">
        <v>633</v>
      </c>
      <c r="Q104" t="s">
        <v>634</v>
      </c>
      <c r="R104">
        <v>66</v>
      </c>
      <c r="S104">
        <v>-10</v>
      </c>
      <c r="T104">
        <v>1867</v>
      </c>
      <c r="U104" t="s">
        <v>848</v>
      </c>
      <c r="W104" t="s">
        <v>1442</v>
      </c>
      <c r="Y104" t="s">
        <v>1442</v>
      </c>
      <c r="Z104" t="s">
        <v>1442</v>
      </c>
      <c r="AB104" t="str">
        <f>IF(I104=$AA$2,_xlfn.XLOOKUP(O104,tennis_clusters!B:B,tennis_clusters!AB:AB),"NA")</f>
        <v>NA</v>
      </c>
      <c r="AC104">
        <f>IF(OR(ISNUMBER(AB104),ISNA(AB104)),"NA",_xlfn.XLOOKUP(I104,tennis_clusters!B:B,tennis_clusters!AB:AB))</f>
        <v>28</v>
      </c>
      <c r="AD104" t="str">
        <f t="shared" si="11"/>
        <v>L</v>
      </c>
      <c r="AE104" t="str">
        <f t="shared" si="12"/>
        <v>L</v>
      </c>
      <c r="AF104">
        <f t="shared" si="13"/>
        <v>28</v>
      </c>
      <c r="AG104">
        <f t="shared" si="10"/>
        <v>0</v>
      </c>
      <c r="AH104">
        <f t="shared" si="14"/>
        <v>0.625</v>
      </c>
      <c r="AI104">
        <f t="shared" si="15"/>
        <v>0.390625</v>
      </c>
      <c r="AJ104">
        <v>0.38124999999999998</v>
      </c>
      <c r="AK104">
        <f t="shared" si="16"/>
        <v>0.14535156249999998</v>
      </c>
      <c r="AM104" t="str">
        <f t="shared" si="17"/>
        <v/>
      </c>
    </row>
    <row r="105" spans="1:39" x14ac:dyDescent="0.2">
      <c r="A105" t="s">
        <v>1606</v>
      </c>
      <c r="B105" t="s">
        <v>1474</v>
      </c>
      <c r="C105" t="s">
        <v>637</v>
      </c>
      <c r="D105">
        <v>3</v>
      </c>
      <c r="E105" t="s">
        <v>671</v>
      </c>
      <c r="F105" t="s">
        <v>1461</v>
      </c>
      <c r="G105">
        <v>41</v>
      </c>
      <c r="H105" t="s">
        <v>624</v>
      </c>
      <c r="I105" t="s">
        <v>427</v>
      </c>
      <c r="J105" t="s">
        <v>633</v>
      </c>
      <c r="K105" t="s">
        <v>634</v>
      </c>
      <c r="L105">
        <v>89</v>
      </c>
      <c r="M105">
        <v>6</v>
      </c>
      <c r="N105">
        <v>2015</v>
      </c>
      <c r="O105" t="s">
        <v>448</v>
      </c>
      <c r="P105" t="s">
        <v>633</v>
      </c>
      <c r="Q105" t="s">
        <v>634</v>
      </c>
      <c r="R105">
        <v>67</v>
      </c>
      <c r="S105">
        <v>-6</v>
      </c>
      <c r="T105">
        <v>1873</v>
      </c>
      <c r="U105" t="s">
        <v>741</v>
      </c>
      <c r="W105" t="s">
        <v>1442</v>
      </c>
      <c r="X105">
        <v>7</v>
      </c>
      <c r="Y105" t="s">
        <v>1442</v>
      </c>
      <c r="Z105" t="s">
        <v>1442</v>
      </c>
      <c r="AB105" t="str">
        <f>IF(I105=$AA$2,_xlfn.XLOOKUP(O105,tennis_clusters!B:B,tennis_clusters!AB:AB),"NA")</f>
        <v>NA</v>
      </c>
      <c r="AC105">
        <f>IF(OR(ISNUMBER(AB105),ISNA(AB105)),"NA",_xlfn.XLOOKUP(I105,tennis_clusters!B:B,tennis_clusters!AB:AB))</f>
        <v>11</v>
      </c>
      <c r="AD105" t="str">
        <f t="shared" si="11"/>
        <v>L</v>
      </c>
      <c r="AE105" t="str">
        <f t="shared" si="12"/>
        <v>L</v>
      </c>
      <c r="AF105">
        <f t="shared" si="13"/>
        <v>11</v>
      </c>
      <c r="AG105">
        <f t="shared" si="10"/>
        <v>0</v>
      </c>
      <c r="AH105">
        <f t="shared" si="14"/>
        <v>0.17391304347826086</v>
      </c>
      <c r="AI105">
        <f t="shared" si="15"/>
        <v>3.0245746691871453E-2</v>
      </c>
      <c r="AJ105">
        <v>0.38124999999999998</v>
      </c>
      <c r="AK105">
        <f t="shared" si="16"/>
        <v>0.14535156249999998</v>
      </c>
      <c r="AM105" t="str">
        <f t="shared" si="17"/>
        <v/>
      </c>
    </row>
    <row r="106" spans="1:39" x14ac:dyDescent="0.2">
      <c r="A106" t="s">
        <v>1607</v>
      </c>
      <c r="B106" t="s">
        <v>1471</v>
      </c>
      <c r="C106" t="s">
        <v>783</v>
      </c>
      <c r="D106">
        <v>3</v>
      </c>
      <c r="E106" t="s">
        <v>671</v>
      </c>
      <c r="F106" t="s">
        <v>1461</v>
      </c>
      <c r="G106">
        <v>40</v>
      </c>
      <c r="H106" t="s">
        <v>620</v>
      </c>
      <c r="I106" t="s">
        <v>171</v>
      </c>
      <c r="J106" t="s">
        <v>672</v>
      </c>
      <c r="K106" t="s">
        <v>673</v>
      </c>
      <c r="L106">
        <v>28</v>
      </c>
      <c r="M106">
        <v>8</v>
      </c>
      <c r="N106">
        <v>1948</v>
      </c>
      <c r="O106" t="s">
        <v>448</v>
      </c>
      <c r="P106" t="s">
        <v>633</v>
      </c>
      <c r="Q106" t="s">
        <v>634</v>
      </c>
      <c r="R106">
        <v>50</v>
      </c>
      <c r="S106">
        <v>-9</v>
      </c>
      <c r="T106">
        <v>1882</v>
      </c>
      <c r="U106" t="s">
        <v>744</v>
      </c>
      <c r="V106">
        <v>4</v>
      </c>
      <c r="W106" t="s">
        <v>1442</v>
      </c>
      <c r="Y106" t="s">
        <v>1442</v>
      </c>
      <c r="Z106" t="s">
        <v>1442</v>
      </c>
      <c r="AB106" t="str">
        <f>IF(I106=$AA$2,_xlfn.XLOOKUP(O106,tennis_clusters!B:B,tennis_clusters!AB:AB),"NA")</f>
        <v>NA</v>
      </c>
      <c r="AC106">
        <f>IF(OR(ISNUMBER(AB106),ISNA(AB106)),"NA",_xlfn.XLOOKUP(I106,tennis_clusters!B:B,tennis_clusters!AB:AB))</f>
        <v>17</v>
      </c>
      <c r="AD106" t="str">
        <f t="shared" si="11"/>
        <v>L</v>
      </c>
      <c r="AE106" t="str">
        <f t="shared" si="12"/>
        <v>L</v>
      </c>
      <c r="AF106">
        <f t="shared" si="13"/>
        <v>17</v>
      </c>
      <c r="AG106">
        <f t="shared" si="10"/>
        <v>0</v>
      </c>
      <c r="AH106">
        <f t="shared" si="14"/>
        <v>0.16666666666666666</v>
      </c>
      <c r="AI106">
        <f t="shared" si="15"/>
        <v>2.7777777777777776E-2</v>
      </c>
      <c r="AJ106">
        <v>0.38124999999999998</v>
      </c>
      <c r="AK106">
        <f t="shared" si="16"/>
        <v>0.14535156249999998</v>
      </c>
      <c r="AM106" t="str">
        <f t="shared" si="17"/>
        <v/>
      </c>
    </row>
    <row r="107" spans="1:39" x14ac:dyDescent="0.2">
      <c r="A107" t="s">
        <v>1607</v>
      </c>
      <c r="B107" t="s">
        <v>1471</v>
      </c>
      <c r="C107" t="s">
        <v>783</v>
      </c>
      <c r="D107">
        <v>3</v>
      </c>
      <c r="E107" t="s">
        <v>671</v>
      </c>
      <c r="F107" t="s">
        <v>1461</v>
      </c>
      <c r="G107">
        <v>40</v>
      </c>
      <c r="H107" t="s">
        <v>624</v>
      </c>
      <c r="I107" t="s">
        <v>448</v>
      </c>
      <c r="J107" t="s">
        <v>633</v>
      </c>
      <c r="K107" t="s">
        <v>634</v>
      </c>
      <c r="L107">
        <v>50</v>
      </c>
      <c r="M107">
        <v>8</v>
      </c>
      <c r="N107">
        <v>1874</v>
      </c>
      <c r="O107" t="s">
        <v>451</v>
      </c>
      <c r="P107" t="s">
        <v>672</v>
      </c>
      <c r="Q107" t="s">
        <v>673</v>
      </c>
      <c r="R107">
        <v>67</v>
      </c>
      <c r="S107">
        <v>-12</v>
      </c>
      <c r="T107">
        <v>1783</v>
      </c>
      <c r="U107" t="s">
        <v>1371</v>
      </c>
      <c r="W107" t="s">
        <v>1442</v>
      </c>
      <c r="Y107" t="s">
        <v>1442</v>
      </c>
      <c r="Z107" t="s">
        <v>1442</v>
      </c>
      <c r="AB107">
        <f>IF(I107=$AA$2,_xlfn.XLOOKUP(O107,tennis_clusters!B:B,tennis_clusters!AB:AB),"NA")</f>
        <v>5</v>
      </c>
      <c r="AC107" t="str">
        <f>IF(OR(ISNUMBER(AB107),ISNA(AB107)),"NA",_xlfn.XLOOKUP(I107,tennis_clusters!B:B,tennis_clusters!AB:AB))</f>
        <v>NA</v>
      </c>
      <c r="AD107" t="str">
        <f t="shared" si="11"/>
        <v>W</v>
      </c>
      <c r="AE107" t="str">
        <f t="shared" si="12"/>
        <v>W</v>
      </c>
      <c r="AF107">
        <f t="shared" si="13"/>
        <v>5</v>
      </c>
      <c r="AG107">
        <f t="shared" si="10"/>
        <v>1</v>
      </c>
      <c r="AH107">
        <f t="shared" si="14"/>
        <v>0.35294117647058826</v>
      </c>
      <c r="AI107">
        <f t="shared" si="15"/>
        <v>0.41868512110726636</v>
      </c>
      <c r="AJ107">
        <v>0.38124999999999998</v>
      </c>
      <c r="AK107">
        <f t="shared" si="16"/>
        <v>0.38285156250000002</v>
      </c>
      <c r="AM107" t="str">
        <f t="shared" si="17"/>
        <v/>
      </c>
    </row>
    <row r="108" spans="1:39" x14ac:dyDescent="0.2">
      <c r="A108" t="s">
        <v>1608</v>
      </c>
      <c r="B108" t="s">
        <v>1559</v>
      </c>
      <c r="C108" t="s">
        <v>637</v>
      </c>
      <c r="D108">
        <v>3</v>
      </c>
      <c r="E108" t="s">
        <v>671</v>
      </c>
      <c r="F108" t="s">
        <v>1453</v>
      </c>
      <c r="G108">
        <v>64</v>
      </c>
      <c r="H108" t="s">
        <v>624</v>
      </c>
      <c r="I108" t="s">
        <v>162</v>
      </c>
      <c r="J108" t="s">
        <v>1510</v>
      </c>
      <c r="K108" t="s">
        <v>1511</v>
      </c>
      <c r="L108">
        <v>77</v>
      </c>
      <c r="M108">
        <v>15</v>
      </c>
      <c r="N108">
        <v>1810</v>
      </c>
      <c r="O108" t="s">
        <v>448</v>
      </c>
      <c r="P108" t="s">
        <v>633</v>
      </c>
      <c r="Q108" t="s">
        <v>634</v>
      </c>
      <c r="R108">
        <v>48</v>
      </c>
      <c r="S108">
        <v>-12</v>
      </c>
      <c r="T108">
        <v>1886</v>
      </c>
      <c r="U108" t="s">
        <v>763</v>
      </c>
      <c r="W108" t="s">
        <v>1442</v>
      </c>
      <c r="Y108" t="s">
        <v>1442</v>
      </c>
      <c r="Z108" t="s">
        <v>1442</v>
      </c>
      <c r="AB108" t="str">
        <f>IF(I108=$AA$2,_xlfn.XLOOKUP(O108,tennis_clusters!B:B,tennis_clusters!AB:AB),"NA")</f>
        <v>NA</v>
      </c>
      <c r="AC108">
        <f>IF(OR(ISNUMBER(AB108),ISNA(AB108)),"NA",_xlfn.XLOOKUP(I108,tennis_clusters!B:B,tennis_clusters!AB:AB))</f>
        <v>23</v>
      </c>
      <c r="AD108" t="str">
        <f t="shared" si="11"/>
        <v>L</v>
      </c>
      <c r="AE108" t="str">
        <f t="shared" si="12"/>
        <v>L</v>
      </c>
      <c r="AF108">
        <f t="shared" si="13"/>
        <v>23</v>
      </c>
      <c r="AG108">
        <f t="shared" si="10"/>
        <v>0</v>
      </c>
      <c r="AH108">
        <f t="shared" si="14"/>
        <v>0.53846153846153844</v>
      </c>
      <c r="AI108">
        <f t="shared" si="15"/>
        <v>0.28994082840236685</v>
      </c>
      <c r="AJ108">
        <v>0.38124999999999998</v>
      </c>
      <c r="AK108">
        <f t="shared" si="16"/>
        <v>0.14535156249999998</v>
      </c>
      <c r="AM108" t="str">
        <f t="shared" si="17"/>
        <v/>
      </c>
    </row>
    <row r="109" spans="1:39" x14ac:dyDescent="0.2">
      <c r="A109" t="s">
        <v>1609</v>
      </c>
      <c r="B109" t="s">
        <v>719</v>
      </c>
      <c r="C109" t="s">
        <v>608</v>
      </c>
      <c r="D109">
        <v>5</v>
      </c>
      <c r="E109" t="s">
        <v>609</v>
      </c>
      <c r="F109" t="s">
        <v>1461</v>
      </c>
      <c r="G109">
        <v>72</v>
      </c>
      <c r="H109" t="s">
        <v>632</v>
      </c>
      <c r="I109" t="s">
        <v>383</v>
      </c>
      <c r="J109" t="s">
        <v>984</v>
      </c>
      <c r="K109" t="s">
        <v>985</v>
      </c>
      <c r="L109">
        <v>194</v>
      </c>
      <c r="M109">
        <v>26</v>
      </c>
      <c r="N109">
        <v>1795</v>
      </c>
      <c r="O109" t="s">
        <v>448</v>
      </c>
      <c r="P109" t="s">
        <v>633</v>
      </c>
      <c r="Q109" t="s">
        <v>634</v>
      </c>
      <c r="R109">
        <v>43</v>
      </c>
      <c r="S109">
        <v>-19</v>
      </c>
      <c r="T109">
        <v>1905</v>
      </c>
      <c r="U109" t="s">
        <v>1610</v>
      </c>
      <c r="W109" t="s">
        <v>1442</v>
      </c>
      <c r="Y109" t="s">
        <v>646</v>
      </c>
      <c r="Z109" t="s">
        <v>1442</v>
      </c>
      <c r="AB109" t="str">
        <f>IF(I109=$AA$2,_xlfn.XLOOKUP(O109,tennis_clusters!B:B,tennis_clusters!AB:AB),"NA")</f>
        <v>NA</v>
      </c>
      <c r="AC109">
        <f>IF(OR(ISNUMBER(AB109),ISNA(AB109)),"NA",_xlfn.XLOOKUP(I109,tennis_clusters!B:B,tennis_clusters!AB:AB))</f>
        <v>20</v>
      </c>
      <c r="AD109" t="str">
        <f t="shared" si="11"/>
        <v>L</v>
      </c>
      <c r="AE109" t="str">
        <f t="shared" si="12"/>
        <v>L</v>
      </c>
      <c r="AF109">
        <f t="shared" si="13"/>
        <v>20</v>
      </c>
      <c r="AG109">
        <f t="shared" si="10"/>
        <v>0</v>
      </c>
      <c r="AH109">
        <f t="shared" si="14"/>
        <v>0.5</v>
      </c>
      <c r="AI109">
        <f t="shared" si="15"/>
        <v>0.25</v>
      </c>
      <c r="AJ109">
        <v>0.38124999999999998</v>
      </c>
      <c r="AK109">
        <f t="shared" si="16"/>
        <v>0.14535156249999998</v>
      </c>
      <c r="AM109" t="str">
        <f t="shared" si="17"/>
        <v/>
      </c>
    </row>
    <row r="110" spans="1:39" x14ac:dyDescent="0.2">
      <c r="A110" t="s">
        <v>1611</v>
      </c>
      <c r="B110" t="s">
        <v>1612</v>
      </c>
      <c r="C110" t="s">
        <v>637</v>
      </c>
      <c r="D110">
        <v>3</v>
      </c>
      <c r="E110" t="s">
        <v>609</v>
      </c>
      <c r="F110" t="s">
        <v>1461</v>
      </c>
      <c r="G110">
        <v>92</v>
      </c>
      <c r="H110" t="s">
        <v>620</v>
      </c>
      <c r="I110" t="s">
        <v>566</v>
      </c>
      <c r="J110" t="s">
        <v>1510</v>
      </c>
      <c r="K110" t="s">
        <v>1511</v>
      </c>
      <c r="L110">
        <v>92</v>
      </c>
      <c r="M110">
        <v>7</v>
      </c>
      <c r="N110">
        <v>1981</v>
      </c>
      <c r="O110" t="s">
        <v>448</v>
      </c>
      <c r="P110" t="s">
        <v>633</v>
      </c>
      <c r="Q110" t="s">
        <v>634</v>
      </c>
      <c r="R110">
        <v>40</v>
      </c>
      <c r="S110">
        <v>-8</v>
      </c>
      <c r="T110">
        <v>1913</v>
      </c>
      <c r="U110" t="s">
        <v>857</v>
      </c>
      <c r="W110" t="s">
        <v>1442</v>
      </c>
      <c r="Y110" t="s">
        <v>646</v>
      </c>
      <c r="Z110" t="s">
        <v>1442</v>
      </c>
      <c r="AB110" t="str">
        <f>IF(I110=$AA$2,_xlfn.XLOOKUP(O110,tennis_clusters!B:B,tennis_clusters!AB:AB),"NA")</f>
        <v>NA</v>
      </c>
      <c r="AC110">
        <f>IF(OR(ISNUMBER(AB110),ISNA(AB110)),"NA",_xlfn.XLOOKUP(I110,tennis_clusters!B:B,tennis_clusters!AB:AB))</f>
        <v>23</v>
      </c>
      <c r="AD110" t="str">
        <f t="shared" si="11"/>
        <v>L</v>
      </c>
      <c r="AE110" t="str">
        <f t="shared" si="12"/>
        <v>L</v>
      </c>
      <c r="AF110">
        <f t="shared" si="13"/>
        <v>23</v>
      </c>
      <c r="AG110">
        <f t="shared" si="10"/>
        <v>0</v>
      </c>
      <c r="AH110">
        <f t="shared" si="14"/>
        <v>0.53846153846153844</v>
      </c>
      <c r="AI110">
        <f t="shared" si="15"/>
        <v>0.28994082840236685</v>
      </c>
      <c r="AJ110">
        <v>0.38124999999999998</v>
      </c>
      <c r="AK110">
        <f t="shared" si="16"/>
        <v>0.14535156249999998</v>
      </c>
      <c r="AM110" t="str">
        <f t="shared" si="17"/>
        <v/>
      </c>
    </row>
    <row r="111" spans="1:39" x14ac:dyDescent="0.2">
      <c r="A111" t="s">
        <v>1611</v>
      </c>
      <c r="B111" t="s">
        <v>1612</v>
      </c>
      <c r="C111" t="s">
        <v>637</v>
      </c>
      <c r="D111">
        <v>3</v>
      </c>
      <c r="E111" t="s">
        <v>609</v>
      </c>
      <c r="F111" t="s">
        <v>1461</v>
      </c>
      <c r="G111">
        <v>92</v>
      </c>
      <c r="H111" t="s">
        <v>624</v>
      </c>
      <c r="I111" t="s">
        <v>448</v>
      </c>
      <c r="J111" t="s">
        <v>633</v>
      </c>
      <c r="K111" t="s">
        <v>634</v>
      </c>
      <c r="L111">
        <v>40</v>
      </c>
      <c r="M111">
        <v>9</v>
      </c>
      <c r="N111">
        <v>1904</v>
      </c>
      <c r="O111" t="s">
        <v>274</v>
      </c>
      <c r="P111" t="s">
        <v>703</v>
      </c>
      <c r="Q111" t="s">
        <v>704</v>
      </c>
      <c r="R111">
        <v>70</v>
      </c>
      <c r="S111">
        <v>-9</v>
      </c>
      <c r="T111">
        <v>1876</v>
      </c>
      <c r="U111" t="s">
        <v>843</v>
      </c>
      <c r="W111" t="s">
        <v>646</v>
      </c>
      <c r="Y111" t="s">
        <v>1442</v>
      </c>
      <c r="Z111" t="s">
        <v>1442</v>
      </c>
      <c r="AB111">
        <f>IF(I111=$AA$2,_xlfn.XLOOKUP(O111,tennis_clusters!B:B,tennis_clusters!AB:AB),"NA")</f>
        <v>22</v>
      </c>
      <c r="AC111" t="str">
        <f>IF(OR(ISNUMBER(AB111),ISNA(AB111)),"NA",_xlfn.XLOOKUP(I111,tennis_clusters!B:B,tennis_clusters!AB:AB))</f>
        <v>NA</v>
      </c>
      <c r="AD111" t="str">
        <f t="shared" si="11"/>
        <v>W</v>
      </c>
      <c r="AE111" t="str">
        <f t="shared" si="12"/>
        <v>W</v>
      </c>
      <c r="AF111">
        <f t="shared" si="13"/>
        <v>22</v>
      </c>
      <c r="AG111">
        <f t="shared" si="10"/>
        <v>1</v>
      </c>
      <c r="AH111">
        <f t="shared" si="14"/>
        <v>0.36842105263157893</v>
      </c>
      <c r="AI111">
        <f t="shared" si="15"/>
        <v>0.39889196675900274</v>
      </c>
      <c r="AJ111">
        <v>0.38124999999999998</v>
      </c>
      <c r="AK111">
        <f t="shared" si="16"/>
        <v>0.38285156250000002</v>
      </c>
      <c r="AM111" t="str">
        <f t="shared" si="17"/>
        <v/>
      </c>
    </row>
    <row r="112" spans="1:39" x14ac:dyDescent="0.2">
      <c r="A112" t="s">
        <v>1613</v>
      </c>
      <c r="B112" t="s">
        <v>1164</v>
      </c>
      <c r="C112" t="s">
        <v>637</v>
      </c>
      <c r="D112">
        <v>3</v>
      </c>
      <c r="E112" t="s">
        <v>609</v>
      </c>
      <c r="F112" t="s">
        <v>1461</v>
      </c>
      <c r="G112">
        <v>74</v>
      </c>
      <c r="H112" t="s">
        <v>624</v>
      </c>
      <c r="I112" t="s">
        <v>483</v>
      </c>
      <c r="J112" t="s">
        <v>638</v>
      </c>
      <c r="K112" t="s">
        <v>639</v>
      </c>
      <c r="L112">
        <v>26</v>
      </c>
      <c r="M112">
        <v>5</v>
      </c>
      <c r="N112">
        <v>2073</v>
      </c>
      <c r="O112" t="s">
        <v>448</v>
      </c>
      <c r="P112" t="s">
        <v>633</v>
      </c>
      <c r="Q112" t="s">
        <v>634</v>
      </c>
      <c r="R112">
        <v>41</v>
      </c>
      <c r="S112">
        <v>-5</v>
      </c>
      <c r="T112">
        <v>1909</v>
      </c>
      <c r="U112" t="s">
        <v>968</v>
      </c>
      <c r="V112">
        <v>6</v>
      </c>
      <c r="W112" t="s">
        <v>1442</v>
      </c>
      <c r="Y112" t="s">
        <v>1442</v>
      </c>
      <c r="Z112" t="s">
        <v>1442</v>
      </c>
      <c r="AB112" t="str">
        <f>IF(I112=$AA$2,_xlfn.XLOOKUP(O112,tennis_clusters!B:B,tennis_clusters!AB:AB),"NA")</f>
        <v>NA</v>
      </c>
      <c r="AC112">
        <f>IF(OR(ISNUMBER(AB112),ISNA(AB112)),"NA",_xlfn.XLOOKUP(I112,tennis_clusters!B:B,tennis_clusters!AB:AB))</f>
        <v>8</v>
      </c>
      <c r="AD112" t="str">
        <f t="shared" si="11"/>
        <v>L</v>
      </c>
      <c r="AE112" t="str">
        <f t="shared" si="12"/>
        <v>L</v>
      </c>
      <c r="AF112">
        <f t="shared" si="13"/>
        <v>8</v>
      </c>
      <c r="AG112">
        <f t="shared" si="10"/>
        <v>0</v>
      </c>
      <c r="AH112">
        <f t="shared" si="14"/>
        <v>0.29166666666666669</v>
      </c>
      <c r="AI112">
        <f t="shared" si="15"/>
        <v>8.5069444444444461E-2</v>
      </c>
      <c r="AJ112">
        <v>0.38124999999999998</v>
      </c>
      <c r="AK112">
        <f t="shared" si="16"/>
        <v>0.14535156249999998</v>
      </c>
      <c r="AM112" t="str">
        <f t="shared" si="17"/>
        <v/>
      </c>
    </row>
    <row r="113" spans="1:39" x14ac:dyDescent="0.2">
      <c r="A113" t="s">
        <v>1614</v>
      </c>
      <c r="B113" t="s">
        <v>844</v>
      </c>
      <c r="C113" t="s">
        <v>642</v>
      </c>
      <c r="D113">
        <v>3</v>
      </c>
      <c r="E113" t="s">
        <v>609</v>
      </c>
      <c r="F113" t="s">
        <v>1453</v>
      </c>
      <c r="G113">
        <v>71</v>
      </c>
      <c r="H113" t="s">
        <v>628</v>
      </c>
      <c r="I113" t="s">
        <v>254</v>
      </c>
      <c r="J113" t="s">
        <v>611</v>
      </c>
      <c r="K113" t="s">
        <v>612</v>
      </c>
      <c r="L113">
        <v>44</v>
      </c>
      <c r="M113">
        <v>10</v>
      </c>
      <c r="N113">
        <v>1945</v>
      </c>
      <c r="O113" t="s">
        <v>448</v>
      </c>
      <c r="P113" t="s">
        <v>633</v>
      </c>
      <c r="Q113" t="s">
        <v>634</v>
      </c>
      <c r="R113">
        <v>40</v>
      </c>
      <c r="S113">
        <v>-10</v>
      </c>
      <c r="T113">
        <v>1920</v>
      </c>
      <c r="U113" t="s">
        <v>936</v>
      </c>
      <c r="W113" t="s">
        <v>1442</v>
      </c>
      <c r="Y113" t="s">
        <v>646</v>
      </c>
      <c r="Z113" t="s">
        <v>1442</v>
      </c>
      <c r="AB113" t="str">
        <f>IF(I113=$AA$2,_xlfn.XLOOKUP(O113,tennis_clusters!B:B,tennis_clusters!AB:AB),"NA")</f>
        <v>NA</v>
      </c>
      <c r="AC113">
        <f>IF(OR(ISNUMBER(AB113),ISNA(AB113)),"NA",_xlfn.XLOOKUP(I113,tennis_clusters!B:B,tennis_clusters!AB:AB))</f>
        <v>24</v>
      </c>
      <c r="AD113" t="str">
        <f t="shared" si="11"/>
        <v>L</v>
      </c>
      <c r="AE113" t="str">
        <f t="shared" si="12"/>
        <v>L</v>
      </c>
      <c r="AF113">
        <f t="shared" si="13"/>
        <v>24</v>
      </c>
      <c r="AG113">
        <f t="shared" si="10"/>
        <v>0</v>
      </c>
      <c r="AH113">
        <f t="shared" si="14"/>
        <v>0.35294117647058826</v>
      </c>
      <c r="AI113">
        <f t="shared" si="15"/>
        <v>0.12456747404844293</v>
      </c>
      <c r="AJ113">
        <v>0.38124999999999998</v>
      </c>
      <c r="AK113">
        <f t="shared" si="16"/>
        <v>0.14535156249999998</v>
      </c>
      <c r="AM113" t="str">
        <f t="shared" si="17"/>
        <v/>
      </c>
    </row>
    <row r="114" spans="1:39" x14ac:dyDescent="0.2">
      <c r="A114" t="s">
        <v>1615</v>
      </c>
      <c r="B114" t="s">
        <v>1616</v>
      </c>
      <c r="C114" t="s">
        <v>783</v>
      </c>
      <c r="D114">
        <v>3</v>
      </c>
      <c r="E114" t="s">
        <v>609</v>
      </c>
      <c r="F114" t="s">
        <v>1453</v>
      </c>
      <c r="G114">
        <v>64</v>
      </c>
      <c r="H114" t="s">
        <v>618</v>
      </c>
      <c r="I114" t="s">
        <v>561</v>
      </c>
      <c r="J114" t="s">
        <v>633</v>
      </c>
      <c r="K114" t="s">
        <v>634</v>
      </c>
      <c r="L114">
        <v>21</v>
      </c>
      <c r="M114">
        <v>6</v>
      </c>
      <c r="N114">
        <v>2074</v>
      </c>
      <c r="O114" t="s">
        <v>448</v>
      </c>
      <c r="P114" t="s">
        <v>633</v>
      </c>
      <c r="Q114" t="s">
        <v>634</v>
      </c>
      <c r="R114">
        <v>46</v>
      </c>
      <c r="S114">
        <v>-6</v>
      </c>
      <c r="T114">
        <v>1926</v>
      </c>
      <c r="U114" t="s">
        <v>751</v>
      </c>
      <c r="W114" t="s">
        <v>1442</v>
      </c>
      <c r="Y114" t="s">
        <v>1442</v>
      </c>
      <c r="Z114" t="s">
        <v>1442</v>
      </c>
      <c r="AB114" t="str">
        <f>IF(I114=$AA$2,_xlfn.XLOOKUP(O114,tennis_clusters!B:B,tennis_clusters!AB:AB),"NA")</f>
        <v>NA</v>
      </c>
      <c r="AC114">
        <f>IF(OR(ISNUMBER(AB114),ISNA(AB114)),"NA",_xlfn.XLOOKUP(I114,tennis_clusters!B:B,tennis_clusters!AB:AB))</f>
        <v>13</v>
      </c>
      <c r="AD114" t="str">
        <f t="shared" si="11"/>
        <v>L</v>
      </c>
      <c r="AE114" t="str">
        <f t="shared" si="12"/>
        <v>L</v>
      </c>
      <c r="AF114">
        <f t="shared" si="13"/>
        <v>13</v>
      </c>
      <c r="AG114">
        <f t="shared" si="10"/>
        <v>0</v>
      </c>
      <c r="AH114">
        <f t="shared" si="14"/>
        <v>0.4375</v>
      </c>
      <c r="AI114">
        <f t="shared" si="15"/>
        <v>0.19140625</v>
      </c>
      <c r="AJ114">
        <v>0.38124999999999998</v>
      </c>
      <c r="AK114">
        <f t="shared" si="16"/>
        <v>0.14535156249999998</v>
      </c>
      <c r="AM114" t="str">
        <f t="shared" si="17"/>
        <v/>
      </c>
    </row>
    <row r="115" spans="1:39" x14ac:dyDescent="0.2">
      <c r="A115" t="s">
        <v>1615</v>
      </c>
      <c r="B115" t="s">
        <v>1616</v>
      </c>
      <c r="C115" t="s">
        <v>783</v>
      </c>
      <c r="D115">
        <v>3</v>
      </c>
      <c r="E115" t="s">
        <v>609</v>
      </c>
      <c r="F115" t="s">
        <v>1453</v>
      </c>
      <c r="G115">
        <v>64</v>
      </c>
      <c r="H115" t="s">
        <v>620</v>
      </c>
      <c r="I115" t="s">
        <v>448</v>
      </c>
      <c r="J115" t="s">
        <v>633</v>
      </c>
      <c r="K115" t="s">
        <v>634</v>
      </c>
      <c r="L115">
        <v>46</v>
      </c>
      <c r="M115">
        <v>8</v>
      </c>
      <c r="N115">
        <v>1918</v>
      </c>
      <c r="O115" t="s">
        <v>162</v>
      </c>
      <c r="P115" t="s">
        <v>1510</v>
      </c>
      <c r="Q115" t="s">
        <v>1511</v>
      </c>
      <c r="R115">
        <v>67</v>
      </c>
      <c r="S115">
        <v>-9</v>
      </c>
      <c r="T115">
        <v>1824</v>
      </c>
      <c r="U115" t="s">
        <v>744</v>
      </c>
      <c r="W115" t="s">
        <v>1442</v>
      </c>
      <c r="Y115" t="s">
        <v>1442</v>
      </c>
      <c r="Z115" t="s">
        <v>1442</v>
      </c>
      <c r="AB115">
        <f>IF(I115=$AA$2,_xlfn.XLOOKUP(O115,tennis_clusters!B:B,tennis_clusters!AB:AB),"NA")</f>
        <v>23</v>
      </c>
      <c r="AC115" t="str">
        <f>IF(OR(ISNUMBER(AB115),ISNA(AB115)),"NA",_xlfn.XLOOKUP(I115,tennis_clusters!B:B,tennis_clusters!AB:AB))</f>
        <v>NA</v>
      </c>
      <c r="AD115" t="str">
        <f t="shared" si="11"/>
        <v>W</v>
      </c>
      <c r="AE115" t="str">
        <f t="shared" si="12"/>
        <v>W</v>
      </c>
      <c r="AF115">
        <f t="shared" si="13"/>
        <v>23</v>
      </c>
      <c r="AG115">
        <f t="shared" si="10"/>
        <v>1</v>
      </c>
      <c r="AH115">
        <f t="shared" si="14"/>
        <v>0.53846153846153844</v>
      </c>
      <c r="AI115">
        <f t="shared" si="15"/>
        <v>0.21301775147928997</v>
      </c>
      <c r="AJ115">
        <v>0.38124999999999998</v>
      </c>
      <c r="AK115">
        <f t="shared" si="16"/>
        <v>0.38285156250000002</v>
      </c>
      <c r="AM115" t="str">
        <f t="shared" si="17"/>
        <v/>
      </c>
    </row>
    <row r="116" spans="1:39" x14ac:dyDescent="0.2">
      <c r="A116" t="s">
        <v>1615</v>
      </c>
      <c r="B116" t="s">
        <v>1616</v>
      </c>
      <c r="C116" t="s">
        <v>783</v>
      </c>
      <c r="D116">
        <v>3</v>
      </c>
      <c r="E116" t="s">
        <v>609</v>
      </c>
      <c r="F116" t="s">
        <v>1453</v>
      </c>
      <c r="G116">
        <v>64</v>
      </c>
      <c r="H116" t="s">
        <v>624</v>
      </c>
      <c r="I116" t="s">
        <v>448</v>
      </c>
      <c r="J116" t="s">
        <v>633</v>
      </c>
      <c r="K116" t="s">
        <v>634</v>
      </c>
      <c r="L116">
        <v>46</v>
      </c>
      <c r="M116">
        <v>17</v>
      </c>
      <c r="N116">
        <v>1901</v>
      </c>
      <c r="O116" t="s">
        <v>555</v>
      </c>
      <c r="P116" t="s">
        <v>693</v>
      </c>
      <c r="Q116" t="s">
        <v>694</v>
      </c>
      <c r="R116">
        <v>6</v>
      </c>
      <c r="S116">
        <v>-14</v>
      </c>
      <c r="T116">
        <v>2179</v>
      </c>
      <c r="U116" t="s">
        <v>744</v>
      </c>
      <c r="W116" t="s">
        <v>1442</v>
      </c>
      <c r="X116">
        <v>2</v>
      </c>
      <c r="Y116" t="s">
        <v>1442</v>
      </c>
      <c r="Z116" t="s">
        <v>1442</v>
      </c>
      <c r="AB116">
        <f>IF(I116=$AA$2,_xlfn.XLOOKUP(O116,tennis_clusters!B:B,tennis_clusters!AB:AB),"NA")</f>
        <v>11</v>
      </c>
      <c r="AC116" t="str">
        <f>IF(OR(ISNUMBER(AB116),ISNA(AB116)),"NA",_xlfn.XLOOKUP(I116,tennis_clusters!B:B,tennis_clusters!AB:AB))</f>
        <v>NA</v>
      </c>
      <c r="AD116" t="str">
        <f t="shared" si="11"/>
        <v>W</v>
      </c>
      <c r="AE116" t="str">
        <f t="shared" si="12"/>
        <v>W</v>
      </c>
      <c r="AF116">
        <f t="shared" si="13"/>
        <v>11</v>
      </c>
      <c r="AG116">
        <f t="shared" si="10"/>
        <v>1</v>
      </c>
      <c r="AH116">
        <f t="shared" si="14"/>
        <v>0.17391304347826086</v>
      </c>
      <c r="AI116">
        <f t="shared" si="15"/>
        <v>0.68241965973534968</v>
      </c>
      <c r="AJ116">
        <v>0.38124999999999998</v>
      </c>
      <c r="AK116">
        <f t="shared" si="16"/>
        <v>0.38285156250000002</v>
      </c>
      <c r="AM116" t="str">
        <f t="shared" si="17"/>
        <v/>
      </c>
    </row>
    <row r="117" spans="1:39" x14ac:dyDescent="0.2">
      <c r="A117" t="s">
        <v>1617</v>
      </c>
      <c r="B117" t="s">
        <v>1618</v>
      </c>
      <c r="C117" t="s">
        <v>642</v>
      </c>
      <c r="D117">
        <v>3</v>
      </c>
      <c r="E117" t="s">
        <v>609</v>
      </c>
      <c r="F117" t="s">
        <v>1461</v>
      </c>
      <c r="G117">
        <v>82</v>
      </c>
      <c r="H117" t="s">
        <v>628</v>
      </c>
      <c r="I117" t="s">
        <v>304</v>
      </c>
      <c r="J117" t="s">
        <v>611</v>
      </c>
      <c r="K117" t="s">
        <v>612</v>
      </c>
      <c r="L117">
        <v>14</v>
      </c>
      <c r="M117">
        <v>5</v>
      </c>
      <c r="N117">
        <v>2071</v>
      </c>
      <c r="O117" t="s">
        <v>448</v>
      </c>
      <c r="P117" t="s">
        <v>633</v>
      </c>
      <c r="Q117" t="s">
        <v>634</v>
      </c>
      <c r="R117">
        <v>43</v>
      </c>
      <c r="S117">
        <v>-6</v>
      </c>
      <c r="T117">
        <v>1907</v>
      </c>
      <c r="U117" t="s">
        <v>1619</v>
      </c>
      <c r="V117">
        <v>13</v>
      </c>
      <c r="W117" t="s">
        <v>1442</v>
      </c>
      <c r="Y117" t="s">
        <v>1442</v>
      </c>
      <c r="Z117" t="s">
        <v>1442</v>
      </c>
      <c r="AB117" t="str">
        <f>IF(I117=$AA$2,_xlfn.XLOOKUP(O117,tennis_clusters!B:B,tennis_clusters!AB:AB),"NA")</f>
        <v>NA</v>
      </c>
      <c r="AC117">
        <f>IF(OR(ISNUMBER(AB117),ISNA(AB117)),"NA",_xlfn.XLOOKUP(I117,tennis_clusters!B:B,tennis_clusters!AB:AB))</f>
        <v>25</v>
      </c>
      <c r="AD117" t="str">
        <f t="shared" si="11"/>
        <v>L</v>
      </c>
      <c r="AE117" t="str">
        <f t="shared" si="12"/>
        <v>L</v>
      </c>
      <c r="AF117">
        <f t="shared" si="13"/>
        <v>25</v>
      </c>
      <c r="AG117">
        <f t="shared" si="10"/>
        <v>0</v>
      </c>
      <c r="AH117">
        <f t="shared" si="14"/>
        <v>0.5</v>
      </c>
      <c r="AI117">
        <f t="shared" si="15"/>
        <v>0.25</v>
      </c>
      <c r="AJ117">
        <v>0.38124999999999998</v>
      </c>
      <c r="AK117">
        <f t="shared" si="16"/>
        <v>0.14535156249999998</v>
      </c>
      <c r="AM117" t="str">
        <f t="shared" si="17"/>
        <v/>
      </c>
    </row>
    <row r="118" spans="1:39" x14ac:dyDescent="0.2">
      <c r="A118" t="s">
        <v>1620</v>
      </c>
      <c r="B118" t="s">
        <v>1621</v>
      </c>
      <c r="C118" t="s">
        <v>783</v>
      </c>
      <c r="D118">
        <v>3</v>
      </c>
      <c r="E118" t="s">
        <v>609</v>
      </c>
      <c r="F118" t="s">
        <v>1461</v>
      </c>
      <c r="G118">
        <v>47</v>
      </c>
      <c r="H118" t="s">
        <v>620</v>
      </c>
      <c r="I118" t="s">
        <v>219</v>
      </c>
      <c r="J118" t="s">
        <v>1456</v>
      </c>
      <c r="K118" t="s">
        <v>1457</v>
      </c>
      <c r="L118">
        <v>10</v>
      </c>
      <c r="M118">
        <v>3</v>
      </c>
      <c r="N118">
        <v>2180</v>
      </c>
      <c r="O118" t="s">
        <v>448</v>
      </c>
      <c r="P118" t="s">
        <v>633</v>
      </c>
      <c r="Q118" t="s">
        <v>634</v>
      </c>
      <c r="R118">
        <v>43</v>
      </c>
      <c r="S118">
        <v>-4</v>
      </c>
      <c r="T118">
        <v>1911</v>
      </c>
      <c r="U118" t="s">
        <v>709</v>
      </c>
      <c r="V118">
        <v>5</v>
      </c>
      <c r="W118" t="s">
        <v>1442</v>
      </c>
      <c r="Y118" t="s">
        <v>1442</v>
      </c>
      <c r="Z118" t="s">
        <v>1442</v>
      </c>
      <c r="AB118" t="str">
        <f>IF(I118=$AA$2,_xlfn.XLOOKUP(O118,tennis_clusters!B:B,tennis_clusters!AB:AB),"NA")</f>
        <v>NA</v>
      </c>
      <c r="AC118">
        <f>IF(OR(ISNUMBER(AB118),ISNA(AB118)),"NA",_xlfn.XLOOKUP(I118,tennis_clusters!B:B,tennis_clusters!AB:AB))</f>
        <v>11</v>
      </c>
      <c r="AD118" t="str">
        <f t="shared" si="11"/>
        <v>L</v>
      </c>
      <c r="AE118" t="str">
        <f t="shared" si="12"/>
        <v>L</v>
      </c>
      <c r="AF118">
        <f t="shared" si="13"/>
        <v>11</v>
      </c>
      <c r="AG118">
        <f t="shared" si="10"/>
        <v>0</v>
      </c>
      <c r="AH118">
        <f t="shared" si="14"/>
        <v>0.17391304347826086</v>
      </c>
      <c r="AI118">
        <f t="shared" si="15"/>
        <v>3.0245746691871453E-2</v>
      </c>
      <c r="AJ118">
        <v>0.38124999999999998</v>
      </c>
      <c r="AK118">
        <f t="shared" si="16"/>
        <v>0.14535156249999998</v>
      </c>
      <c r="AM118" t="str">
        <f t="shared" si="17"/>
        <v/>
      </c>
    </row>
    <row r="119" spans="1:39" x14ac:dyDescent="0.2">
      <c r="A119" t="s">
        <v>1620</v>
      </c>
      <c r="B119" t="s">
        <v>1621</v>
      </c>
      <c r="C119" t="s">
        <v>783</v>
      </c>
      <c r="D119">
        <v>3</v>
      </c>
      <c r="E119" t="s">
        <v>609</v>
      </c>
      <c r="F119" t="s">
        <v>1461</v>
      </c>
      <c r="G119">
        <v>47</v>
      </c>
      <c r="H119" t="s">
        <v>624</v>
      </c>
      <c r="I119" t="s">
        <v>448</v>
      </c>
      <c r="J119" t="s">
        <v>633</v>
      </c>
      <c r="K119" t="s">
        <v>634</v>
      </c>
      <c r="L119">
        <v>43</v>
      </c>
      <c r="M119">
        <v>13</v>
      </c>
      <c r="N119">
        <v>1898</v>
      </c>
      <c r="O119" t="s">
        <v>323</v>
      </c>
      <c r="P119" t="s">
        <v>638</v>
      </c>
      <c r="Q119" t="s">
        <v>639</v>
      </c>
      <c r="R119">
        <v>29</v>
      </c>
      <c r="S119">
        <v>-11</v>
      </c>
      <c r="T119">
        <v>1957</v>
      </c>
      <c r="U119" t="s">
        <v>949</v>
      </c>
      <c r="W119" t="s">
        <v>1442</v>
      </c>
      <c r="Y119" t="s">
        <v>1442</v>
      </c>
      <c r="Z119" t="s">
        <v>1442</v>
      </c>
      <c r="AB119">
        <f>IF(I119=$AA$2,_xlfn.XLOOKUP(O119,tennis_clusters!B:B,tennis_clusters!AB:AB),"NA")</f>
        <v>23</v>
      </c>
      <c r="AC119" t="str">
        <f>IF(OR(ISNUMBER(AB119),ISNA(AB119)),"NA",_xlfn.XLOOKUP(I119,tennis_clusters!B:B,tennis_clusters!AB:AB))</f>
        <v>NA</v>
      </c>
      <c r="AD119" t="str">
        <f t="shared" si="11"/>
        <v>W</v>
      </c>
      <c r="AE119" t="str">
        <f t="shared" si="12"/>
        <v>W</v>
      </c>
      <c r="AF119">
        <f t="shared" si="13"/>
        <v>23</v>
      </c>
      <c r="AG119">
        <f t="shared" si="10"/>
        <v>1</v>
      </c>
      <c r="AH119">
        <f t="shared" si="14"/>
        <v>0.53846153846153844</v>
      </c>
      <c r="AI119">
        <f t="shared" si="15"/>
        <v>0.21301775147928997</v>
      </c>
      <c r="AJ119">
        <v>0.38124999999999998</v>
      </c>
      <c r="AK119">
        <f t="shared" si="16"/>
        <v>0.38285156250000002</v>
      </c>
      <c r="AM119" t="str">
        <f t="shared" si="17"/>
        <v/>
      </c>
    </row>
    <row r="120" spans="1:39" x14ac:dyDescent="0.2">
      <c r="A120" t="s">
        <v>1622</v>
      </c>
      <c r="B120" t="s">
        <v>1623</v>
      </c>
      <c r="C120" t="s">
        <v>637</v>
      </c>
      <c r="D120">
        <v>3</v>
      </c>
      <c r="E120" t="s">
        <v>609</v>
      </c>
      <c r="F120" t="s">
        <v>1453</v>
      </c>
      <c r="G120">
        <v>61</v>
      </c>
      <c r="H120" t="s">
        <v>618</v>
      </c>
      <c r="I120" t="s">
        <v>274</v>
      </c>
      <c r="J120" t="s">
        <v>703</v>
      </c>
      <c r="K120" t="s">
        <v>704</v>
      </c>
      <c r="L120">
        <v>57</v>
      </c>
      <c r="M120">
        <v>11</v>
      </c>
      <c r="N120">
        <v>1900</v>
      </c>
      <c r="O120" t="s">
        <v>448</v>
      </c>
      <c r="P120" t="s">
        <v>633</v>
      </c>
      <c r="Q120" t="s">
        <v>634</v>
      </c>
      <c r="R120">
        <v>45</v>
      </c>
      <c r="S120">
        <v>-11</v>
      </c>
      <c r="T120">
        <v>1909</v>
      </c>
      <c r="U120" t="s">
        <v>666</v>
      </c>
      <c r="W120" t="s">
        <v>1442</v>
      </c>
      <c r="X120">
        <v>7</v>
      </c>
      <c r="Y120" t="s">
        <v>1442</v>
      </c>
      <c r="Z120" t="s">
        <v>1442</v>
      </c>
      <c r="AB120" t="str">
        <f>IF(I120=$AA$2,_xlfn.XLOOKUP(O120,tennis_clusters!B:B,tennis_clusters!AB:AB),"NA")</f>
        <v>NA</v>
      </c>
      <c r="AC120">
        <f>IF(OR(ISNUMBER(AB120),ISNA(AB120)),"NA",_xlfn.XLOOKUP(I120,tennis_clusters!B:B,tennis_clusters!AB:AB))</f>
        <v>22</v>
      </c>
      <c r="AD120" t="str">
        <f t="shared" si="11"/>
        <v>L</v>
      </c>
      <c r="AE120" t="str">
        <f t="shared" si="12"/>
        <v>L</v>
      </c>
      <c r="AF120">
        <f t="shared" si="13"/>
        <v>22</v>
      </c>
      <c r="AG120">
        <f t="shared" si="10"/>
        <v>0</v>
      </c>
      <c r="AH120">
        <f t="shared" si="14"/>
        <v>0.36842105263157893</v>
      </c>
      <c r="AI120">
        <f t="shared" si="15"/>
        <v>0.13573407202216065</v>
      </c>
      <c r="AJ120">
        <v>0.38124999999999998</v>
      </c>
      <c r="AK120">
        <f t="shared" si="16"/>
        <v>0.14535156249999998</v>
      </c>
      <c r="AM120" t="str">
        <f t="shared" si="17"/>
        <v/>
      </c>
    </row>
    <row r="121" spans="1:39" x14ac:dyDescent="0.2">
      <c r="A121" t="s">
        <v>1622</v>
      </c>
      <c r="B121" t="s">
        <v>1623</v>
      </c>
      <c r="C121" t="s">
        <v>637</v>
      </c>
      <c r="D121">
        <v>3</v>
      </c>
      <c r="E121" t="s">
        <v>609</v>
      </c>
      <c r="F121" t="s">
        <v>1453</v>
      </c>
      <c r="G121">
        <v>61</v>
      </c>
      <c r="H121" t="s">
        <v>620</v>
      </c>
      <c r="I121" t="s">
        <v>448</v>
      </c>
      <c r="J121" t="s">
        <v>633</v>
      </c>
      <c r="K121" t="s">
        <v>634</v>
      </c>
      <c r="L121">
        <v>45</v>
      </c>
      <c r="M121">
        <v>4</v>
      </c>
      <c r="N121">
        <v>1905</v>
      </c>
      <c r="O121" t="s">
        <v>415</v>
      </c>
      <c r="P121" t="s">
        <v>1624</v>
      </c>
      <c r="Q121" t="s">
        <v>1625</v>
      </c>
      <c r="R121">
        <v>148</v>
      </c>
      <c r="S121">
        <v>-11</v>
      </c>
      <c r="T121">
        <v>1690</v>
      </c>
      <c r="U121" t="s">
        <v>1626</v>
      </c>
      <c r="V121">
        <v>7</v>
      </c>
      <c r="W121" t="s">
        <v>1442</v>
      </c>
      <c r="Y121" t="s">
        <v>1442</v>
      </c>
      <c r="Z121" t="s">
        <v>1442</v>
      </c>
      <c r="AB121">
        <f>IF(I121=$AA$2,_xlfn.XLOOKUP(O121,tennis_clusters!B:B,tennis_clusters!AB:AB),"NA")</f>
        <v>12</v>
      </c>
      <c r="AC121" t="str">
        <f>IF(OR(ISNUMBER(AB121),ISNA(AB121)),"NA",_xlfn.XLOOKUP(I121,tennis_clusters!B:B,tennis_clusters!AB:AB))</f>
        <v>NA</v>
      </c>
      <c r="AD121" t="str">
        <f t="shared" si="11"/>
        <v>W</v>
      </c>
      <c r="AE121" t="str">
        <f t="shared" si="12"/>
        <v>W</v>
      </c>
      <c r="AF121">
        <f t="shared" si="13"/>
        <v>12</v>
      </c>
      <c r="AG121">
        <f t="shared" si="10"/>
        <v>1</v>
      </c>
      <c r="AH121">
        <f t="shared" si="14"/>
        <v>0.5</v>
      </c>
      <c r="AI121">
        <f t="shared" si="15"/>
        <v>0.25</v>
      </c>
      <c r="AJ121">
        <v>0.38124999999999998</v>
      </c>
      <c r="AK121">
        <f t="shared" si="16"/>
        <v>0.38285156250000002</v>
      </c>
      <c r="AM121" t="str">
        <f t="shared" si="17"/>
        <v/>
      </c>
    </row>
    <row r="122" spans="1:39" x14ac:dyDescent="0.2">
      <c r="A122" t="s">
        <v>1622</v>
      </c>
      <c r="B122" t="s">
        <v>1623</v>
      </c>
      <c r="C122" t="s">
        <v>637</v>
      </c>
      <c r="D122">
        <v>3</v>
      </c>
      <c r="E122" t="s">
        <v>609</v>
      </c>
      <c r="F122" t="s">
        <v>1453</v>
      </c>
      <c r="G122">
        <v>61</v>
      </c>
      <c r="H122" t="s">
        <v>624</v>
      </c>
      <c r="I122" t="s">
        <v>448</v>
      </c>
      <c r="J122" t="s">
        <v>633</v>
      </c>
      <c r="K122" t="s">
        <v>634</v>
      </c>
      <c r="L122">
        <v>45</v>
      </c>
      <c r="M122">
        <v>5</v>
      </c>
      <c r="N122">
        <v>1900</v>
      </c>
      <c r="O122" t="s">
        <v>1627</v>
      </c>
      <c r="P122" t="s">
        <v>638</v>
      </c>
      <c r="Q122" t="s">
        <v>639</v>
      </c>
      <c r="R122">
        <v>205</v>
      </c>
      <c r="S122">
        <v>-11</v>
      </c>
      <c r="T122">
        <v>1713</v>
      </c>
      <c r="U122" t="s">
        <v>707</v>
      </c>
      <c r="V122">
        <v>7</v>
      </c>
      <c r="W122" t="s">
        <v>1442</v>
      </c>
      <c r="Y122" t="s">
        <v>1442</v>
      </c>
      <c r="Z122" t="s">
        <v>1442</v>
      </c>
      <c r="AB122" t="e">
        <f>IF(I122=$AA$2,_xlfn.XLOOKUP(O122,tennis_clusters!B:B,tennis_clusters!AB:AB),"NA")</f>
        <v>#N/A</v>
      </c>
      <c r="AC122" t="str">
        <f>IF(OR(ISNUMBER(AB122),ISNA(AB122)),"NA",_xlfn.XLOOKUP(I122,tennis_clusters!B:B,tennis_clusters!AB:AB))</f>
        <v>NA</v>
      </c>
      <c r="AD122" t="str">
        <f t="shared" si="11"/>
        <v>W</v>
      </c>
      <c r="AE122" t="str">
        <f t="shared" si="12"/>
        <v/>
      </c>
      <c r="AF122" t="str">
        <f t="shared" si="13"/>
        <v/>
      </c>
      <c r="AG122" t="str">
        <f t="shared" si="10"/>
        <v/>
      </c>
      <c r="AH122" t="str">
        <f t="shared" si="14"/>
        <v/>
      </c>
      <c r="AI122" t="str">
        <f t="shared" si="15"/>
        <v/>
      </c>
      <c r="AJ122">
        <v>0.38124999999999998</v>
      </c>
      <c r="AK122" t="str">
        <f t="shared" si="16"/>
        <v/>
      </c>
      <c r="AM122" t="str">
        <f t="shared" si="17"/>
        <v/>
      </c>
    </row>
    <row r="123" spans="1:39" x14ac:dyDescent="0.2">
      <c r="A123" t="s">
        <v>1628</v>
      </c>
      <c r="B123" t="s">
        <v>696</v>
      </c>
      <c r="C123" t="s">
        <v>697</v>
      </c>
      <c r="D123">
        <v>5</v>
      </c>
      <c r="E123" t="s">
        <v>671</v>
      </c>
      <c r="F123" t="s">
        <v>1461</v>
      </c>
      <c r="H123" t="s">
        <v>677</v>
      </c>
      <c r="I123" t="s">
        <v>547</v>
      </c>
      <c r="J123" t="s">
        <v>737</v>
      </c>
      <c r="K123" t="s">
        <v>738</v>
      </c>
      <c r="L123">
        <v>83</v>
      </c>
      <c r="M123">
        <v>15</v>
      </c>
      <c r="N123">
        <v>1866</v>
      </c>
      <c r="O123" t="s">
        <v>448</v>
      </c>
      <c r="P123" t="s">
        <v>633</v>
      </c>
      <c r="Q123" t="s">
        <v>634</v>
      </c>
      <c r="R123">
        <v>44</v>
      </c>
      <c r="S123">
        <v>-12</v>
      </c>
      <c r="T123">
        <v>1912</v>
      </c>
      <c r="U123" t="s">
        <v>1629</v>
      </c>
      <c r="W123" t="s">
        <v>1442</v>
      </c>
      <c r="Y123" t="s">
        <v>1442</v>
      </c>
      <c r="Z123" t="s">
        <v>1442</v>
      </c>
      <c r="AB123" t="str">
        <f>IF(I123=$AA$2,_xlfn.XLOOKUP(O123,tennis_clusters!B:B,tennis_clusters!AB:AB),"NA")</f>
        <v>NA</v>
      </c>
      <c r="AC123">
        <f>IF(OR(ISNUMBER(AB123),ISNA(AB123)),"NA",_xlfn.XLOOKUP(I123,tennis_clusters!B:B,tennis_clusters!AB:AB))</f>
        <v>2</v>
      </c>
      <c r="AD123" t="str">
        <f t="shared" si="11"/>
        <v>L</v>
      </c>
      <c r="AE123" t="str">
        <f t="shared" si="12"/>
        <v>L</v>
      </c>
      <c r="AF123">
        <f t="shared" si="13"/>
        <v>2</v>
      </c>
      <c r="AG123">
        <f t="shared" si="10"/>
        <v>0</v>
      </c>
      <c r="AH123">
        <f t="shared" si="14"/>
        <v>0.51515151515151514</v>
      </c>
      <c r="AI123">
        <f t="shared" si="15"/>
        <v>0.26538108356290174</v>
      </c>
      <c r="AJ123">
        <v>0.38124999999999998</v>
      </c>
      <c r="AK123">
        <f t="shared" si="16"/>
        <v>0.14535156249999998</v>
      </c>
      <c r="AM123" t="str">
        <f t="shared" si="17"/>
        <v/>
      </c>
    </row>
    <row r="124" spans="1:39" x14ac:dyDescent="0.2">
      <c r="A124" t="s">
        <v>1630</v>
      </c>
      <c r="B124" t="s">
        <v>607</v>
      </c>
      <c r="C124" t="s">
        <v>608</v>
      </c>
      <c r="D124">
        <v>5</v>
      </c>
      <c r="E124" t="s">
        <v>609</v>
      </c>
      <c r="F124" t="s">
        <v>1461</v>
      </c>
      <c r="G124">
        <v>64</v>
      </c>
      <c r="H124" t="s">
        <v>628</v>
      </c>
      <c r="I124" t="s">
        <v>333</v>
      </c>
      <c r="J124" t="s">
        <v>1081</v>
      </c>
      <c r="K124" t="s">
        <v>1082</v>
      </c>
      <c r="L124">
        <v>11</v>
      </c>
      <c r="M124">
        <v>5</v>
      </c>
      <c r="N124">
        <v>2164</v>
      </c>
      <c r="O124" t="s">
        <v>448</v>
      </c>
      <c r="P124" t="s">
        <v>633</v>
      </c>
      <c r="Q124" t="s">
        <v>634</v>
      </c>
      <c r="R124">
        <v>48</v>
      </c>
      <c r="S124">
        <v>-6</v>
      </c>
      <c r="T124">
        <v>1918</v>
      </c>
      <c r="U124" t="s">
        <v>1631</v>
      </c>
      <c r="V124">
        <v>10</v>
      </c>
      <c r="W124" t="s">
        <v>1442</v>
      </c>
      <c r="Y124" t="s">
        <v>1442</v>
      </c>
      <c r="Z124" t="s">
        <v>847</v>
      </c>
      <c r="AB124" t="str">
        <f>IF(I124=$AA$2,_xlfn.XLOOKUP(O124,tennis_clusters!B:B,tennis_clusters!AB:AB),"NA")</f>
        <v>NA</v>
      </c>
      <c r="AC124">
        <f>IF(OR(ISNUMBER(AB124),ISNA(AB124)),"NA",_xlfn.XLOOKUP(I124,tennis_clusters!B:B,tennis_clusters!AB:AB))</f>
        <v>8</v>
      </c>
      <c r="AD124" t="str">
        <f t="shared" si="11"/>
        <v>L</v>
      </c>
      <c r="AE124" t="str">
        <f t="shared" si="12"/>
        <v>L</v>
      </c>
      <c r="AF124">
        <f t="shared" si="13"/>
        <v>8</v>
      </c>
      <c r="AG124">
        <f t="shared" si="10"/>
        <v>0</v>
      </c>
      <c r="AH124">
        <f t="shared" si="14"/>
        <v>0.29166666666666669</v>
      </c>
      <c r="AI124">
        <f t="shared" si="15"/>
        <v>8.5069444444444461E-2</v>
      </c>
      <c r="AJ124">
        <v>0.38124999999999998</v>
      </c>
      <c r="AK124">
        <f t="shared" si="16"/>
        <v>0.14535156249999998</v>
      </c>
      <c r="AM124" t="str">
        <f t="shared" si="17"/>
        <v/>
      </c>
    </row>
    <row r="125" spans="1:39" x14ac:dyDescent="0.2">
      <c r="A125" t="s">
        <v>1630</v>
      </c>
      <c r="B125" t="s">
        <v>607</v>
      </c>
      <c r="C125" t="s">
        <v>608</v>
      </c>
      <c r="D125">
        <v>5</v>
      </c>
      <c r="E125" t="s">
        <v>609</v>
      </c>
      <c r="F125" t="s">
        <v>1461</v>
      </c>
      <c r="G125">
        <v>64</v>
      </c>
      <c r="H125" t="s">
        <v>632</v>
      </c>
      <c r="I125" t="s">
        <v>448</v>
      </c>
      <c r="J125" t="s">
        <v>633</v>
      </c>
      <c r="K125" t="s">
        <v>634</v>
      </c>
      <c r="L125">
        <v>48</v>
      </c>
      <c r="M125">
        <v>15</v>
      </c>
      <c r="N125">
        <v>1903</v>
      </c>
      <c r="O125" t="s">
        <v>254</v>
      </c>
      <c r="P125" t="s">
        <v>611</v>
      </c>
      <c r="Q125" t="s">
        <v>612</v>
      </c>
      <c r="R125">
        <v>55</v>
      </c>
      <c r="S125">
        <v>-15</v>
      </c>
      <c r="T125">
        <v>1918</v>
      </c>
      <c r="U125" t="s">
        <v>1632</v>
      </c>
      <c r="W125" t="s">
        <v>1442</v>
      </c>
      <c r="Y125" t="s">
        <v>1442</v>
      </c>
      <c r="Z125" t="s">
        <v>847</v>
      </c>
      <c r="AB125">
        <f>IF(I125=$AA$2,_xlfn.XLOOKUP(O125,tennis_clusters!B:B,tennis_clusters!AB:AB),"NA")</f>
        <v>24</v>
      </c>
      <c r="AC125" t="str">
        <f>IF(OR(ISNUMBER(AB125),ISNA(AB125)),"NA",_xlfn.XLOOKUP(I125,tennis_clusters!B:B,tennis_clusters!AB:AB))</f>
        <v>NA</v>
      </c>
      <c r="AD125" t="str">
        <f t="shared" si="11"/>
        <v>W</v>
      </c>
      <c r="AE125" t="str">
        <f t="shared" si="12"/>
        <v>W</v>
      </c>
      <c r="AF125">
        <f t="shared" si="13"/>
        <v>24</v>
      </c>
      <c r="AG125">
        <f t="shared" si="10"/>
        <v>1</v>
      </c>
      <c r="AH125">
        <f t="shared" si="14"/>
        <v>0.35294117647058826</v>
      </c>
      <c r="AI125">
        <f t="shared" si="15"/>
        <v>0.41868512110726636</v>
      </c>
      <c r="AJ125">
        <v>0.38124999999999998</v>
      </c>
      <c r="AK125">
        <f t="shared" si="16"/>
        <v>0.38285156250000002</v>
      </c>
      <c r="AM125" t="str">
        <f t="shared" si="17"/>
        <v/>
      </c>
    </row>
    <row r="126" spans="1:39" x14ac:dyDescent="0.2">
      <c r="A126" t="s">
        <v>1633</v>
      </c>
      <c r="B126" t="s">
        <v>1572</v>
      </c>
      <c r="C126" t="s">
        <v>637</v>
      </c>
      <c r="D126">
        <v>3</v>
      </c>
      <c r="E126" t="s">
        <v>609</v>
      </c>
      <c r="F126" t="s">
        <v>1461</v>
      </c>
      <c r="G126">
        <v>62</v>
      </c>
      <c r="H126" t="s">
        <v>620</v>
      </c>
      <c r="I126" t="s">
        <v>357</v>
      </c>
      <c r="J126" t="s">
        <v>693</v>
      </c>
      <c r="K126" t="s">
        <v>694</v>
      </c>
      <c r="L126">
        <v>33</v>
      </c>
      <c r="M126">
        <v>9</v>
      </c>
      <c r="N126">
        <v>1947</v>
      </c>
      <c r="O126" t="s">
        <v>448</v>
      </c>
      <c r="P126" t="s">
        <v>633</v>
      </c>
      <c r="Q126" t="s">
        <v>634</v>
      </c>
      <c r="R126">
        <v>47</v>
      </c>
      <c r="S126">
        <v>-8</v>
      </c>
      <c r="T126">
        <v>1911</v>
      </c>
      <c r="U126" t="s">
        <v>1634</v>
      </c>
      <c r="V126">
        <v>7</v>
      </c>
      <c r="W126" t="s">
        <v>1442</v>
      </c>
      <c r="X126">
        <v>10</v>
      </c>
      <c r="Y126" t="s">
        <v>1442</v>
      </c>
      <c r="Z126" t="s">
        <v>1442</v>
      </c>
      <c r="AB126" t="str">
        <f>IF(I126=$AA$2,_xlfn.XLOOKUP(O126,tennis_clusters!B:B,tennis_clusters!AB:AB),"NA")</f>
        <v>NA</v>
      </c>
      <c r="AC126">
        <f>IF(OR(ISNUMBER(AB126),ISNA(AB126)),"NA",_xlfn.XLOOKUP(I126,tennis_clusters!B:B,tennis_clusters!AB:AB))</f>
        <v>9</v>
      </c>
      <c r="AD126" t="str">
        <f t="shared" si="11"/>
        <v>L</v>
      </c>
      <c r="AE126" t="str">
        <f t="shared" si="12"/>
        <v>L</v>
      </c>
      <c r="AF126">
        <f t="shared" si="13"/>
        <v>9</v>
      </c>
      <c r="AG126">
        <f t="shared" si="10"/>
        <v>0</v>
      </c>
      <c r="AH126">
        <f t="shared" si="14"/>
        <v>0.52941176470588236</v>
      </c>
      <c r="AI126">
        <f t="shared" si="15"/>
        <v>0.28027681660899656</v>
      </c>
      <c r="AJ126">
        <v>0.38124999999999998</v>
      </c>
      <c r="AK126">
        <f t="shared" si="16"/>
        <v>0.14535156249999998</v>
      </c>
      <c r="AM126" t="str">
        <f t="shared" si="17"/>
        <v/>
      </c>
    </row>
    <row r="127" spans="1:39" x14ac:dyDescent="0.2">
      <c r="A127" t="s">
        <v>1633</v>
      </c>
      <c r="B127" t="s">
        <v>1572</v>
      </c>
      <c r="C127" t="s">
        <v>637</v>
      </c>
      <c r="D127">
        <v>3</v>
      </c>
      <c r="E127" t="s">
        <v>609</v>
      </c>
      <c r="F127" t="s">
        <v>1461</v>
      </c>
      <c r="G127">
        <v>62</v>
      </c>
      <c r="H127" t="s">
        <v>624</v>
      </c>
      <c r="I127" t="s">
        <v>448</v>
      </c>
      <c r="J127" t="s">
        <v>633</v>
      </c>
      <c r="K127" t="s">
        <v>634</v>
      </c>
      <c r="L127">
        <v>47</v>
      </c>
      <c r="M127">
        <v>5</v>
      </c>
      <c r="N127">
        <v>1906</v>
      </c>
      <c r="O127" t="s">
        <v>243</v>
      </c>
      <c r="P127" t="s">
        <v>615</v>
      </c>
      <c r="Q127" t="s">
        <v>616</v>
      </c>
      <c r="R127">
        <v>73</v>
      </c>
      <c r="S127">
        <v>-10</v>
      </c>
      <c r="T127">
        <v>1755</v>
      </c>
      <c r="U127" t="s">
        <v>831</v>
      </c>
      <c r="V127">
        <v>10</v>
      </c>
      <c r="W127" t="s">
        <v>1442</v>
      </c>
      <c r="Y127" t="s">
        <v>1442</v>
      </c>
      <c r="Z127" t="s">
        <v>1442</v>
      </c>
      <c r="AB127">
        <f>IF(I127=$AA$2,_xlfn.XLOOKUP(O127,tennis_clusters!B:B,tennis_clusters!AB:AB),"NA")</f>
        <v>10</v>
      </c>
      <c r="AC127" t="str">
        <f>IF(OR(ISNUMBER(AB127),ISNA(AB127)),"NA",_xlfn.XLOOKUP(I127,tennis_clusters!B:B,tennis_clusters!AB:AB))</f>
        <v>NA</v>
      </c>
      <c r="AD127" t="str">
        <f t="shared" si="11"/>
        <v>W</v>
      </c>
      <c r="AE127" t="str">
        <f t="shared" si="12"/>
        <v>W</v>
      </c>
      <c r="AF127">
        <f t="shared" si="13"/>
        <v>10</v>
      </c>
      <c r="AG127">
        <f t="shared" si="10"/>
        <v>1</v>
      </c>
      <c r="AH127">
        <f t="shared" si="14"/>
        <v>0.33333333333333331</v>
      </c>
      <c r="AI127">
        <f t="shared" si="15"/>
        <v>0.44444444444444453</v>
      </c>
      <c r="AJ127">
        <v>0.38124999999999998</v>
      </c>
      <c r="AK127">
        <f t="shared" si="16"/>
        <v>0.38285156250000002</v>
      </c>
      <c r="AM127" t="str">
        <f t="shared" si="17"/>
        <v/>
      </c>
    </row>
    <row r="128" spans="1:39" x14ac:dyDescent="0.2">
      <c r="A128" t="s">
        <v>1635</v>
      </c>
      <c r="B128" t="s">
        <v>1240</v>
      </c>
      <c r="C128" t="s">
        <v>637</v>
      </c>
      <c r="D128">
        <v>3</v>
      </c>
      <c r="E128" t="s">
        <v>671</v>
      </c>
      <c r="F128" t="s">
        <v>1461</v>
      </c>
      <c r="G128">
        <v>36</v>
      </c>
      <c r="H128" t="s">
        <v>620</v>
      </c>
      <c r="I128" t="s">
        <v>451</v>
      </c>
      <c r="J128" t="s">
        <v>672</v>
      </c>
      <c r="K128" t="s">
        <v>673</v>
      </c>
      <c r="L128">
        <v>83</v>
      </c>
      <c r="M128">
        <v>22</v>
      </c>
      <c r="N128">
        <v>1767</v>
      </c>
      <c r="O128" t="s">
        <v>448</v>
      </c>
      <c r="P128" t="s">
        <v>633</v>
      </c>
      <c r="Q128" t="s">
        <v>634</v>
      </c>
      <c r="R128">
        <v>44</v>
      </c>
      <c r="S128">
        <v>-13</v>
      </c>
      <c r="T128">
        <v>1919</v>
      </c>
      <c r="U128" t="s">
        <v>983</v>
      </c>
      <c r="W128" t="s">
        <v>1442</v>
      </c>
      <c r="Y128" t="s">
        <v>1442</v>
      </c>
      <c r="Z128" t="s">
        <v>1442</v>
      </c>
      <c r="AB128" t="str">
        <f>IF(I128=$AA$2,_xlfn.XLOOKUP(O128,tennis_clusters!B:B,tennis_clusters!AB:AB),"NA")</f>
        <v>NA</v>
      </c>
      <c r="AC128">
        <f>IF(OR(ISNUMBER(AB128),ISNA(AB128)),"NA",_xlfn.XLOOKUP(I128,tennis_clusters!B:B,tennis_clusters!AB:AB))</f>
        <v>5</v>
      </c>
      <c r="AD128" t="str">
        <f t="shared" si="11"/>
        <v>L</v>
      </c>
      <c r="AE128" t="str">
        <f t="shared" si="12"/>
        <v>L</v>
      </c>
      <c r="AF128">
        <f t="shared" si="13"/>
        <v>5</v>
      </c>
      <c r="AG128">
        <f t="shared" si="10"/>
        <v>0</v>
      </c>
      <c r="AH128">
        <f t="shared" si="14"/>
        <v>0.35294117647058826</v>
      </c>
      <c r="AI128">
        <f t="shared" si="15"/>
        <v>0.12456747404844293</v>
      </c>
      <c r="AJ128">
        <v>0.38124999999999998</v>
      </c>
      <c r="AK128">
        <f t="shared" si="16"/>
        <v>0.14535156249999998</v>
      </c>
      <c r="AM128" t="str">
        <f t="shared" si="17"/>
        <v/>
      </c>
    </row>
    <row r="129" spans="1:39" x14ac:dyDescent="0.2">
      <c r="A129" t="s">
        <v>1635</v>
      </c>
      <c r="B129" t="s">
        <v>1240</v>
      </c>
      <c r="C129" t="s">
        <v>637</v>
      </c>
      <c r="D129">
        <v>3</v>
      </c>
      <c r="E129" t="s">
        <v>671</v>
      </c>
      <c r="F129" t="s">
        <v>1461</v>
      </c>
      <c r="G129">
        <v>36</v>
      </c>
      <c r="H129" t="s">
        <v>624</v>
      </c>
      <c r="I129" t="s">
        <v>448</v>
      </c>
      <c r="J129" t="s">
        <v>633</v>
      </c>
      <c r="K129" t="s">
        <v>634</v>
      </c>
      <c r="L129">
        <v>44</v>
      </c>
      <c r="M129">
        <v>10</v>
      </c>
      <c r="N129">
        <v>1909</v>
      </c>
      <c r="O129" t="s">
        <v>325</v>
      </c>
      <c r="P129" t="s">
        <v>729</v>
      </c>
      <c r="Q129" t="s">
        <v>730</v>
      </c>
      <c r="R129">
        <v>67</v>
      </c>
      <c r="S129">
        <v>-9</v>
      </c>
      <c r="T129">
        <v>1920</v>
      </c>
      <c r="U129" t="s">
        <v>666</v>
      </c>
      <c r="W129" t="s">
        <v>1442</v>
      </c>
      <c r="Y129" t="s">
        <v>1442</v>
      </c>
      <c r="Z129" t="s">
        <v>1442</v>
      </c>
      <c r="AB129">
        <f>IF(I129=$AA$2,_xlfn.XLOOKUP(O129,tennis_clusters!B:B,tennis_clusters!AB:AB),"NA")</f>
        <v>23</v>
      </c>
      <c r="AC129" t="str">
        <f>IF(OR(ISNUMBER(AB129),ISNA(AB129)),"NA",_xlfn.XLOOKUP(I129,tennis_clusters!B:B,tennis_clusters!AB:AB))</f>
        <v>NA</v>
      </c>
      <c r="AD129" t="str">
        <f t="shared" si="11"/>
        <v>W</v>
      </c>
      <c r="AE129" t="str">
        <f t="shared" si="12"/>
        <v>W</v>
      </c>
      <c r="AF129">
        <f t="shared" si="13"/>
        <v>23</v>
      </c>
      <c r="AG129">
        <f t="shared" si="10"/>
        <v>1</v>
      </c>
      <c r="AH129">
        <f t="shared" si="14"/>
        <v>0.53846153846153844</v>
      </c>
      <c r="AI129">
        <f t="shared" si="15"/>
        <v>0.21301775147928997</v>
      </c>
      <c r="AJ129">
        <v>0.38124999999999998</v>
      </c>
      <c r="AK129">
        <f t="shared" si="16"/>
        <v>0.38285156250000002</v>
      </c>
      <c r="AM129" t="str">
        <f t="shared" si="17"/>
        <v/>
      </c>
    </row>
    <row r="130" spans="1:39" x14ac:dyDescent="0.2">
      <c r="A130" t="s">
        <v>1636</v>
      </c>
      <c r="B130" t="s">
        <v>1509</v>
      </c>
      <c r="C130" t="s">
        <v>637</v>
      </c>
      <c r="D130">
        <v>3</v>
      </c>
      <c r="E130" t="s">
        <v>671</v>
      </c>
      <c r="F130" t="s">
        <v>1461</v>
      </c>
      <c r="G130">
        <v>47</v>
      </c>
      <c r="H130" t="s">
        <v>610</v>
      </c>
      <c r="I130" t="s">
        <v>448</v>
      </c>
      <c r="J130" t="s">
        <v>633</v>
      </c>
      <c r="K130" t="s">
        <v>634</v>
      </c>
      <c r="L130">
        <v>71</v>
      </c>
      <c r="M130">
        <v>13</v>
      </c>
      <c r="N130">
        <v>1896</v>
      </c>
      <c r="O130" t="s">
        <v>321</v>
      </c>
      <c r="P130" t="s">
        <v>647</v>
      </c>
      <c r="Q130" t="s">
        <v>648</v>
      </c>
      <c r="R130">
        <v>105</v>
      </c>
      <c r="S130">
        <v>-13</v>
      </c>
      <c r="T130">
        <v>1924</v>
      </c>
      <c r="U130" t="s">
        <v>968</v>
      </c>
      <c r="W130" t="s">
        <v>1442</v>
      </c>
      <c r="Y130" t="s">
        <v>1442</v>
      </c>
      <c r="Z130" t="s">
        <v>1442</v>
      </c>
      <c r="AB130">
        <f>IF(I130=$AA$2,_xlfn.XLOOKUP(O130,tennis_clusters!B:B,tennis_clusters!AB:AB),"NA")</f>
        <v>18</v>
      </c>
      <c r="AC130" t="str">
        <f>IF(OR(ISNUMBER(AB130),ISNA(AB130)),"NA",_xlfn.XLOOKUP(I130,tennis_clusters!B:B,tennis_clusters!AB:AB))</f>
        <v>NA</v>
      </c>
      <c r="AD130" t="str">
        <f t="shared" si="11"/>
        <v>W</v>
      </c>
      <c r="AE130" t="str">
        <f t="shared" si="12"/>
        <v>W</v>
      </c>
      <c r="AF130">
        <f t="shared" si="13"/>
        <v>18</v>
      </c>
      <c r="AG130">
        <f t="shared" ref="AG130:AG193" si="18">IF(NOT(AE130=""),IF(AE130="W",1,0),"")</f>
        <v>1</v>
      </c>
      <c r="AH130">
        <f t="shared" si="14"/>
        <v>0.2857142857142857</v>
      </c>
      <c r="AI130">
        <f t="shared" si="15"/>
        <v>0.51020408163265307</v>
      </c>
      <c r="AJ130">
        <v>0.38124999999999998</v>
      </c>
      <c r="AK130">
        <f t="shared" si="16"/>
        <v>0.38285156250000002</v>
      </c>
      <c r="AM130" t="str">
        <f t="shared" si="17"/>
        <v/>
      </c>
    </row>
    <row r="131" spans="1:39" x14ac:dyDescent="0.2">
      <c r="A131" t="s">
        <v>1636</v>
      </c>
      <c r="B131" t="s">
        <v>1509</v>
      </c>
      <c r="C131" t="s">
        <v>637</v>
      </c>
      <c r="D131">
        <v>3</v>
      </c>
      <c r="E131" t="s">
        <v>671</v>
      </c>
      <c r="F131" t="s">
        <v>1461</v>
      </c>
      <c r="G131">
        <v>47</v>
      </c>
      <c r="H131" t="s">
        <v>614</v>
      </c>
      <c r="I131" t="s">
        <v>448</v>
      </c>
      <c r="J131" t="s">
        <v>633</v>
      </c>
      <c r="K131" t="s">
        <v>634</v>
      </c>
      <c r="L131">
        <v>71</v>
      </c>
      <c r="M131">
        <v>15</v>
      </c>
      <c r="N131">
        <v>1881</v>
      </c>
      <c r="O131" t="s">
        <v>180</v>
      </c>
      <c r="P131" t="s">
        <v>633</v>
      </c>
      <c r="Q131" t="s">
        <v>634</v>
      </c>
      <c r="R131">
        <v>38</v>
      </c>
      <c r="S131">
        <v>-13</v>
      </c>
      <c r="T131">
        <v>1988</v>
      </c>
      <c r="U131" t="s">
        <v>1637</v>
      </c>
      <c r="W131" t="s">
        <v>1442</v>
      </c>
      <c r="X131">
        <v>4</v>
      </c>
      <c r="Y131" t="s">
        <v>1442</v>
      </c>
      <c r="Z131" t="s">
        <v>1442</v>
      </c>
      <c r="AB131">
        <f>IF(I131=$AA$2,_xlfn.XLOOKUP(O131,tennis_clusters!B:B,tennis_clusters!AB:AB),"NA")</f>
        <v>8</v>
      </c>
      <c r="AC131" t="str">
        <f>IF(OR(ISNUMBER(AB131),ISNA(AB131)),"NA",_xlfn.XLOOKUP(I131,tennis_clusters!B:B,tennis_clusters!AB:AB))</f>
        <v>NA</v>
      </c>
      <c r="AD131" t="str">
        <f t="shared" ref="AD131:AD194" si="19">IF(OR(ISNUMBER(AB131),ISNA(AB131)),"W","L")</f>
        <v>W</v>
      </c>
      <c r="AE131" t="str">
        <f t="shared" ref="AE131:AE194" si="20">IF(OR(ISNA(AB131),ISNA(AC131)),"",IF(ISNUMBER(AB131),"W","L"))</f>
        <v>W</v>
      </c>
      <c r="AF131">
        <f t="shared" ref="AF131:AF194" si="21">IF(ISNUMBER(AB131),AB131,IF(ISNUMBER(AC131),AC131,""))</f>
        <v>8</v>
      </c>
      <c r="AG131">
        <f t="shared" si="18"/>
        <v>1</v>
      </c>
      <c r="AH131">
        <f t="shared" ref="AH131:AH194" si="22">IF(AF131="","",_xlfn.XLOOKUP(AF131,AL:AL,AM:AM))</f>
        <v>0.29166666666666669</v>
      </c>
      <c r="AI131">
        <f t="shared" ref="AI131:AI194" si="23">IF(AF131="","",(AH131-AG131)^2)</f>
        <v>0.50173611111111105</v>
      </c>
      <c r="AJ131">
        <v>0.38124999999999998</v>
      </c>
      <c r="AK131">
        <f t="shared" ref="AK131:AK194" si="24">IF(AG131="","",(AJ131-AG131)^2)</f>
        <v>0.38285156250000002</v>
      </c>
      <c r="AM131" t="str">
        <f t="shared" ref="AM131:AM194" si="25">IF(AO131=0,"",AN131/COUNTIF(AF:AF,AL131))</f>
        <v/>
      </c>
    </row>
    <row r="132" spans="1:39" x14ac:dyDescent="0.2">
      <c r="A132" t="s">
        <v>1636</v>
      </c>
      <c r="B132" t="s">
        <v>1509</v>
      </c>
      <c r="C132" t="s">
        <v>637</v>
      </c>
      <c r="D132">
        <v>3</v>
      </c>
      <c r="E132" t="s">
        <v>671</v>
      </c>
      <c r="F132" t="s">
        <v>1461</v>
      </c>
      <c r="G132">
        <v>47</v>
      </c>
      <c r="H132" t="s">
        <v>618</v>
      </c>
      <c r="I132" t="s">
        <v>448</v>
      </c>
      <c r="J132" t="s">
        <v>633</v>
      </c>
      <c r="K132" t="s">
        <v>634</v>
      </c>
      <c r="L132">
        <v>71</v>
      </c>
      <c r="M132">
        <v>13</v>
      </c>
      <c r="N132">
        <v>1868</v>
      </c>
      <c r="O132" t="s">
        <v>368</v>
      </c>
      <c r="P132" t="s">
        <v>633</v>
      </c>
      <c r="Q132" t="s">
        <v>634</v>
      </c>
      <c r="R132">
        <v>28</v>
      </c>
      <c r="S132">
        <v>-12</v>
      </c>
      <c r="T132">
        <v>1920</v>
      </c>
      <c r="U132" t="s">
        <v>742</v>
      </c>
      <c r="W132" t="s">
        <v>1442</v>
      </c>
      <c r="X132">
        <v>2</v>
      </c>
      <c r="Y132" t="s">
        <v>1442</v>
      </c>
      <c r="Z132" t="s">
        <v>1442</v>
      </c>
      <c r="AB132">
        <f>IF(I132=$AA$2,_xlfn.XLOOKUP(O132,tennis_clusters!B:B,tennis_clusters!AB:AB),"NA")</f>
        <v>22</v>
      </c>
      <c r="AC132" t="str">
        <f>IF(OR(ISNUMBER(AB132),ISNA(AB132)),"NA",_xlfn.XLOOKUP(I132,tennis_clusters!B:B,tennis_clusters!AB:AB))</f>
        <v>NA</v>
      </c>
      <c r="AD132" t="str">
        <f t="shared" si="19"/>
        <v>W</v>
      </c>
      <c r="AE132" t="str">
        <f t="shared" si="20"/>
        <v>W</v>
      </c>
      <c r="AF132">
        <f t="shared" si="21"/>
        <v>22</v>
      </c>
      <c r="AG132">
        <f t="shared" si="18"/>
        <v>1</v>
      </c>
      <c r="AH132">
        <f t="shared" si="22"/>
        <v>0.36842105263157893</v>
      </c>
      <c r="AI132">
        <f t="shared" si="23"/>
        <v>0.39889196675900274</v>
      </c>
      <c r="AJ132">
        <v>0.38124999999999998</v>
      </c>
      <c r="AK132">
        <f t="shared" si="24"/>
        <v>0.38285156250000002</v>
      </c>
      <c r="AM132" t="str">
        <f t="shared" si="25"/>
        <v/>
      </c>
    </row>
    <row r="133" spans="1:39" x14ac:dyDescent="0.2">
      <c r="A133" t="s">
        <v>1636</v>
      </c>
      <c r="B133" t="s">
        <v>1509</v>
      </c>
      <c r="C133" t="s">
        <v>637</v>
      </c>
      <c r="D133">
        <v>3</v>
      </c>
      <c r="E133" t="s">
        <v>671</v>
      </c>
      <c r="F133" t="s">
        <v>1461</v>
      </c>
      <c r="G133">
        <v>47</v>
      </c>
      <c r="H133" t="s">
        <v>620</v>
      </c>
      <c r="I133" t="s">
        <v>448</v>
      </c>
      <c r="J133" t="s">
        <v>633</v>
      </c>
      <c r="K133" t="s">
        <v>634</v>
      </c>
      <c r="L133">
        <v>71</v>
      </c>
      <c r="M133">
        <v>7</v>
      </c>
      <c r="N133">
        <v>1861</v>
      </c>
      <c r="O133" t="s">
        <v>1638</v>
      </c>
      <c r="P133" t="s">
        <v>1639</v>
      </c>
      <c r="Q133" t="s">
        <v>1640</v>
      </c>
      <c r="R133">
        <v>80</v>
      </c>
      <c r="S133">
        <v>-12</v>
      </c>
      <c r="T133">
        <v>1740</v>
      </c>
      <c r="U133" t="s">
        <v>825</v>
      </c>
      <c r="W133" t="s">
        <v>1442</v>
      </c>
      <c r="Y133" t="s">
        <v>1442</v>
      </c>
      <c r="Z133" t="s">
        <v>1442</v>
      </c>
      <c r="AB133" t="e">
        <f>IF(I133=$AA$2,_xlfn.XLOOKUP(O133,tennis_clusters!B:B,tennis_clusters!AB:AB),"NA")</f>
        <v>#N/A</v>
      </c>
      <c r="AC133" t="str">
        <f>IF(OR(ISNUMBER(AB133),ISNA(AB133)),"NA",_xlfn.XLOOKUP(I133,tennis_clusters!B:B,tennis_clusters!AB:AB))</f>
        <v>NA</v>
      </c>
      <c r="AD133" t="str">
        <f t="shared" si="19"/>
        <v>W</v>
      </c>
      <c r="AE133" t="str">
        <f t="shared" si="20"/>
        <v/>
      </c>
      <c r="AF133" t="str">
        <f t="shared" si="21"/>
        <v/>
      </c>
      <c r="AG133" t="str">
        <f t="shared" si="18"/>
        <v/>
      </c>
      <c r="AH133" t="str">
        <f t="shared" si="22"/>
        <v/>
      </c>
      <c r="AI133" t="str">
        <f t="shared" si="23"/>
        <v/>
      </c>
      <c r="AJ133">
        <v>0.38124999999999998</v>
      </c>
      <c r="AK133" t="str">
        <f t="shared" si="24"/>
        <v/>
      </c>
      <c r="AM133" t="str">
        <f t="shared" si="25"/>
        <v/>
      </c>
    </row>
    <row r="134" spans="1:39" x14ac:dyDescent="0.2">
      <c r="A134" t="s">
        <v>1636</v>
      </c>
      <c r="B134" t="s">
        <v>1509</v>
      </c>
      <c r="C134" t="s">
        <v>637</v>
      </c>
      <c r="D134">
        <v>3</v>
      </c>
      <c r="E134" t="s">
        <v>671</v>
      </c>
      <c r="F134" t="s">
        <v>1461</v>
      </c>
      <c r="G134">
        <v>47</v>
      </c>
      <c r="H134" t="s">
        <v>624</v>
      </c>
      <c r="I134" t="s">
        <v>448</v>
      </c>
      <c r="J134" t="s">
        <v>633</v>
      </c>
      <c r="K134" t="s">
        <v>634</v>
      </c>
      <c r="L134">
        <v>71</v>
      </c>
      <c r="M134">
        <v>15</v>
      </c>
      <c r="N134">
        <v>1846</v>
      </c>
      <c r="O134" t="s">
        <v>210</v>
      </c>
      <c r="P134" t="s">
        <v>638</v>
      </c>
      <c r="Q134" t="s">
        <v>639</v>
      </c>
      <c r="R134">
        <v>36</v>
      </c>
      <c r="S134">
        <v>-12</v>
      </c>
      <c r="T134">
        <v>1969</v>
      </c>
      <c r="U134" t="s">
        <v>1641</v>
      </c>
      <c r="W134" t="s">
        <v>1442</v>
      </c>
      <c r="X134">
        <v>6</v>
      </c>
      <c r="Y134" t="s">
        <v>1442</v>
      </c>
      <c r="Z134" t="s">
        <v>847</v>
      </c>
      <c r="AB134">
        <f>IF(I134=$AA$2,_xlfn.XLOOKUP(O134,tennis_clusters!B:B,tennis_clusters!AB:AB),"NA")</f>
        <v>13</v>
      </c>
      <c r="AC134" t="str">
        <f>IF(OR(ISNUMBER(AB134),ISNA(AB134)),"NA",_xlfn.XLOOKUP(I134,tennis_clusters!B:B,tennis_clusters!AB:AB))</f>
        <v>NA</v>
      </c>
      <c r="AD134" t="str">
        <f t="shared" si="19"/>
        <v>W</v>
      </c>
      <c r="AE134" t="str">
        <f t="shared" si="20"/>
        <v>W</v>
      </c>
      <c r="AF134">
        <f t="shared" si="21"/>
        <v>13</v>
      </c>
      <c r="AG134">
        <f t="shared" si="18"/>
        <v>1</v>
      </c>
      <c r="AH134">
        <f t="shared" si="22"/>
        <v>0.4375</v>
      </c>
      <c r="AI134">
        <f t="shared" si="23"/>
        <v>0.31640625</v>
      </c>
      <c r="AJ134">
        <v>0.38124999999999998</v>
      </c>
      <c r="AK134">
        <f t="shared" si="24"/>
        <v>0.38285156250000002</v>
      </c>
      <c r="AM134" t="str">
        <f t="shared" si="25"/>
        <v/>
      </c>
    </row>
    <row r="135" spans="1:39" x14ac:dyDescent="0.2">
      <c r="A135" t="s">
        <v>1642</v>
      </c>
      <c r="B135" t="s">
        <v>1643</v>
      </c>
      <c r="C135" t="s">
        <v>783</v>
      </c>
      <c r="D135">
        <v>3</v>
      </c>
      <c r="E135" t="s">
        <v>671</v>
      </c>
      <c r="F135" t="s">
        <v>1461</v>
      </c>
      <c r="G135">
        <v>42</v>
      </c>
      <c r="H135" t="s">
        <v>618</v>
      </c>
      <c r="I135" t="s">
        <v>136</v>
      </c>
      <c r="J135" t="s">
        <v>633</v>
      </c>
      <c r="K135" t="s">
        <v>634</v>
      </c>
      <c r="L135">
        <v>7</v>
      </c>
      <c r="M135">
        <v>2</v>
      </c>
      <c r="N135">
        <v>2192</v>
      </c>
      <c r="O135" t="s">
        <v>448</v>
      </c>
      <c r="P135" t="s">
        <v>633</v>
      </c>
      <c r="Q135" t="s">
        <v>634</v>
      </c>
      <c r="R135">
        <v>78</v>
      </c>
      <c r="S135">
        <v>-3</v>
      </c>
      <c r="T135">
        <v>1849</v>
      </c>
      <c r="U135" t="s">
        <v>856</v>
      </c>
      <c r="V135">
        <v>1</v>
      </c>
      <c r="W135" t="s">
        <v>1442</v>
      </c>
      <c r="Y135" t="s">
        <v>1442</v>
      </c>
      <c r="Z135" t="s">
        <v>1442</v>
      </c>
      <c r="AB135" t="str">
        <f>IF(I135=$AA$2,_xlfn.XLOOKUP(O135,tennis_clusters!B:B,tennis_clusters!AB:AB),"NA")</f>
        <v>NA</v>
      </c>
      <c r="AC135">
        <f>IF(OR(ISNUMBER(AB135),ISNA(AB135)),"NA",_xlfn.XLOOKUP(I135,tennis_clusters!B:B,tennis_clusters!AB:AB))</f>
        <v>18</v>
      </c>
      <c r="AD135" t="str">
        <f t="shared" si="19"/>
        <v>L</v>
      </c>
      <c r="AE135" t="str">
        <f t="shared" si="20"/>
        <v>L</v>
      </c>
      <c r="AF135">
        <f t="shared" si="21"/>
        <v>18</v>
      </c>
      <c r="AG135">
        <f t="shared" si="18"/>
        <v>0</v>
      </c>
      <c r="AH135">
        <f t="shared" si="22"/>
        <v>0.2857142857142857</v>
      </c>
      <c r="AI135">
        <f t="shared" si="23"/>
        <v>8.1632653061224483E-2</v>
      </c>
      <c r="AJ135">
        <v>0.38124999999999998</v>
      </c>
      <c r="AK135">
        <f t="shared" si="24"/>
        <v>0.14535156249999998</v>
      </c>
      <c r="AM135" t="str">
        <f t="shared" si="25"/>
        <v/>
      </c>
    </row>
    <row r="136" spans="1:39" x14ac:dyDescent="0.2">
      <c r="A136" t="s">
        <v>1642</v>
      </c>
      <c r="B136" t="s">
        <v>1643</v>
      </c>
      <c r="C136" t="s">
        <v>783</v>
      </c>
      <c r="D136">
        <v>3</v>
      </c>
      <c r="E136" t="s">
        <v>671</v>
      </c>
      <c r="F136" t="s">
        <v>1461</v>
      </c>
      <c r="G136">
        <v>42</v>
      </c>
      <c r="H136" t="s">
        <v>620</v>
      </c>
      <c r="I136" t="s">
        <v>448</v>
      </c>
      <c r="J136" t="s">
        <v>633</v>
      </c>
      <c r="K136" t="s">
        <v>634</v>
      </c>
      <c r="L136">
        <v>78</v>
      </c>
      <c r="M136">
        <v>13</v>
      </c>
      <c r="N136">
        <v>1836</v>
      </c>
      <c r="O136" t="s">
        <v>163</v>
      </c>
      <c r="P136" t="s">
        <v>621</v>
      </c>
      <c r="Q136" t="s">
        <v>622</v>
      </c>
      <c r="R136">
        <v>104</v>
      </c>
      <c r="S136">
        <v>-12</v>
      </c>
      <c r="T136">
        <v>1852</v>
      </c>
      <c r="U136" t="s">
        <v>715</v>
      </c>
      <c r="W136" t="s">
        <v>1442</v>
      </c>
      <c r="Y136" t="s">
        <v>1442</v>
      </c>
      <c r="Z136" t="s">
        <v>1442</v>
      </c>
      <c r="AB136">
        <f>IF(I136=$AA$2,_xlfn.XLOOKUP(O136,tennis_clusters!B:B,tennis_clusters!AB:AB),"NA")</f>
        <v>9</v>
      </c>
      <c r="AC136" t="str">
        <f>IF(OR(ISNUMBER(AB136),ISNA(AB136)),"NA",_xlfn.XLOOKUP(I136,tennis_clusters!B:B,tennis_clusters!AB:AB))</f>
        <v>NA</v>
      </c>
      <c r="AD136" t="str">
        <f t="shared" si="19"/>
        <v>W</v>
      </c>
      <c r="AE136" t="str">
        <f t="shared" si="20"/>
        <v>W</v>
      </c>
      <c r="AF136">
        <f t="shared" si="21"/>
        <v>9</v>
      </c>
      <c r="AG136">
        <f t="shared" si="18"/>
        <v>1</v>
      </c>
      <c r="AH136">
        <f t="shared" si="22"/>
        <v>0.52941176470588236</v>
      </c>
      <c r="AI136">
        <f t="shared" si="23"/>
        <v>0.22145328719723184</v>
      </c>
      <c r="AJ136">
        <v>0.38124999999999998</v>
      </c>
      <c r="AK136">
        <f t="shared" si="24"/>
        <v>0.38285156250000002</v>
      </c>
      <c r="AM136" t="str">
        <f t="shared" si="25"/>
        <v/>
      </c>
    </row>
    <row r="137" spans="1:39" x14ac:dyDescent="0.2">
      <c r="A137" t="s">
        <v>1642</v>
      </c>
      <c r="B137" t="s">
        <v>1643</v>
      </c>
      <c r="C137" t="s">
        <v>783</v>
      </c>
      <c r="D137">
        <v>3</v>
      </c>
      <c r="E137" t="s">
        <v>671</v>
      </c>
      <c r="F137" t="s">
        <v>1461</v>
      </c>
      <c r="G137">
        <v>42</v>
      </c>
      <c r="H137" t="s">
        <v>624</v>
      </c>
      <c r="I137" t="s">
        <v>448</v>
      </c>
      <c r="J137" t="s">
        <v>633</v>
      </c>
      <c r="K137" t="s">
        <v>634</v>
      </c>
      <c r="L137">
        <v>78</v>
      </c>
      <c r="M137">
        <v>15</v>
      </c>
      <c r="N137">
        <v>1821</v>
      </c>
      <c r="O137" t="s">
        <v>547</v>
      </c>
      <c r="P137" t="s">
        <v>737</v>
      </c>
      <c r="Q137" t="s">
        <v>738</v>
      </c>
      <c r="R137">
        <v>96</v>
      </c>
      <c r="S137">
        <v>-13</v>
      </c>
      <c r="T137">
        <v>1877</v>
      </c>
      <c r="U137" t="s">
        <v>960</v>
      </c>
      <c r="W137" t="s">
        <v>662</v>
      </c>
      <c r="Y137" t="s">
        <v>1442</v>
      </c>
      <c r="Z137" t="s">
        <v>1442</v>
      </c>
      <c r="AB137">
        <f>IF(I137=$AA$2,_xlfn.XLOOKUP(O137,tennis_clusters!B:B,tennis_clusters!AB:AB),"NA")</f>
        <v>2</v>
      </c>
      <c r="AC137" t="str">
        <f>IF(OR(ISNUMBER(AB137),ISNA(AB137)),"NA",_xlfn.XLOOKUP(I137,tennis_clusters!B:B,tennis_clusters!AB:AB))</f>
        <v>NA</v>
      </c>
      <c r="AD137" t="str">
        <f t="shared" si="19"/>
        <v>W</v>
      </c>
      <c r="AE137" t="str">
        <f t="shared" si="20"/>
        <v>W</v>
      </c>
      <c r="AF137">
        <f t="shared" si="21"/>
        <v>2</v>
      </c>
      <c r="AG137">
        <f t="shared" si="18"/>
        <v>1</v>
      </c>
      <c r="AH137">
        <f t="shared" si="22"/>
        <v>0.51515151515151514</v>
      </c>
      <c r="AI137">
        <f t="shared" si="23"/>
        <v>0.23507805325987147</v>
      </c>
      <c r="AJ137">
        <v>0.38124999999999998</v>
      </c>
      <c r="AK137">
        <f t="shared" si="24"/>
        <v>0.38285156250000002</v>
      </c>
      <c r="AM137" t="str">
        <f t="shared" si="25"/>
        <v/>
      </c>
    </row>
    <row r="138" spans="1:39" x14ac:dyDescent="0.2">
      <c r="A138" t="s">
        <v>1642</v>
      </c>
      <c r="B138" t="s">
        <v>1643</v>
      </c>
      <c r="C138" t="s">
        <v>783</v>
      </c>
      <c r="D138">
        <v>3</v>
      </c>
      <c r="E138" t="s">
        <v>671</v>
      </c>
      <c r="F138" t="s">
        <v>1461</v>
      </c>
      <c r="G138">
        <v>42</v>
      </c>
      <c r="H138" t="s">
        <v>628</v>
      </c>
      <c r="I138" t="s">
        <v>448</v>
      </c>
      <c r="J138" t="s">
        <v>633</v>
      </c>
      <c r="K138" t="s">
        <v>634</v>
      </c>
      <c r="L138">
        <v>78</v>
      </c>
      <c r="M138">
        <v>8</v>
      </c>
      <c r="N138">
        <v>1813</v>
      </c>
      <c r="O138" t="s">
        <v>1644</v>
      </c>
      <c r="P138" t="s">
        <v>871</v>
      </c>
      <c r="Q138" t="s">
        <v>872</v>
      </c>
      <c r="R138">
        <v>182</v>
      </c>
      <c r="S138">
        <v>-17</v>
      </c>
      <c r="T138">
        <v>1666</v>
      </c>
      <c r="U138" t="s">
        <v>692</v>
      </c>
      <c r="W138" t="s">
        <v>646</v>
      </c>
      <c r="Y138" t="s">
        <v>1442</v>
      </c>
      <c r="Z138" t="s">
        <v>1442</v>
      </c>
      <c r="AB138" t="e">
        <f>IF(I138=$AA$2,_xlfn.XLOOKUP(O138,tennis_clusters!B:B,tennis_clusters!AB:AB),"NA")</f>
        <v>#N/A</v>
      </c>
      <c r="AC138" t="str">
        <f>IF(OR(ISNUMBER(AB138),ISNA(AB138)),"NA",_xlfn.XLOOKUP(I138,tennis_clusters!B:B,tennis_clusters!AB:AB))</f>
        <v>NA</v>
      </c>
      <c r="AD138" t="str">
        <f t="shared" si="19"/>
        <v>W</v>
      </c>
      <c r="AE138" t="str">
        <f t="shared" si="20"/>
        <v/>
      </c>
      <c r="AF138" t="str">
        <f t="shared" si="21"/>
        <v/>
      </c>
      <c r="AG138" t="str">
        <f t="shared" si="18"/>
        <v/>
      </c>
      <c r="AH138" t="str">
        <f t="shared" si="22"/>
        <v/>
      </c>
      <c r="AI138" t="str">
        <f t="shared" si="23"/>
        <v/>
      </c>
      <c r="AJ138">
        <v>0.38124999999999998</v>
      </c>
      <c r="AK138" t="str">
        <f t="shared" si="24"/>
        <v/>
      </c>
      <c r="AM138" t="str">
        <f t="shared" si="25"/>
        <v/>
      </c>
    </row>
    <row r="139" spans="1:39" x14ac:dyDescent="0.2">
      <c r="A139" t="s">
        <v>1645</v>
      </c>
      <c r="B139" t="s">
        <v>1646</v>
      </c>
      <c r="C139" t="s">
        <v>637</v>
      </c>
      <c r="D139">
        <v>3</v>
      </c>
      <c r="E139" t="s">
        <v>671</v>
      </c>
      <c r="F139" t="s">
        <v>1461</v>
      </c>
      <c r="G139">
        <v>44</v>
      </c>
      <c r="H139" t="s">
        <v>624</v>
      </c>
      <c r="I139" t="s">
        <v>565</v>
      </c>
      <c r="J139" t="s">
        <v>984</v>
      </c>
      <c r="K139" t="s">
        <v>985</v>
      </c>
      <c r="L139">
        <v>104</v>
      </c>
      <c r="M139">
        <v>12</v>
      </c>
      <c r="N139">
        <v>1821</v>
      </c>
      <c r="O139" t="s">
        <v>448</v>
      </c>
      <c r="P139" t="s">
        <v>633</v>
      </c>
      <c r="Q139" t="s">
        <v>634</v>
      </c>
      <c r="R139">
        <v>75</v>
      </c>
      <c r="S139">
        <v>-12</v>
      </c>
      <c r="T139">
        <v>1825</v>
      </c>
      <c r="U139" t="s">
        <v>709</v>
      </c>
      <c r="W139" t="s">
        <v>1442</v>
      </c>
      <c r="Y139" t="s">
        <v>1442</v>
      </c>
      <c r="Z139" t="s">
        <v>1442</v>
      </c>
      <c r="AB139" t="str">
        <f>IF(I139=$AA$2,_xlfn.XLOOKUP(O139,tennis_clusters!B:B,tennis_clusters!AB:AB),"NA")</f>
        <v>NA</v>
      </c>
      <c r="AC139">
        <f>IF(OR(ISNUMBER(AB139),ISNA(AB139)),"NA",_xlfn.XLOOKUP(I139,tennis_clusters!B:B,tennis_clusters!AB:AB))</f>
        <v>10</v>
      </c>
      <c r="AD139" t="str">
        <f t="shared" si="19"/>
        <v>L</v>
      </c>
      <c r="AE139" t="str">
        <f t="shared" si="20"/>
        <v>L</v>
      </c>
      <c r="AF139">
        <f t="shared" si="21"/>
        <v>10</v>
      </c>
      <c r="AG139">
        <f t="shared" si="18"/>
        <v>0</v>
      </c>
      <c r="AH139">
        <f t="shared" si="22"/>
        <v>0.33333333333333331</v>
      </c>
      <c r="AI139">
        <f t="shared" si="23"/>
        <v>0.1111111111111111</v>
      </c>
      <c r="AJ139">
        <v>0.38124999999999998</v>
      </c>
      <c r="AK139">
        <f t="shared" si="24"/>
        <v>0.14535156249999998</v>
      </c>
      <c r="AM139" t="str">
        <f t="shared" si="25"/>
        <v/>
      </c>
    </row>
    <row r="140" spans="1:39" x14ac:dyDescent="0.2">
      <c r="A140" t="s">
        <v>1647</v>
      </c>
      <c r="B140" t="s">
        <v>658</v>
      </c>
      <c r="C140" t="s">
        <v>608</v>
      </c>
      <c r="D140">
        <v>5</v>
      </c>
      <c r="E140" t="s">
        <v>608</v>
      </c>
      <c r="F140" t="s">
        <v>1461</v>
      </c>
      <c r="G140">
        <v>89</v>
      </c>
      <c r="H140" t="s">
        <v>632</v>
      </c>
      <c r="I140" t="s">
        <v>1638</v>
      </c>
      <c r="J140" t="s">
        <v>1639</v>
      </c>
      <c r="K140" t="s">
        <v>1640</v>
      </c>
      <c r="L140">
        <v>92</v>
      </c>
      <c r="M140">
        <v>43</v>
      </c>
      <c r="N140">
        <v>1710</v>
      </c>
      <c r="O140" t="s">
        <v>448</v>
      </c>
      <c r="P140" t="s">
        <v>633</v>
      </c>
      <c r="Q140" t="s">
        <v>634</v>
      </c>
      <c r="R140">
        <v>80</v>
      </c>
      <c r="S140">
        <v>-23</v>
      </c>
      <c r="T140">
        <v>1848</v>
      </c>
      <c r="U140" t="s">
        <v>1648</v>
      </c>
      <c r="W140" t="s">
        <v>1442</v>
      </c>
      <c r="Y140" t="s">
        <v>1442</v>
      </c>
      <c r="Z140" t="s">
        <v>1442</v>
      </c>
      <c r="AB140" t="str">
        <f>IF(I140=$AA$2,_xlfn.XLOOKUP(O140,tennis_clusters!B:B,tennis_clusters!AB:AB),"NA")</f>
        <v>NA</v>
      </c>
      <c r="AC140" t="e">
        <f>IF(OR(ISNUMBER(AB140),ISNA(AB140)),"NA",_xlfn.XLOOKUP(I140,tennis_clusters!B:B,tennis_clusters!AB:AB))</f>
        <v>#N/A</v>
      </c>
      <c r="AD140" t="str">
        <f t="shared" si="19"/>
        <v>L</v>
      </c>
      <c r="AE140" t="str">
        <f t="shared" si="20"/>
        <v/>
      </c>
      <c r="AF140" t="str">
        <f t="shared" si="21"/>
        <v/>
      </c>
      <c r="AG140" t="str">
        <f t="shared" si="18"/>
        <v/>
      </c>
      <c r="AH140" t="str">
        <f t="shared" si="22"/>
        <v/>
      </c>
      <c r="AI140" t="str">
        <f t="shared" si="23"/>
        <v/>
      </c>
      <c r="AJ140">
        <v>0.38124999999999998</v>
      </c>
      <c r="AK140" t="str">
        <f t="shared" si="24"/>
        <v/>
      </c>
      <c r="AM140" t="str">
        <f t="shared" si="25"/>
        <v/>
      </c>
    </row>
    <row r="141" spans="1:39" x14ac:dyDescent="0.2">
      <c r="A141" t="s">
        <v>1649</v>
      </c>
      <c r="B141" t="s">
        <v>670</v>
      </c>
      <c r="C141" t="s">
        <v>608</v>
      </c>
      <c r="D141">
        <v>5</v>
      </c>
      <c r="E141" t="s">
        <v>671</v>
      </c>
      <c r="F141" t="s">
        <v>1461</v>
      </c>
      <c r="G141">
        <v>40</v>
      </c>
      <c r="H141" t="s">
        <v>632</v>
      </c>
      <c r="I141" t="s">
        <v>380</v>
      </c>
      <c r="J141" t="s">
        <v>871</v>
      </c>
      <c r="K141" t="s">
        <v>872</v>
      </c>
      <c r="L141">
        <v>26</v>
      </c>
      <c r="M141">
        <v>4</v>
      </c>
      <c r="N141">
        <v>2132</v>
      </c>
      <c r="O141" t="s">
        <v>448</v>
      </c>
      <c r="P141" t="s">
        <v>633</v>
      </c>
      <c r="Q141" t="s">
        <v>634</v>
      </c>
      <c r="R141">
        <v>78</v>
      </c>
      <c r="S141">
        <v>-6</v>
      </c>
      <c r="T141">
        <v>1854</v>
      </c>
      <c r="U141" t="s">
        <v>1650</v>
      </c>
      <c r="V141">
        <v>25</v>
      </c>
      <c r="W141" t="s">
        <v>1442</v>
      </c>
      <c r="Y141" t="s">
        <v>1442</v>
      </c>
      <c r="Z141" t="s">
        <v>1442</v>
      </c>
      <c r="AB141" t="str">
        <f>IF(I141=$AA$2,_xlfn.XLOOKUP(O141,tennis_clusters!B:B,tennis_clusters!AB:AB),"NA")</f>
        <v>NA</v>
      </c>
      <c r="AC141">
        <f>IF(OR(ISNUMBER(AB141),ISNA(AB141)),"NA",_xlfn.XLOOKUP(I141,tennis_clusters!B:B,tennis_clusters!AB:AB))</f>
        <v>11</v>
      </c>
      <c r="AD141" t="str">
        <f t="shared" si="19"/>
        <v>L</v>
      </c>
      <c r="AE141" t="str">
        <f t="shared" si="20"/>
        <v>L</v>
      </c>
      <c r="AF141">
        <f t="shared" si="21"/>
        <v>11</v>
      </c>
      <c r="AG141">
        <f t="shared" si="18"/>
        <v>0</v>
      </c>
      <c r="AH141">
        <f t="shared" si="22"/>
        <v>0.17391304347826086</v>
      </c>
      <c r="AI141">
        <f t="shared" si="23"/>
        <v>3.0245746691871453E-2</v>
      </c>
      <c r="AJ141">
        <v>0.38124999999999998</v>
      </c>
      <c r="AK141">
        <f t="shared" si="24"/>
        <v>0.14535156249999998</v>
      </c>
      <c r="AM141" t="str">
        <f t="shared" si="25"/>
        <v/>
      </c>
    </row>
    <row r="142" spans="1:39" x14ac:dyDescent="0.2">
      <c r="A142" t="s">
        <v>1651</v>
      </c>
      <c r="B142" t="s">
        <v>686</v>
      </c>
      <c r="C142" t="s">
        <v>642</v>
      </c>
      <c r="D142">
        <v>3</v>
      </c>
      <c r="E142" t="s">
        <v>671</v>
      </c>
      <c r="F142" t="s">
        <v>1461</v>
      </c>
      <c r="G142">
        <v>43</v>
      </c>
      <c r="H142" t="s">
        <v>628</v>
      </c>
      <c r="I142" t="s">
        <v>471</v>
      </c>
      <c r="J142" t="s">
        <v>693</v>
      </c>
      <c r="K142" t="s">
        <v>694</v>
      </c>
      <c r="L142">
        <v>43</v>
      </c>
      <c r="M142">
        <v>8</v>
      </c>
      <c r="N142">
        <v>1948</v>
      </c>
      <c r="O142" t="s">
        <v>448</v>
      </c>
      <c r="P142" t="s">
        <v>633</v>
      </c>
      <c r="Q142" t="s">
        <v>634</v>
      </c>
      <c r="R142">
        <v>64</v>
      </c>
      <c r="S142">
        <v>-9</v>
      </c>
      <c r="T142">
        <v>1863</v>
      </c>
      <c r="U142" t="s">
        <v>1652</v>
      </c>
      <c r="W142" t="s">
        <v>1442</v>
      </c>
      <c r="Y142" t="s">
        <v>1442</v>
      </c>
      <c r="Z142" t="s">
        <v>1442</v>
      </c>
      <c r="AB142" t="str">
        <f>IF(I142=$AA$2,_xlfn.XLOOKUP(O142,tennis_clusters!B:B,tennis_clusters!AB:AB),"NA")</f>
        <v>NA</v>
      </c>
      <c r="AC142">
        <f>IF(OR(ISNUMBER(AB142),ISNA(AB142)),"NA",_xlfn.XLOOKUP(I142,tennis_clusters!B:B,tennis_clusters!AB:AB))</f>
        <v>15</v>
      </c>
      <c r="AD142" t="str">
        <f t="shared" si="19"/>
        <v>L</v>
      </c>
      <c r="AE142" t="str">
        <f t="shared" si="20"/>
        <v>L</v>
      </c>
      <c r="AF142">
        <f t="shared" si="21"/>
        <v>15</v>
      </c>
      <c r="AG142">
        <f t="shared" si="18"/>
        <v>0</v>
      </c>
      <c r="AH142">
        <f t="shared" si="22"/>
        <v>0.26923076923076922</v>
      </c>
      <c r="AI142">
        <f t="shared" si="23"/>
        <v>7.2485207100591711E-2</v>
      </c>
      <c r="AJ142">
        <v>0.38124999999999998</v>
      </c>
      <c r="AK142">
        <f t="shared" si="24"/>
        <v>0.14535156249999998</v>
      </c>
      <c r="AM142" t="str">
        <f t="shared" si="25"/>
        <v/>
      </c>
    </row>
    <row r="143" spans="1:39" x14ac:dyDescent="0.2">
      <c r="A143" t="s">
        <v>1653</v>
      </c>
      <c r="B143" t="s">
        <v>1533</v>
      </c>
      <c r="C143" t="s">
        <v>642</v>
      </c>
      <c r="D143">
        <v>3</v>
      </c>
      <c r="E143" t="s">
        <v>671</v>
      </c>
      <c r="F143" t="s">
        <v>1461</v>
      </c>
      <c r="G143">
        <v>64</v>
      </c>
      <c r="H143" t="s">
        <v>628</v>
      </c>
      <c r="I143" t="s">
        <v>224</v>
      </c>
      <c r="J143" t="s">
        <v>633</v>
      </c>
      <c r="K143" t="s">
        <v>634</v>
      </c>
      <c r="L143">
        <v>38</v>
      </c>
      <c r="M143">
        <v>8</v>
      </c>
      <c r="N143">
        <v>1957</v>
      </c>
      <c r="O143" t="s">
        <v>448</v>
      </c>
      <c r="P143" t="s">
        <v>633</v>
      </c>
      <c r="Q143" t="s">
        <v>634</v>
      </c>
      <c r="R143">
        <v>36</v>
      </c>
      <c r="S143">
        <v>-9</v>
      </c>
      <c r="T143">
        <v>1872</v>
      </c>
      <c r="U143" t="s">
        <v>1654</v>
      </c>
      <c r="W143" t="s">
        <v>1442</v>
      </c>
      <c r="Y143" t="s">
        <v>728</v>
      </c>
      <c r="Z143" t="s">
        <v>1442</v>
      </c>
      <c r="AB143" t="str">
        <f>IF(I143=$AA$2,_xlfn.XLOOKUP(O143,tennis_clusters!B:B,tennis_clusters!AB:AB),"NA")</f>
        <v>NA</v>
      </c>
      <c r="AC143">
        <f>IF(OR(ISNUMBER(AB143),ISNA(AB143)),"NA",_xlfn.XLOOKUP(I143,tennis_clusters!B:B,tennis_clusters!AB:AB))</f>
        <v>22</v>
      </c>
      <c r="AD143" t="str">
        <f t="shared" si="19"/>
        <v>L</v>
      </c>
      <c r="AE143" t="str">
        <f t="shared" si="20"/>
        <v>L</v>
      </c>
      <c r="AF143">
        <f t="shared" si="21"/>
        <v>22</v>
      </c>
      <c r="AG143">
        <f t="shared" si="18"/>
        <v>0</v>
      </c>
      <c r="AH143">
        <f t="shared" si="22"/>
        <v>0.36842105263157893</v>
      </c>
      <c r="AI143">
        <f t="shared" si="23"/>
        <v>0.13573407202216065</v>
      </c>
      <c r="AJ143">
        <v>0.38124999999999998</v>
      </c>
      <c r="AK143">
        <f t="shared" si="24"/>
        <v>0.14535156249999998</v>
      </c>
      <c r="AM143" t="str">
        <f t="shared" si="25"/>
        <v/>
      </c>
    </row>
    <row r="144" spans="1:39" x14ac:dyDescent="0.2">
      <c r="A144" t="s">
        <v>1655</v>
      </c>
      <c r="B144" t="s">
        <v>935</v>
      </c>
      <c r="C144" t="s">
        <v>642</v>
      </c>
      <c r="D144">
        <v>3</v>
      </c>
      <c r="E144" t="s">
        <v>671</v>
      </c>
      <c r="F144" t="s">
        <v>1461</v>
      </c>
      <c r="G144">
        <v>35</v>
      </c>
      <c r="H144" t="s">
        <v>624</v>
      </c>
      <c r="I144" t="s">
        <v>65</v>
      </c>
      <c r="J144" t="s">
        <v>672</v>
      </c>
      <c r="K144" t="s">
        <v>673</v>
      </c>
      <c r="L144">
        <v>35</v>
      </c>
      <c r="M144">
        <v>9</v>
      </c>
      <c r="N144">
        <v>1961</v>
      </c>
      <c r="O144" t="s">
        <v>448</v>
      </c>
      <c r="P144" t="s">
        <v>633</v>
      </c>
      <c r="Q144" t="s">
        <v>634</v>
      </c>
      <c r="R144">
        <v>36</v>
      </c>
      <c r="S144">
        <v>-9</v>
      </c>
      <c r="T144">
        <v>1881</v>
      </c>
      <c r="U144" t="s">
        <v>1656</v>
      </c>
      <c r="W144" t="s">
        <v>1442</v>
      </c>
      <c r="Y144" t="s">
        <v>1442</v>
      </c>
      <c r="Z144" t="s">
        <v>1442</v>
      </c>
      <c r="AB144" t="str">
        <f>IF(I144=$AA$2,_xlfn.XLOOKUP(O144,tennis_clusters!B:B,tennis_clusters!AB:AB),"NA")</f>
        <v>NA</v>
      </c>
      <c r="AC144">
        <f>IF(OR(ISNUMBER(AB144),ISNA(AB144)),"NA",_xlfn.XLOOKUP(I144,tennis_clusters!B:B,tennis_clusters!AB:AB))</f>
        <v>2</v>
      </c>
      <c r="AD144" t="str">
        <f t="shared" si="19"/>
        <v>L</v>
      </c>
      <c r="AE144" t="str">
        <f t="shared" si="20"/>
        <v>L</v>
      </c>
      <c r="AF144">
        <f t="shared" si="21"/>
        <v>2</v>
      </c>
      <c r="AG144">
        <f t="shared" si="18"/>
        <v>0</v>
      </c>
      <c r="AH144">
        <f t="shared" si="22"/>
        <v>0.51515151515151514</v>
      </c>
      <c r="AI144">
        <f t="shared" si="23"/>
        <v>0.26538108356290174</v>
      </c>
      <c r="AJ144">
        <v>0.38124999999999998</v>
      </c>
      <c r="AK144">
        <f t="shared" si="24"/>
        <v>0.14535156249999998</v>
      </c>
      <c r="AM144" t="str">
        <f t="shared" si="25"/>
        <v/>
      </c>
    </row>
    <row r="145" spans="1:39" x14ac:dyDescent="0.2">
      <c r="A145" t="s">
        <v>1655</v>
      </c>
      <c r="B145" t="s">
        <v>935</v>
      </c>
      <c r="C145" t="s">
        <v>642</v>
      </c>
      <c r="D145">
        <v>3</v>
      </c>
      <c r="E145" t="s">
        <v>671</v>
      </c>
      <c r="F145" t="s">
        <v>1461</v>
      </c>
      <c r="G145">
        <v>35</v>
      </c>
      <c r="H145" t="s">
        <v>628</v>
      </c>
      <c r="I145" t="s">
        <v>448</v>
      </c>
      <c r="J145" t="s">
        <v>633</v>
      </c>
      <c r="K145" t="s">
        <v>634</v>
      </c>
      <c r="L145">
        <v>36</v>
      </c>
      <c r="M145">
        <v>14</v>
      </c>
      <c r="N145">
        <v>1867</v>
      </c>
      <c r="O145" t="s">
        <v>164</v>
      </c>
      <c r="P145" t="s">
        <v>638</v>
      </c>
      <c r="Q145" t="s">
        <v>639</v>
      </c>
      <c r="R145">
        <v>42</v>
      </c>
      <c r="S145">
        <v>-13</v>
      </c>
      <c r="T145">
        <v>1947</v>
      </c>
      <c r="U145" t="s">
        <v>1657</v>
      </c>
      <c r="W145" t="s">
        <v>1442</v>
      </c>
      <c r="Y145" t="s">
        <v>1442</v>
      </c>
      <c r="Z145" t="s">
        <v>1442</v>
      </c>
      <c r="AB145">
        <f>IF(I145=$AA$2,_xlfn.XLOOKUP(O145,tennis_clusters!B:B,tennis_clusters!AB:AB),"NA")</f>
        <v>23</v>
      </c>
      <c r="AC145" t="str">
        <f>IF(OR(ISNUMBER(AB145),ISNA(AB145)),"NA",_xlfn.XLOOKUP(I145,tennis_clusters!B:B,tennis_clusters!AB:AB))</f>
        <v>NA</v>
      </c>
      <c r="AD145" t="str">
        <f t="shared" si="19"/>
        <v>W</v>
      </c>
      <c r="AE145" t="str">
        <f t="shared" si="20"/>
        <v>W</v>
      </c>
      <c r="AF145">
        <f t="shared" si="21"/>
        <v>23</v>
      </c>
      <c r="AG145">
        <f t="shared" si="18"/>
        <v>1</v>
      </c>
      <c r="AH145">
        <f t="shared" si="22"/>
        <v>0.53846153846153844</v>
      </c>
      <c r="AI145">
        <f t="shared" si="23"/>
        <v>0.21301775147928997</v>
      </c>
      <c r="AJ145">
        <v>0.38124999999999998</v>
      </c>
      <c r="AK145">
        <f t="shared" si="24"/>
        <v>0.38285156250000002</v>
      </c>
      <c r="AM145" t="str">
        <f t="shared" si="25"/>
        <v/>
      </c>
    </row>
    <row r="146" spans="1:39" x14ac:dyDescent="0.2">
      <c r="A146" t="s">
        <v>1658</v>
      </c>
      <c r="B146" t="s">
        <v>706</v>
      </c>
      <c r="C146" t="s">
        <v>642</v>
      </c>
      <c r="D146">
        <v>3</v>
      </c>
      <c r="E146" t="s">
        <v>609</v>
      </c>
      <c r="F146" t="s">
        <v>1461</v>
      </c>
      <c r="G146">
        <v>54</v>
      </c>
      <c r="H146" t="s">
        <v>628</v>
      </c>
      <c r="I146" t="s">
        <v>296</v>
      </c>
      <c r="J146" t="s">
        <v>693</v>
      </c>
      <c r="K146" t="s">
        <v>694</v>
      </c>
      <c r="L146">
        <v>77</v>
      </c>
      <c r="M146">
        <v>36</v>
      </c>
      <c r="N146">
        <v>1705</v>
      </c>
      <c r="O146" t="s">
        <v>448</v>
      </c>
      <c r="P146" t="s">
        <v>633</v>
      </c>
      <c r="Q146" t="s">
        <v>634</v>
      </c>
      <c r="R146">
        <v>35</v>
      </c>
      <c r="S146">
        <v>-17</v>
      </c>
      <c r="T146">
        <v>1884</v>
      </c>
      <c r="U146" t="s">
        <v>1659</v>
      </c>
      <c r="W146" t="s">
        <v>1442</v>
      </c>
      <c r="X146">
        <v>32</v>
      </c>
      <c r="Y146" t="s">
        <v>1442</v>
      </c>
      <c r="Z146" t="s">
        <v>1442</v>
      </c>
      <c r="AB146" t="str">
        <f>IF(I146=$AA$2,_xlfn.XLOOKUP(O146,tennis_clusters!B:B,tennis_clusters!AB:AB),"NA")</f>
        <v>NA</v>
      </c>
      <c r="AC146">
        <f>IF(OR(ISNUMBER(AB146),ISNA(AB146)),"NA",_xlfn.XLOOKUP(I146,tennis_clusters!B:B,tennis_clusters!AB:AB))</f>
        <v>10</v>
      </c>
      <c r="AD146" t="str">
        <f t="shared" si="19"/>
        <v>L</v>
      </c>
      <c r="AE146" t="str">
        <f t="shared" si="20"/>
        <v>L</v>
      </c>
      <c r="AF146">
        <f t="shared" si="21"/>
        <v>10</v>
      </c>
      <c r="AG146">
        <f t="shared" si="18"/>
        <v>0</v>
      </c>
      <c r="AH146">
        <f t="shared" si="22"/>
        <v>0.33333333333333331</v>
      </c>
      <c r="AI146">
        <f t="shared" si="23"/>
        <v>0.1111111111111111</v>
      </c>
      <c r="AJ146">
        <v>0.38124999999999998</v>
      </c>
      <c r="AK146">
        <f t="shared" si="24"/>
        <v>0.14535156249999998</v>
      </c>
      <c r="AM146" t="str">
        <f t="shared" si="25"/>
        <v/>
      </c>
    </row>
    <row r="147" spans="1:39" x14ac:dyDescent="0.2">
      <c r="A147" t="s">
        <v>1660</v>
      </c>
      <c r="B147" t="s">
        <v>1469</v>
      </c>
      <c r="C147" t="s">
        <v>783</v>
      </c>
      <c r="D147">
        <v>3</v>
      </c>
      <c r="E147" t="s">
        <v>609</v>
      </c>
      <c r="F147" t="s">
        <v>1461</v>
      </c>
      <c r="G147">
        <v>54</v>
      </c>
      <c r="H147" t="s">
        <v>624</v>
      </c>
      <c r="I147" t="s">
        <v>78</v>
      </c>
      <c r="J147" t="s">
        <v>625</v>
      </c>
      <c r="K147" t="s">
        <v>626</v>
      </c>
      <c r="L147">
        <v>7</v>
      </c>
      <c r="M147">
        <v>1</v>
      </c>
      <c r="N147">
        <v>2332</v>
      </c>
      <c r="O147" t="s">
        <v>448</v>
      </c>
      <c r="P147" t="s">
        <v>633</v>
      </c>
      <c r="Q147" t="s">
        <v>634</v>
      </c>
      <c r="R147">
        <v>34</v>
      </c>
      <c r="S147">
        <v>-1</v>
      </c>
      <c r="T147">
        <v>1885</v>
      </c>
      <c r="U147" t="s">
        <v>1499</v>
      </c>
      <c r="V147">
        <v>2</v>
      </c>
      <c r="W147" t="s">
        <v>1442</v>
      </c>
      <c r="Y147" t="s">
        <v>1442</v>
      </c>
      <c r="Z147" t="s">
        <v>1442</v>
      </c>
      <c r="AB147" t="str">
        <f>IF(I147=$AA$2,_xlfn.XLOOKUP(O147,tennis_clusters!B:B,tennis_clusters!AB:AB),"NA")</f>
        <v>NA</v>
      </c>
      <c r="AC147">
        <f>IF(OR(ISNUMBER(AB147),ISNA(AB147)),"NA",_xlfn.XLOOKUP(I147,tennis_clusters!B:B,tennis_clusters!AB:AB))</f>
        <v>21</v>
      </c>
      <c r="AD147" t="str">
        <f t="shared" si="19"/>
        <v>L</v>
      </c>
      <c r="AE147" t="str">
        <f t="shared" si="20"/>
        <v>L</v>
      </c>
      <c r="AF147">
        <f t="shared" si="21"/>
        <v>21</v>
      </c>
      <c r="AG147">
        <f t="shared" si="18"/>
        <v>0</v>
      </c>
      <c r="AH147">
        <f t="shared" si="22"/>
        <v>0</v>
      </c>
      <c r="AI147">
        <f t="shared" si="23"/>
        <v>0</v>
      </c>
      <c r="AJ147">
        <v>0.38124999999999998</v>
      </c>
      <c r="AK147">
        <f t="shared" si="24"/>
        <v>0.14535156249999998</v>
      </c>
      <c r="AM147" t="str">
        <f t="shared" si="25"/>
        <v/>
      </c>
    </row>
    <row r="148" spans="1:39" x14ac:dyDescent="0.2">
      <c r="A148" t="s">
        <v>1661</v>
      </c>
      <c r="B148" t="s">
        <v>1471</v>
      </c>
      <c r="C148" t="s">
        <v>783</v>
      </c>
      <c r="D148">
        <v>3</v>
      </c>
      <c r="E148" t="s">
        <v>671</v>
      </c>
      <c r="F148" t="s">
        <v>1461</v>
      </c>
      <c r="G148">
        <v>34</v>
      </c>
      <c r="H148" t="s">
        <v>614</v>
      </c>
      <c r="I148" t="s">
        <v>474</v>
      </c>
      <c r="J148" t="s">
        <v>633</v>
      </c>
      <c r="K148" t="s">
        <v>634</v>
      </c>
      <c r="L148">
        <v>1</v>
      </c>
      <c r="M148">
        <v>1</v>
      </c>
      <c r="N148">
        <v>2507</v>
      </c>
      <c r="O148" t="s">
        <v>448</v>
      </c>
      <c r="P148" t="s">
        <v>633</v>
      </c>
      <c r="Q148" t="s">
        <v>634</v>
      </c>
      <c r="R148">
        <v>40</v>
      </c>
      <c r="S148">
        <v>-1</v>
      </c>
      <c r="T148">
        <v>1886</v>
      </c>
      <c r="U148" t="s">
        <v>1662</v>
      </c>
      <c r="V148">
        <v>1</v>
      </c>
      <c r="W148" t="s">
        <v>1442</v>
      </c>
      <c r="X148">
        <v>8</v>
      </c>
      <c r="Y148" t="s">
        <v>1442</v>
      </c>
      <c r="Z148" t="s">
        <v>1442</v>
      </c>
      <c r="AB148" t="str">
        <f>IF(I148=$AA$2,_xlfn.XLOOKUP(O148,tennis_clusters!B:B,tennis_clusters!AB:AB),"NA")</f>
        <v>NA</v>
      </c>
      <c r="AC148">
        <f>IF(OR(ISNUMBER(AB148),ISNA(AB148)),"NA",_xlfn.XLOOKUP(I148,tennis_clusters!B:B,tennis_clusters!AB:AB))</f>
        <v>21</v>
      </c>
      <c r="AD148" t="str">
        <f t="shared" si="19"/>
        <v>L</v>
      </c>
      <c r="AE148" t="str">
        <f t="shared" si="20"/>
        <v>L</v>
      </c>
      <c r="AF148">
        <f t="shared" si="21"/>
        <v>21</v>
      </c>
      <c r="AG148">
        <f t="shared" si="18"/>
        <v>0</v>
      </c>
      <c r="AH148">
        <f t="shared" si="22"/>
        <v>0</v>
      </c>
      <c r="AI148">
        <f t="shared" si="23"/>
        <v>0</v>
      </c>
      <c r="AJ148">
        <v>0.38124999999999998</v>
      </c>
      <c r="AK148">
        <f t="shared" si="24"/>
        <v>0.14535156249999998</v>
      </c>
      <c r="AM148" t="str">
        <f t="shared" si="25"/>
        <v/>
      </c>
    </row>
    <row r="149" spans="1:39" x14ac:dyDescent="0.2">
      <c r="A149" t="s">
        <v>1661</v>
      </c>
      <c r="B149" t="s">
        <v>1471</v>
      </c>
      <c r="C149" t="s">
        <v>783</v>
      </c>
      <c r="D149">
        <v>3</v>
      </c>
      <c r="E149" t="s">
        <v>671</v>
      </c>
      <c r="F149" t="s">
        <v>1461</v>
      </c>
      <c r="G149">
        <v>34</v>
      </c>
      <c r="H149" t="s">
        <v>618</v>
      </c>
      <c r="I149" t="s">
        <v>448</v>
      </c>
      <c r="J149" t="s">
        <v>633</v>
      </c>
      <c r="K149" t="s">
        <v>634</v>
      </c>
      <c r="L149">
        <v>40</v>
      </c>
      <c r="M149">
        <v>19</v>
      </c>
      <c r="N149">
        <v>1867</v>
      </c>
      <c r="O149" t="s">
        <v>561</v>
      </c>
      <c r="P149" t="s">
        <v>633</v>
      </c>
      <c r="Q149" t="s">
        <v>634</v>
      </c>
      <c r="R149">
        <v>17</v>
      </c>
      <c r="S149">
        <v>-15</v>
      </c>
      <c r="T149">
        <v>2079</v>
      </c>
      <c r="U149" t="s">
        <v>936</v>
      </c>
      <c r="V149">
        <v>8</v>
      </c>
      <c r="W149" t="s">
        <v>1442</v>
      </c>
      <c r="X149">
        <v>4</v>
      </c>
      <c r="Y149" t="s">
        <v>1442</v>
      </c>
      <c r="Z149" t="s">
        <v>1442</v>
      </c>
      <c r="AB149">
        <f>IF(I149=$AA$2,_xlfn.XLOOKUP(O149,tennis_clusters!B:B,tennis_clusters!AB:AB),"NA")</f>
        <v>13</v>
      </c>
      <c r="AC149" t="str">
        <f>IF(OR(ISNUMBER(AB149),ISNA(AB149)),"NA",_xlfn.XLOOKUP(I149,tennis_clusters!B:B,tennis_clusters!AB:AB))</f>
        <v>NA</v>
      </c>
      <c r="AD149" t="str">
        <f t="shared" si="19"/>
        <v>W</v>
      </c>
      <c r="AE149" t="str">
        <f t="shared" si="20"/>
        <v>W</v>
      </c>
      <c r="AF149">
        <f t="shared" si="21"/>
        <v>13</v>
      </c>
      <c r="AG149">
        <f t="shared" si="18"/>
        <v>1</v>
      </c>
      <c r="AH149">
        <f t="shared" si="22"/>
        <v>0.4375</v>
      </c>
      <c r="AI149">
        <f t="shared" si="23"/>
        <v>0.31640625</v>
      </c>
      <c r="AJ149">
        <v>0.38124999999999998</v>
      </c>
      <c r="AK149">
        <f t="shared" si="24"/>
        <v>0.38285156250000002</v>
      </c>
      <c r="AM149" t="str">
        <f t="shared" si="25"/>
        <v/>
      </c>
    </row>
    <row r="150" spans="1:39" x14ac:dyDescent="0.2">
      <c r="A150" t="s">
        <v>1661</v>
      </c>
      <c r="B150" t="s">
        <v>1471</v>
      </c>
      <c r="C150" t="s">
        <v>783</v>
      </c>
      <c r="D150">
        <v>3</v>
      </c>
      <c r="E150" t="s">
        <v>671</v>
      </c>
      <c r="F150" t="s">
        <v>1461</v>
      </c>
      <c r="G150">
        <v>34</v>
      </c>
      <c r="H150" t="s">
        <v>620</v>
      </c>
      <c r="I150" t="s">
        <v>448</v>
      </c>
      <c r="J150" t="s">
        <v>633</v>
      </c>
      <c r="K150" t="s">
        <v>634</v>
      </c>
      <c r="L150">
        <v>40</v>
      </c>
      <c r="M150">
        <v>5</v>
      </c>
      <c r="N150">
        <v>1862</v>
      </c>
      <c r="O150" t="s">
        <v>394</v>
      </c>
      <c r="P150" t="s">
        <v>716</v>
      </c>
      <c r="Q150" t="s">
        <v>717</v>
      </c>
      <c r="R150">
        <v>108</v>
      </c>
      <c r="S150">
        <v>-6</v>
      </c>
      <c r="T150">
        <v>1866</v>
      </c>
      <c r="U150" t="s">
        <v>832</v>
      </c>
      <c r="V150">
        <v>8</v>
      </c>
      <c r="W150" t="s">
        <v>646</v>
      </c>
      <c r="Y150" t="s">
        <v>1442</v>
      </c>
      <c r="Z150" t="s">
        <v>832</v>
      </c>
      <c r="AB150">
        <f>IF(I150=$AA$2,_xlfn.XLOOKUP(O150,tennis_clusters!B:B,tennis_clusters!AB:AB),"NA")</f>
        <v>28</v>
      </c>
      <c r="AC150" t="str">
        <f>IF(OR(ISNUMBER(AB150),ISNA(AB150)),"NA",_xlfn.XLOOKUP(I150,tennis_clusters!B:B,tennis_clusters!AB:AB))</f>
        <v>NA</v>
      </c>
      <c r="AD150" t="str">
        <f t="shared" si="19"/>
        <v>W</v>
      </c>
      <c r="AE150" t="str">
        <f t="shared" si="20"/>
        <v>W</v>
      </c>
      <c r="AF150">
        <f t="shared" si="21"/>
        <v>28</v>
      </c>
      <c r="AG150">
        <f t="shared" si="18"/>
        <v>1</v>
      </c>
      <c r="AH150">
        <f t="shared" si="22"/>
        <v>0.625</v>
      </c>
      <c r="AI150">
        <f t="shared" si="23"/>
        <v>0.140625</v>
      </c>
      <c r="AJ150">
        <v>0.38124999999999998</v>
      </c>
      <c r="AK150">
        <f t="shared" si="24"/>
        <v>0.38285156250000002</v>
      </c>
      <c r="AM150" t="str">
        <f t="shared" si="25"/>
        <v/>
      </c>
    </row>
    <row r="151" spans="1:39" x14ac:dyDescent="0.2">
      <c r="A151" t="s">
        <v>1661</v>
      </c>
      <c r="B151" t="s">
        <v>1471</v>
      </c>
      <c r="C151" t="s">
        <v>783</v>
      </c>
      <c r="D151">
        <v>3</v>
      </c>
      <c r="E151" t="s">
        <v>671</v>
      </c>
      <c r="F151" t="s">
        <v>1461</v>
      </c>
      <c r="G151">
        <v>34</v>
      </c>
      <c r="H151" t="s">
        <v>624</v>
      </c>
      <c r="I151" t="s">
        <v>448</v>
      </c>
      <c r="J151" t="s">
        <v>633</v>
      </c>
      <c r="K151" t="s">
        <v>634</v>
      </c>
      <c r="L151">
        <v>40</v>
      </c>
      <c r="M151">
        <v>7</v>
      </c>
      <c r="N151">
        <v>1855</v>
      </c>
      <c r="O151" t="s">
        <v>1663</v>
      </c>
      <c r="P151" t="s">
        <v>621</v>
      </c>
      <c r="Q151" t="s">
        <v>622</v>
      </c>
      <c r="R151">
        <v>97</v>
      </c>
      <c r="S151">
        <v>-14</v>
      </c>
      <c r="T151">
        <v>1703</v>
      </c>
      <c r="U151" t="s">
        <v>831</v>
      </c>
      <c r="V151">
        <v>8</v>
      </c>
      <c r="W151" t="s">
        <v>1442</v>
      </c>
      <c r="Y151" t="s">
        <v>1442</v>
      </c>
      <c r="Z151" t="s">
        <v>1442</v>
      </c>
      <c r="AB151" t="e">
        <f>IF(I151=$AA$2,_xlfn.XLOOKUP(O151,tennis_clusters!B:B,tennis_clusters!AB:AB),"NA")</f>
        <v>#N/A</v>
      </c>
      <c r="AC151" t="str">
        <f>IF(OR(ISNUMBER(AB151),ISNA(AB151)),"NA",_xlfn.XLOOKUP(I151,tennis_clusters!B:B,tennis_clusters!AB:AB))</f>
        <v>NA</v>
      </c>
      <c r="AD151" t="str">
        <f t="shared" si="19"/>
        <v>W</v>
      </c>
      <c r="AE151" t="str">
        <f t="shared" si="20"/>
        <v/>
      </c>
      <c r="AF151" t="str">
        <f t="shared" si="21"/>
        <v/>
      </c>
      <c r="AG151" t="str">
        <f t="shared" si="18"/>
        <v/>
      </c>
      <c r="AH151" t="str">
        <f t="shared" si="22"/>
        <v/>
      </c>
      <c r="AI151" t="str">
        <f t="shared" si="23"/>
        <v/>
      </c>
      <c r="AJ151">
        <v>0.38124999999999998</v>
      </c>
      <c r="AK151" t="str">
        <f t="shared" si="24"/>
        <v/>
      </c>
      <c r="AM151" t="str">
        <f t="shared" si="25"/>
        <v/>
      </c>
    </row>
    <row r="152" spans="1:39" x14ac:dyDescent="0.2">
      <c r="A152" t="s">
        <v>1664</v>
      </c>
      <c r="B152" t="s">
        <v>1474</v>
      </c>
      <c r="C152" t="s">
        <v>637</v>
      </c>
      <c r="D152">
        <v>3</v>
      </c>
      <c r="E152" t="s">
        <v>671</v>
      </c>
      <c r="F152" t="s">
        <v>1461</v>
      </c>
      <c r="G152">
        <v>35</v>
      </c>
      <c r="H152" t="s">
        <v>618</v>
      </c>
      <c r="I152" t="s">
        <v>171</v>
      </c>
      <c r="J152" t="s">
        <v>672</v>
      </c>
      <c r="K152" t="s">
        <v>673</v>
      </c>
      <c r="L152">
        <v>14</v>
      </c>
      <c r="M152">
        <v>4</v>
      </c>
      <c r="N152">
        <v>2085</v>
      </c>
      <c r="O152" t="s">
        <v>448</v>
      </c>
      <c r="P152" t="s">
        <v>633</v>
      </c>
      <c r="Q152" t="s">
        <v>634</v>
      </c>
      <c r="R152">
        <v>43</v>
      </c>
      <c r="S152">
        <v>-5</v>
      </c>
      <c r="T152">
        <v>1860</v>
      </c>
      <c r="U152" t="s">
        <v>831</v>
      </c>
      <c r="V152">
        <v>2</v>
      </c>
      <c r="W152" t="s">
        <v>1442</v>
      </c>
      <c r="Y152" t="s">
        <v>1442</v>
      </c>
      <c r="Z152" t="s">
        <v>1442</v>
      </c>
      <c r="AB152" t="str">
        <f>IF(I152=$AA$2,_xlfn.XLOOKUP(O152,tennis_clusters!B:B,tennis_clusters!AB:AB),"NA")</f>
        <v>NA</v>
      </c>
      <c r="AC152">
        <f>IF(OR(ISNUMBER(AB152),ISNA(AB152)),"NA",_xlfn.XLOOKUP(I152,tennis_clusters!B:B,tennis_clusters!AB:AB))</f>
        <v>17</v>
      </c>
      <c r="AD152" t="str">
        <f t="shared" si="19"/>
        <v>L</v>
      </c>
      <c r="AE152" t="str">
        <f t="shared" si="20"/>
        <v>L</v>
      </c>
      <c r="AF152">
        <f t="shared" si="21"/>
        <v>17</v>
      </c>
      <c r="AG152">
        <f t="shared" si="18"/>
        <v>0</v>
      </c>
      <c r="AH152">
        <f t="shared" si="22"/>
        <v>0.16666666666666666</v>
      </c>
      <c r="AI152">
        <f t="shared" si="23"/>
        <v>2.7777777777777776E-2</v>
      </c>
      <c r="AJ152">
        <v>0.38124999999999998</v>
      </c>
      <c r="AK152">
        <f t="shared" si="24"/>
        <v>0.14535156249999998</v>
      </c>
      <c r="AM152" t="str">
        <f t="shared" si="25"/>
        <v/>
      </c>
    </row>
    <row r="153" spans="1:39" x14ac:dyDescent="0.2">
      <c r="A153" t="s">
        <v>1664</v>
      </c>
      <c r="B153" t="s">
        <v>1474</v>
      </c>
      <c r="C153" t="s">
        <v>637</v>
      </c>
      <c r="D153">
        <v>3</v>
      </c>
      <c r="E153" t="s">
        <v>671</v>
      </c>
      <c r="F153" t="s">
        <v>1461</v>
      </c>
      <c r="G153">
        <v>35</v>
      </c>
      <c r="H153" t="s">
        <v>620</v>
      </c>
      <c r="I153" t="s">
        <v>448</v>
      </c>
      <c r="J153" t="s">
        <v>633</v>
      </c>
      <c r="K153" t="s">
        <v>634</v>
      </c>
      <c r="L153">
        <v>43</v>
      </c>
      <c r="M153">
        <v>16</v>
      </c>
      <c r="N153">
        <v>1844</v>
      </c>
      <c r="O153" t="s">
        <v>368</v>
      </c>
      <c r="P153" t="s">
        <v>633</v>
      </c>
      <c r="Q153" t="s">
        <v>634</v>
      </c>
      <c r="R153">
        <v>34</v>
      </c>
      <c r="S153">
        <v>-12</v>
      </c>
      <c r="T153">
        <v>1976</v>
      </c>
      <c r="U153" t="s">
        <v>1169</v>
      </c>
      <c r="W153" t="s">
        <v>1442</v>
      </c>
      <c r="X153">
        <v>5</v>
      </c>
      <c r="Y153" t="s">
        <v>1442</v>
      </c>
      <c r="Z153" t="s">
        <v>1442</v>
      </c>
      <c r="AB153">
        <f>IF(I153=$AA$2,_xlfn.XLOOKUP(O153,tennis_clusters!B:B,tennis_clusters!AB:AB),"NA")</f>
        <v>22</v>
      </c>
      <c r="AC153" t="str">
        <f>IF(OR(ISNUMBER(AB153),ISNA(AB153)),"NA",_xlfn.XLOOKUP(I153,tennis_clusters!B:B,tennis_clusters!AB:AB))</f>
        <v>NA</v>
      </c>
      <c r="AD153" t="str">
        <f t="shared" si="19"/>
        <v>W</v>
      </c>
      <c r="AE153" t="str">
        <f t="shared" si="20"/>
        <v>W</v>
      </c>
      <c r="AF153">
        <f t="shared" si="21"/>
        <v>22</v>
      </c>
      <c r="AG153">
        <f t="shared" si="18"/>
        <v>1</v>
      </c>
      <c r="AH153">
        <f t="shared" si="22"/>
        <v>0.36842105263157893</v>
      </c>
      <c r="AI153">
        <f t="shared" si="23"/>
        <v>0.39889196675900274</v>
      </c>
      <c r="AJ153">
        <v>0.38124999999999998</v>
      </c>
      <c r="AK153">
        <f t="shared" si="24"/>
        <v>0.38285156250000002</v>
      </c>
      <c r="AM153" t="str">
        <f t="shared" si="25"/>
        <v/>
      </c>
    </row>
    <row r="154" spans="1:39" x14ac:dyDescent="0.2">
      <c r="A154" t="s">
        <v>1664</v>
      </c>
      <c r="B154" t="s">
        <v>1474</v>
      </c>
      <c r="C154" t="s">
        <v>637</v>
      </c>
      <c r="D154">
        <v>3</v>
      </c>
      <c r="E154" t="s">
        <v>671</v>
      </c>
      <c r="F154" t="s">
        <v>1461</v>
      </c>
      <c r="G154">
        <v>35</v>
      </c>
      <c r="H154" t="s">
        <v>624</v>
      </c>
      <c r="I154" t="s">
        <v>448</v>
      </c>
      <c r="J154" t="s">
        <v>633</v>
      </c>
      <c r="K154" t="s">
        <v>634</v>
      </c>
      <c r="L154">
        <v>43</v>
      </c>
      <c r="M154">
        <v>12</v>
      </c>
      <c r="N154">
        <v>1832</v>
      </c>
      <c r="O154" t="s">
        <v>174</v>
      </c>
      <c r="P154" t="s">
        <v>647</v>
      </c>
      <c r="Q154" t="s">
        <v>648</v>
      </c>
      <c r="R154">
        <v>63</v>
      </c>
      <c r="S154">
        <v>-12</v>
      </c>
      <c r="T154">
        <v>1832</v>
      </c>
      <c r="U154" t="s">
        <v>1665</v>
      </c>
      <c r="W154" t="s">
        <v>1442</v>
      </c>
      <c r="Y154" t="s">
        <v>1442</v>
      </c>
      <c r="Z154" t="s">
        <v>1442</v>
      </c>
      <c r="AB154">
        <f>IF(I154=$AA$2,_xlfn.XLOOKUP(O154,tennis_clusters!B:B,tennis_clusters!AB:AB),"NA")</f>
        <v>2</v>
      </c>
      <c r="AC154" t="str">
        <f>IF(OR(ISNUMBER(AB154),ISNA(AB154)),"NA",_xlfn.XLOOKUP(I154,tennis_clusters!B:B,tennis_clusters!AB:AB))</f>
        <v>NA</v>
      </c>
      <c r="AD154" t="str">
        <f t="shared" si="19"/>
        <v>W</v>
      </c>
      <c r="AE154" t="str">
        <f t="shared" si="20"/>
        <v>W</v>
      </c>
      <c r="AF154">
        <f t="shared" si="21"/>
        <v>2</v>
      </c>
      <c r="AG154">
        <f t="shared" si="18"/>
        <v>1</v>
      </c>
      <c r="AH154">
        <f t="shared" si="22"/>
        <v>0.51515151515151514</v>
      </c>
      <c r="AI154">
        <f t="shared" si="23"/>
        <v>0.23507805325987147</v>
      </c>
      <c r="AJ154">
        <v>0.38124999999999998</v>
      </c>
      <c r="AK154">
        <f t="shared" si="24"/>
        <v>0.38285156250000002</v>
      </c>
      <c r="AM154" t="str">
        <f t="shared" si="25"/>
        <v/>
      </c>
    </row>
    <row r="155" spans="1:39" x14ac:dyDescent="0.2">
      <c r="A155" t="s">
        <v>1666</v>
      </c>
      <c r="B155" t="s">
        <v>719</v>
      </c>
      <c r="C155" t="s">
        <v>608</v>
      </c>
      <c r="D155">
        <v>5</v>
      </c>
      <c r="E155" t="s">
        <v>609</v>
      </c>
      <c r="F155" t="s">
        <v>1461</v>
      </c>
      <c r="G155">
        <v>70</v>
      </c>
      <c r="H155" t="s">
        <v>628</v>
      </c>
      <c r="I155" t="s">
        <v>287</v>
      </c>
      <c r="J155" t="s">
        <v>1624</v>
      </c>
      <c r="K155" t="s">
        <v>1625</v>
      </c>
      <c r="L155">
        <v>20</v>
      </c>
      <c r="M155">
        <v>8</v>
      </c>
      <c r="N155">
        <v>1994</v>
      </c>
      <c r="O155" t="s">
        <v>448</v>
      </c>
      <c r="P155" t="s">
        <v>633</v>
      </c>
      <c r="Q155" t="s">
        <v>634</v>
      </c>
      <c r="R155">
        <v>48</v>
      </c>
      <c r="S155">
        <v>-10</v>
      </c>
      <c r="T155">
        <v>1842</v>
      </c>
      <c r="U155" t="s">
        <v>1667</v>
      </c>
      <c r="V155">
        <v>20</v>
      </c>
      <c r="W155" t="s">
        <v>1442</v>
      </c>
      <c r="Y155" t="s">
        <v>1442</v>
      </c>
      <c r="Z155" t="s">
        <v>1442</v>
      </c>
      <c r="AB155" t="str">
        <f>IF(I155=$AA$2,_xlfn.XLOOKUP(O155,tennis_clusters!B:B,tennis_clusters!AB:AB),"NA")</f>
        <v>NA</v>
      </c>
      <c r="AC155">
        <f>IF(OR(ISNUMBER(AB155),ISNA(AB155)),"NA",_xlfn.XLOOKUP(I155,tennis_clusters!B:B,tennis_clusters!AB:AB))</f>
        <v>24</v>
      </c>
      <c r="AD155" t="str">
        <f t="shared" si="19"/>
        <v>L</v>
      </c>
      <c r="AE155" t="str">
        <f t="shared" si="20"/>
        <v>L</v>
      </c>
      <c r="AF155">
        <f t="shared" si="21"/>
        <v>24</v>
      </c>
      <c r="AG155">
        <f t="shared" si="18"/>
        <v>0</v>
      </c>
      <c r="AH155">
        <f t="shared" si="22"/>
        <v>0.35294117647058826</v>
      </c>
      <c r="AI155">
        <f t="shared" si="23"/>
        <v>0.12456747404844293</v>
      </c>
      <c r="AJ155">
        <v>0.38124999999999998</v>
      </c>
      <c r="AK155">
        <f t="shared" si="24"/>
        <v>0.14535156249999998</v>
      </c>
      <c r="AM155" t="str">
        <f t="shared" si="25"/>
        <v/>
      </c>
    </row>
    <row r="156" spans="1:39" x14ac:dyDescent="0.2">
      <c r="A156" t="s">
        <v>1666</v>
      </c>
      <c r="B156" t="s">
        <v>719</v>
      </c>
      <c r="C156" t="s">
        <v>608</v>
      </c>
      <c r="D156">
        <v>5</v>
      </c>
      <c r="E156" t="s">
        <v>609</v>
      </c>
      <c r="F156" t="s">
        <v>1461</v>
      </c>
      <c r="G156">
        <v>70</v>
      </c>
      <c r="H156" t="s">
        <v>632</v>
      </c>
      <c r="I156" t="s">
        <v>448</v>
      </c>
      <c r="J156" t="s">
        <v>633</v>
      </c>
      <c r="K156" t="s">
        <v>634</v>
      </c>
      <c r="L156">
        <v>48</v>
      </c>
      <c r="M156">
        <v>19</v>
      </c>
      <c r="N156">
        <v>1823</v>
      </c>
      <c r="O156" t="s">
        <v>37</v>
      </c>
      <c r="P156" t="s">
        <v>633</v>
      </c>
      <c r="Q156" t="s">
        <v>634</v>
      </c>
      <c r="R156">
        <v>84</v>
      </c>
      <c r="S156">
        <v>-18</v>
      </c>
      <c r="T156">
        <v>1849</v>
      </c>
      <c r="U156" t="s">
        <v>969</v>
      </c>
      <c r="W156" t="s">
        <v>1442</v>
      </c>
      <c r="Y156" t="s">
        <v>1442</v>
      </c>
      <c r="Z156" t="s">
        <v>1442</v>
      </c>
      <c r="AB156">
        <f>IF(I156=$AA$2,_xlfn.XLOOKUP(O156,tennis_clusters!B:B,tennis_clusters!AB:AB),"NA")</f>
        <v>2</v>
      </c>
      <c r="AC156" t="str">
        <f>IF(OR(ISNUMBER(AB156),ISNA(AB156)),"NA",_xlfn.XLOOKUP(I156,tennis_clusters!B:B,tennis_clusters!AB:AB))</f>
        <v>NA</v>
      </c>
      <c r="AD156" t="str">
        <f t="shared" si="19"/>
        <v>W</v>
      </c>
      <c r="AE156" t="str">
        <f t="shared" si="20"/>
        <v>W</v>
      </c>
      <c r="AF156">
        <f t="shared" si="21"/>
        <v>2</v>
      </c>
      <c r="AG156">
        <f t="shared" si="18"/>
        <v>1</v>
      </c>
      <c r="AH156">
        <f t="shared" si="22"/>
        <v>0.51515151515151514</v>
      </c>
      <c r="AI156">
        <f t="shared" si="23"/>
        <v>0.23507805325987147</v>
      </c>
      <c r="AJ156">
        <v>0.38124999999999998</v>
      </c>
      <c r="AK156">
        <f t="shared" si="24"/>
        <v>0.38285156250000002</v>
      </c>
      <c r="AM156" t="str">
        <f t="shared" si="25"/>
        <v/>
      </c>
    </row>
    <row r="157" spans="1:39" x14ac:dyDescent="0.2">
      <c r="A157" t="s">
        <v>1668</v>
      </c>
      <c r="B157" t="s">
        <v>1612</v>
      </c>
      <c r="C157" t="s">
        <v>637</v>
      </c>
      <c r="D157">
        <v>3</v>
      </c>
      <c r="E157" t="s">
        <v>609</v>
      </c>
      <c r="F157" t="s">
        <v>1461</v>
      </c>
      <c r="G157">
        <v>66</v>
      </c>
      <c r="H157" t="s">
        <v>624</v>
      </c>
      <c r="I157" t="s">
        <v>146</v>
      </c>
      <c r="J157" t="s">
        <v>1669</v>
      </c>
      <c r="K157" t="s">
        <v>1670</v>
      </c>
      <c r="L157">
        <v>49</v>
      </c>
      <c r="M157">
        <v>8</v>
      </c>
      <c r="N157">
        <v>1921</v>
      </c>
      <c r="O157" t="s">
        <v>448</v>
      </c>
      <c r="P157" t="s">
        <v>633</v>
      </c>
      <c r="Q157" t="s">
        <v>634</v>
      </c>
      <c r="R157">
        <v>48</v>
      </c>
      <c r="S157">
        <v>-9</v>
      </c>
      <c r="T157">
        <v>1832</v>
      </c>
      <c r="U157" t="s">
        <v>715</v>
      </c>
      <c r="W157" t="s">
        <v>1442</v>
      </c>
      <c r="Y157" t="s">
        <v>1442</v>
      </c>
      <c r="Z157" t="s">
        <v>1442</v>
      </c>
      <c r="AB157" t="str">
        <f>IF(I157=$AA$2,_xlfn.XLOOKUP(O157,tennis_clusters!B:B,tennis_clusters!AB:AB),"NA")</f>
        <v>NA</v>
      </c>
      <c r="AC157">
        <f>IF(OR(ISNUMBER(AB157),ISNA(AB157)),"NA",_xlfn.XLOOKUP(I157,tennis_clusters!B:B,tennis_clusters!AB:AB))</f>
        <v>24</v>
      </c>
      <c r="AD157" t="str">
        <f t="shared" si="19"/>
        <v>L</v>
      </c>
      <c r="AE157" t="str">
        <f t="shared" si="20"/>
        <v>L</v>
      </c>
      <c r="AF157">
        <f t="shared" si="21"/>
        <v>24</v>
      </c>
      <c r="AG157">
        <f t="shared" si="18"/>
        <v>0</v>
      </c>
      <c r="AH157">
        <f t="shared" si="22"/>
        <v>0.35294117647058826</v>
      </c>
      <c r="AI157">
        <f t="shared" si="23"/>
        <v>0.12456747404844293</v>
      </c>
      <c r="AJ157">
        <v>0.38124999999999998</v>
      </c>
      <c r="AK157">
        <f t="shared" si="24"/>
        <v>0.14535156249999998</v>
      </c>
      <c r="AM157" t="str">
        <f t="shared" si="25"/>
        <v/>
      </c>
    </row>
    <row r="158" spans="1:39" x14ac:dyDescent="0.2">
      <c r="A158" t="s">
        <v>1671</v>
      </c>
      <c r="B158" t="s">
        <v>1164</v>
      </c>
      <c r="C158" t="s">
        <v>637</v>
      </c>
      <c r="D158">
        <v>3</v>
      </c>
      <c r="E158" t="s">
        <v>609</v>
      </c>
      <c r="F158" t="s">
        <v>1461</v>
      </c>
      <c r="G158">
        <v>49</v>
      </c>
      <c r="H158" t="s">
        <v>624</v>
      </c>
      <c r="I158" t="s">
        <v>467</v>
      </c>
      <c r="J158" t="s">
        <v>621</v>
      </c>
      <c r="K158" t="s">
        <v>622</v>
      </c>
      <c r="L158">
        <v>22</v>
      </c>
      <c r="M158">
        <v>4</v>
      </c>
      <c r="N158">
        <v>2031</v>
      </c>
      <c r="O158" t="s">
        <v>448</v>
      </c>
      <c r="P158" t="s">
        <v>633</v>
      </c>
      <c r="Q158" t="s">
        <v>634</v>
      </c>
      <c r="R158">
        <v>48</v>
      </c>
      <c r="S158">
        <v>-5</v>
      </c>
      <c r="T158">
        <v>1837</v>
      </c>
      <c r="U158" t="s">
        <v>1672</v>
      </c>
      <c r="V158">
        <v>6</v>
      </c>
      <c r="W158" t="s">
        <v>1442</v>
      </c>
      <c r="Y158" t="s">
        <v>1442</v>
      </c>
      <c r="Z158" t="s">
        <v>1442</v>
      </c>
      <c r="AB158" t="str">
        <f>IF(I158=$AA$2,_xlfn.XLOOKUP(O158,tennis_clusters!B:B,tennis_clusters!AB:AB),"NA")</f>
        <v>NA</v>
      </c>
      <c r="AC158">
        <f>IF(OR(ISNUMBER(AB158),ISNA(AB158)),"NA",_xlfn.XLOOKUP(I158,tennis_clusters!B:B,tennis_clusters!AB:AB))</f>
        <v>15</v>
      </c>
      <c r="AD158" t="str">
        <f t="shared" si="19"/>
        <v>L</v>
      </c>
      <c r="AE158" t="str">
        <f t="shared" si="20"/>
        <v>L</v>
      </c>
      <c r="AF158">
        <f t="shared" si="21"/>
        <v>15</v>
      </c>
      <c r="AG158">
        <f t="shared" si="18"/>
        <v>0</v>
      </c>
      <c r="AH158">
        <f t="shared" si="22"/>
        <v>0.26923076923076922</v>
      </c>
      <c r="AI158">
        <f t="shared" si="23"/>
        <v>7.2485207100591711E-2</v>
      </c>
      <c r="AJ158">
        <v>0.38124999999999998</v>
      </c>
      <c r="AK158">
        <f t="shared" si="24"/>
        <v>0.14535156249999998</v>
      </c>
      <c r="AM158" t="str">
        <f t="shared" si="25"/>
        <v/>
      </c>
    </row>
    <row r="159" spans="1:39" x14ac:dyDescent="0.2">
      <c r="A159" t="s">
        <v>1673</v>
      </c>
      <c r="B159" t="s">
        <v>844</v>
      </c>
      <c r="C159" t="s">
        <v>642</v>
      </c>
      <c r="D159">
        <v>3</v>
      </c>
      <c r="E159" t="s">
        <v>609</v>
      </c>
      <c r="F159" t="s">
        <v>1453</v>
      </c>
      <c r="G159">
        <v>72</v>
      </c>
      <c r="H159" t="s">
        <v>624</v>
      </c>
      <c r="I159" t="s">
        <v>555</v>
      </c>
      <c r="J159" t="s">
        <v>693</v>
      </c>
      <c r="K159" t="s">
        <v>694</v>
      </c>
      <c r="L159">
        <v>7</v>
      </c>
      <c r="M159">
        <v>3</v>
      </c>
      <c r="N159">
        <v>2205</v>
      </c>
      <c r="O159" t="s">
        <v>448</v>
      </c>
      <c r="P159" t="s">
        <v>633</v>
      </c>
      <c r="Q159" t="s">
        <v>634</v>
      </c>
      <c r="R159">
        <v>52</v>
      </c>
      <c r="S159">
        <v>-3</v>
      </c>
      <c r="T159">
        <v>1841</v>
      </c>
      <c r="U159" t="s">
        <v>905</v>
      </c>
      <c r="V159">
        <v>6</v>
      </c>
      <c r="W159" t="s">
        <v>662</v>
      </c>
      <c r="Y159" t="s">
        <v>1442</v>
      </c>
      <c r="Z159" t="s">
        <v>1442</v>
      </c>
      <c r="AB159" t="str">
        <f>IF(I159=$AA$2,_xlfn.XLOOKUP(O159,tennis_clusters!B:B,tennis_clusters!AB:AB),"NA")</f>
        <v>NA</v>
      </c>
      <c r="AC159">
        <f>IF(OR(ISNUMBER(AB159),ISNA(AB159)),"NA",_xlfn.XLOOKUP(I159,tennis_clusters!B:B,tennis_clusters!AB:AB))</f>
        <v>11</v>
      </c>
      <c r="AD159" t="str">
        <f t="shared" si="19"/>
        <v>L</v>
      </c>
      <c r="AE159" t="str">
        <f t="shared" si="20"/>
        <v>L</v>
      </c>
      <c r="AF159">
        <f t="shared" si="21"/>
        <v>11</v>
      </c>
      <c r="AG159">
        <f t="shared" si="18"/>
        <v>0</v>
      </c>
      <c r="AH159">
        <f t="shared" si="22"/>
        <v>0.17391304347826086</v>
      </c>
      <c r="AI159">
        <f t="shared" si="23"/>
        <v>3.0245746691871453E-2</v>
      </c>
      <c r="AJ159">
        <v>0.38124999999999998</v>
      </c>
      <c r="AK159">
        <f t="shared" si="24"/>
        <v>0.14535156249999998</v>
      </c>
      <c r="AM159" t="str">
        <f t="shared" si="25"/>
        <v/>
      </c>
    </row>
    <row r="160" spans="1:39" x14ac:dyDescent="0.2">
      <c r="A160" t="s">
        <v>1673</v>
      </c>
      <c r="B160" t="s">
        <v>844</v>
      </c>
      <c r="C160" t="s">
        <v>642</v>
      </c>
      <c r="D160">
        <v>3</v>
      </c>
      <c r="E160" t="s">
        <v>609</v>
      </c>
      <c r="F160" t="s">
        <v>1453</v>
      </c>
      <c r="G160">
        <v>72</v>
      </c>
      <c r="H160" t="s">
        <v>628</v>
      </c>
      <c r="I160" t="s">
        <v>448</v>
      </c>
      <c r="J160" t="s">
        <v>633</v>
      </c>
      <c r="K160" t="s">
        <v>634</v>
      </c>
      <c r="L160">
        <v>52</v>
      </c>
      <c r="M160">
        <v>17</v>
      </c>
      <c r="N160">
        <v>1824</v>
      </c>
      <c r="O160" t="s">
        <v>563</v>
      </c>
      <c r="P160" t="s">
        <v>858</v>
      </c>
      <c r="Q160" t="s">
        <v>859</v>
      </c>
      <c r="R160">
        <v>32</v>
      </c>
      <c r="S160">
        <v>-13</v>
      </c>
      <c r="T160">
        <v>1905</v>
      </c>
      <c r="U160" t="s">
        <v>1091</v>
      </c>
      <c r="W160" t="s">
        <v>1442</v>
      </c>
      <c r="Y160" t="s">
        <v>662</v>
      </c>
      <c r="Z160" t="s">
        <v>1442</v>
      </c>
      <c r="AB160">
        <f>IF(I160=$AA$2,_xlfn.XLOOKUP(O160,tennis_clusters!B:B,tennis_clusters!AB:AB),"NA")</f>
        <v>20</v>
      </c>
      <c r="AC160" t="str">
        <f>IF(OR(ISNUMBER(AB160),ISNA(AB160)),"NA",_xlfn.XLOOKUP(I160,tennis_clusters!B:B,tennis_clusters!AB:AB))</f>
        <v>NA</v>
      </c>
      <c r="AD160" t="str">
        <f t="shared" si="19"/>
        <v>W</v>
      </c>
      <c r="AE160" t="str">
        <f t="shared" si="20"/>
        <v>W</v>
      </c>
      <c r="AF160">
        <f t="shared" si="21"/>
        <v>20</v>
      </c>
      <c r="AG160">
        <f t="shared" si="18"/>
        <v>1</v>
      </c>
      <c r="AH160">
        <f t="shared" si="22"/>
        <v>0.5</v>
      </c>
      <c r="AI160">
        <f t="shared" si="23"/>
        <v>0.25</v>
      </c>
      <c r="AJ160">
        <v>0.38124999999999998</v>
      </c>
      <c r="AK160">
        <f t="shared" si="24"/>
        <v>0.38285156250000002</v>
      </c>
      <c r="AM160" t="str">
        <f t="shared" si="25"/>
        <v/>
      </c>
    </row>
    <row r="161" spans="1:39" x14ac:dyDescent="0.2">
      <c r="A161" t="s">
        <v>1674</v>
      </c>
      <c r="B161" t="s">
        <v>1616</v>
      </c>
      <c r="C161" t="s">
        <v>783</v>
      </c>
      <c r="D161">
        <v>3</v>
      </c>
      <c r="E161" t="s">
        <v>609</v>
      </c>
      <c r="F161" t="s">
        <v>1453</v>
      </c>
      <c r="G161">
        <v>64</v>
      </c>
      <c r="H161" t="s">
        <v>624</v>
      </c>
      <c r="I161" t="s">
        <v>427</v>
      </c>
      <c r="J161" t="s">
        <v>633</v>
      </c>
      <c r="K161" t="s">
        <v>634</v>
      </c>
      <c r="L161">
        <v>13</v>
      </c>
      <c r="M161">
        <v>3</v>
      </c>
      <c r="N161">
        <v>2061</v>
      </c>
      <c r="O161" t="s">
        <v>448</v>
      </c>
      <c r="P161" t="s">
        <v>633</v>
      </c>
      <c r="Q161" t="s">
        <v>634</v>
      </c>
      <c r="R161">
        <v>50</v>
      </c>
      <c r="S161">
        <v>-5</v>
      </c>
      <c r="T161">
        <v>1829</v>
      </c>
      <c r="U161" t="s">
        <v>842</v>
      </c>
      <c r="V161">
        <v>3</v>
      </c>
      <c r="W161" t="s">
        <v>1442</v>
      </c>
      <c r="Y161" t="s">
        <v>1442</v>
      </c>
      <c r="Z161" t="s">
        <v>1442</v>
      </c>
      <c r="AB161" t="str">
        <f>IF(I161=$AA$2,_xlfn.XLOOKUP(O161,tennis_clusters!B:B,tennis_clusters!AB:AB),"NA")</f>
        <v>NA</v>
      </c>
      <c r="AC161">
        <f>IF(OR(ISNUMBER(AB161),ISNA(AB161)),"NA",_xlfn.XLOOKUP(I161,tennis_clusters!B:B,tennis_clusters!AB:AB))</f>
        <v>11</v>
      </c>
      <c r="AD161" t="str">
        <f t="shared" si="19"/>
        <v>L</v>
      </c>
      <c r="AE161" t="str">
        <f t="shared" si="20"/>
        <v>L</v>
      </c>
      <c r="AF161">
        <f t="shared" si="21"/>
        <v>11</v>
      </c>
      <c r="AG161">
        <f t="shared" si="18"/>
        <v>0</v>
      </c>
      <c r="AH161">
        <f t="shared" si="22"/>
        <v>0.17391304347826086</v>
      </c>
      <c r="AI161">
        <f t="shared" si="23"/>
        <v>3.0245746691871453E-2</v>
      </c>
      <c r="AJ161">
        <v>0.38124999999999998</v>
      </c>
      <c r="AK161">
        <f t="shared" si="24"/>
        <v>0.14535156249999998</v>
      </c>
      <c r="AM161" t="str">
        <f t="shared" si="25"/>
        <v/>
      </c>
    </row>
    <row r="162" spans="1:39" x14ac:dyDescent="0.2">
      <c r="A162" t="s">
        <v>1675</v>
      </c>
      <c r="B162" t="s">
        <v>900</v>
      </c>
      <c r="C162" t="s">
        <v>637</v>
      </c>
      <c r="D162">
        <v>3</v>
      </c>
      <c r="E162" t="s">
        <v>609</v>
      </c>
      <c r="F162" t="s">
        <v>1453</v>
      </c>
      <c r="G162">
        <v>67</v>
      </c>
      <c r="H162" t="s">
        <v>624</v>
      </c>
      <c r="I162" t="s">
        <v>1676</v>
      </c>
      <c r="J162" t="s">
        <v>716</v>
      </c>
      <c r="K162" t="s">
        <v>717</v>
      </c>
      <c r="L162">
        <v>240</v>
      </c>
      <c r="M162">
        <v>29</v>
      </c>
      <c r="N162">
        <v>1710</v>
      </c>
      <c r="O162" t="s">
        <v>448</v>
      </c>
      <c r="P162" t="s">
        <v>633</v>
      </c>
      <c r="Q162" t="s">
        <v>634</v>
      </c>
      <c r="R162">
        <v>51</v>
      </c>
      <c r="S162">
        <v>-16</v>
      </c>
      <c r="T162">
        <v>1845</v>
      </c>
      <c r="U162" t="s">
        <v>709</v>
      </c>
      <c r="W162" t="s">
        <v>1442</v>
      </c>
      <c r="Y162" t="s">
        <v>646</v>
      </c>
      <c r="Z162" t="s">
        <v>1442</v>
      </c>
      <c r="AB162" t="str">
        <f>IF(I162=$AA$2,_xlfn.XLOOKUP(O162,tennis_clusters!B:B,tennis_clusters!AB:AB),"NA")</f>
        <v>NA</v>
      </c>
      <c r="AC162" t="e">
        <f>IF(OR(ISNUMBER(AB162),ISNA(AB162)),"NA",_xlfn.XLOOKUP(I162,tennis_clusters!B:B,tennis_clusters!AB:AB))</f>
        <v>#N/A</v>
      </c>
      <c r="AD162" t="str">
        <f t="shared" si="19"/>
        <v>L</v>
      </c>
      <c r="AE162" t="str">
        <f t="shared" si="20"/>
        <v/>
      </c>
      <c r="AF162" t="str">
        <f t="shared" si="21"/>
        <v/>
      </c>
      <c r="AG162" t="str">
        <f t="shared" si="18"/>
        <v/>
      </c>
      <c r="AH162" t="str">
        <f t="shared" si="22"/>
        <v/>
      </c>
      <c r="AI162" t="str">
        <f t="shared" si="23"/>
        <v/>
      </c>
      <c r="AJ162">
        <v>0.38124999999999998</v>
      </c>
      <c r="AK162" t="str">
        <f t="shared" si="24"/>
        <v/>
      </c>
      <c r="AM162" t="str">
        <f t="shared" si="25"/>
        <v/>
      </c>
    </row>
    <row r="163" spans="1:39" x14ac:dyDescent="0.2">
      <c r="A163" t="s">
        <v>1677</v>
      </c>
      <c r="B163" t="s">
        <v>1618</v>
      </c>
      <c r="C163" t="s">
        <v>642</v>
      </c>
      <c r="D163">
        <v>3</v>
      </c>
      <c r="E163" t="s">
        <v>609</v>
      </c>
      <c r="F163" t="s">
        <v>1461</v>
      </c>
      <c r="G163">
        <v>88</v>
      </c>
      <c r="H163" t="s">
        <v>624</v>
      </c>
      <c r="I163" t="s">
        <v>297</v>
      </c>
      <c r="J163" t="s">
        <v>638</v>
      </c>
      <c r="K163" t="s">
        <v>639</v>
      </c>
      <c r="L163">
        <v>9</v>
      </c>
      <c r="M163">
        <v>2</v>
      </c>
      <c r="N163">
        <v>2188</v>
      </c>
      <c r="O163" t="s">
        <v>448</v>
      </c>
      <c r="P163" t="s">
        <v>633</v>
      </c>
      <c r="Q163" t="s">
        <v>634</v>
      </c>
      <c r="R163">
        <v>55</v>
      </c>
      <c r="S163">
        <v>-3</v>
      </c>
      <c r="T163">
        <v>1848</v>
      </c>
      <c r="U163" t="s">
        <v>744</v>
      </c>
      <c r="V163">
        <v>7</v>
      </c>
      <c r="W163" t="s">
        <v>1442</v>
      </c>
      <c r="Y163" t="s">
        <v>1442</v>
      </c>
      <c r="Z163" t="s">
        <v>1442</v>
      </c>
      <c r="AB163" t="str">
        <f>IF(I163=$AA$2,_xlfn.XLOOKUP(O163,tennis_clusters!B:B,tennis_clusters!AB:AB),"NA")</f>
        <v>NA</v>
      </c>
      <c r="AC163">
        <f>IF(OR(ISNUMBER(AB163),ISNA(AB163)),"NA",_xlfn.XLOOKUP(I163,tennis_clusters!B:B,tennis_clusters!AB:AB))</f>
        <v>16</v>
      </c>
      <c r="AD163" t="str">
        <f t="shared" si="19"/>
        <v>L</v>
      </c>
      <c r="AE163" t="str">
        <f t="shared" si="20"/>
        <v>L</v>
      </c>
      <c r="AF163">
        <f t="shared" si="21"/>
        <v>16</v>
      </c>
      <c r="AG163">
        <f t="shared" si="18"/>
        <v>0</v>
      </c>
      <c r="AH163">
        <f t="shared" si="22"/>
        <v>0</v>
      </c>
      <c r="AI163">
        <f t="shared" si="23"/>
        <v>0</v>
      </c>
      <c r="AJ163">
        <v>0.38124999999999998</v>
      </c>
      <c r="AK163">
        <f t="shared" si="24"/>
        <v>0.14535156249999998</v>
      </c>
      <c r="AM163" t="str">
        <f t="shared" si="25"/>
        <v/>
      </c>
    </row>
    <row r="164" spans="1:39" x14ac:dyDescent="0.2">
      <c r="A164" t="s">
        <v>1677</v>
      </c>
      <c r="B164" t="s">
        <v>1618</v>
      </c>
      <c r="C164" t="s">
        <v>642</v>
      </c>
      <c r="D164">
        <v>3</v>
      </c>
      <c r="E164" t="s">
        <v>609</v>
      </c>
      <c r="F164" t="s">
        <v>1461</v>
      </c>
      <c r="G164">
        <v>88</v>
      </c>
      <c r="H164" t="s">
        <v>628</v>
      </c>
      <c r="I164" t="s">
        <v>448</v>
      </c>
      <c r="J164" t="s">
        <v>633</v>
      </c>
      <c r="K164" t="s">
        <v>634</v>
      </c>
      <c r="L164">
        <v>55</v>
      </c>
      <c r="M164">
        <v>22</v>
      </c>
      <c r="N164">
        <v>1826</v>
      </c>
      <c r="O164" t="s">
        <v>421</v>
      </c>
      <c r="P164" t="s">
        <v>667</v>
      </c>
      <c r="Q164" t="s">
        <v>668</v>
      </c>
      <c r="R164">
        <v>21</v>
      </c>
      <c r="S164">
        <v>-15</v>
      </c>
      <c r="T164">
        <v>2085</v>
      </c>
      <c r="U164" t="s">
        <v>1678</v>
      </c>
      <c r="W164" t="s">
        <v>1442</v>
      </c>
      <c r="Y164" t="s">
        <v>1442</v>
      </c>
      <c r="Z164" t="s">
        <v>847</v>
      </c>
      <c r="AB164">
        <f>IF(I164=$AA$2,_xlfn.XLOOKUP(O164,tennis_clusters!B:B,tennis_clusters!AB:AB),"NA")</f>
        <v>2</v>
      </c>
      <c r="AC164" t="str">
        <f>IF(OR(ISNUMBER(AB164),ISNA(AB164)),"NA",_xlfn.XLOOKUP(I164,tennis_clusters!B:B,tennis_clusters!AB:AB))</f>
        <v>NA</v>
      </c>
      <c r="AD164" t="str">
        <f t="shared" si="19"/>
        <v>W</v>
      </c>
      <c r="AE164" t="str">
        <f t="shared" si="20"/>
        <v>W</v>
      </c>
      <c r="AF164">
        <f t="shared" si="21"/>
        <v>2</v>
      </c>
      <c r="AG164">
        <f t="shared" si="18"/>
        <v>1</v>
      </c>
      <c r="AH164">
        <f t="shared" si="22"/>
        <v>0.51515151515151514</v>
      </c>
      <c r="AI164">
        <f t="shared" si="23"/>
        <v>0.23507805325987147</v>
      </c>
      <c r="AJ164">
        <v>0.38124999999999998</v>
      </c>
      <c r="AK164">
        <f t="shared" si="24"/>
        <v>0.38285156250000002</v>
      </c>
      <c r="AM164" t="str">
        <f t="shared" si="25"/>
        <v/>
      </c>
    </row>
    <row r="165" spans="1:39" x14ac:dyDescent="0.2">
      <c r="A165" t="s">
        <v>1679</v>
      </c>
      <c r="B165" t="s">
        <v>1621</v>
      </c>
      <c r="C165" t="s">
        <v>783</v>
      </c>
      <c r="D165">
        <v>3</v>
      </c>
      <c r="E165" t="s">
        <v>609</v>
      </c>
      <c r="F165" t="s">
        <v>1461</v>
      </c>
      <c r="G165">
        <v>51</v>
      </c>
      <c r="H165" t="s">
        <v>624</v>
      </c>
      <c r="I165" t="s">
        <v>555</v>
      </c>
      <c r="J165" t="s">
        <v>693</v>
      </c>
      <c r="K165" t="s">
        <v>694</v>
      </c>
      <c r="L165">
        <v>5</v>
      </c>
      <c r="M165">
        <v>2</v>
      </c>
      <c r="N165">
        <v>2223</v>
      </c>
      <c r="O165" t="s">
        <v>448</v>
      </c>
      <c r="P165" t="s">
        <v>633</v>
      </c>
      <c r="Q165" t="s">
        <v>634</v>
      </c>
      <c r="R165">
        <v>54</v>
      </c>
      <c r="S165">
        <v>-2</v>
      </c>
      <c r="T165">
        <v>1828</v>
      </c>
      <c r="U165" t="s">
        <v>949</v>
      </c>
      <c r="V165">
        <v>4</v>
      </c>
      <c r="W165" t="s">
        <v>1442</v>
      </c>
      <c r="Y165" t="s">
        <v>1442</v>
      </c>
      <c r="Z165" t="s">
        <v>1442</v>
      </c>
      <c r="AB165" t="str">
        <f>IF(I165=$AA$2,_xlfn.XLOOKUP(O165,tennis_clusters!B:B,tennis_clusters!AB:AB),"NA")</f>
        <v>NA</v>
      </c>
      <c r="AC165">
        <f>IF(OR(ISNUMBER(AB165),ISNA(AB165)),"NA",_xlfn.XLOOKUP(I165,tennis_clusters!B:B,tennis_clusters!AB:AB))</f>
        <v>11</v>
      </c>
      <c r="AD165" t="str">
        <f t="shared" si="19"/>
        <v>L</v>
      </c>
      <c r="AE165" t="str">
        <f t="shared" si="20"/>
        <v>L</v>
      </c>
      <c r="AF165">
        <f t="shared" si="21"/>
        <v>11</v>
      </c>
      <c r="AG165">
        <f t="shared" si="18"/>
        <v>0</v>
      </c>
      <c r="AH165">
        <f t="shared" si="22"/>
        <v>0.17391304347826086</v>
      </c>
      <c r="AI165">
        <f t="shared" si="23"/>
        <v>3.0245746691871453E-2</v>
      </c>
      <c r="AJ165">
        <v>0.38124999999999998</v>
      </c>
      <c r="AK165">
        <f t="shared" si="24"/>
        <v>0.14535156249999998</v>
      </c>
      <c r="AM165" t="str">
        <f t="shared" si="25"/>
        <v/>
      </c>
    </row>
    <row r="166" spans="1:39" x14ac:dyDescent="0.2">
      <c r="A166" t="s">
        <v>1680</v>
      </c>
      <c r="B166" t="s">
        <v>1623</v>
      </c>
      <c r="C166" t="s">
        <v>637</v>
      </c>
      <c r="D166">
        <v>3</v>
      </c>
      <c r="E166" t="s">
        <v>609</v>
      </c>
      <c r="F166" t="s">
        <v>1453</v>
      </c>
      <c r="G166">
        <v>46</v>
      </c>
      <c r="H166" t="s">
        <v>620</v>
      </c>
      <c r="I166" t="s">
        <v>323</v>
      </c>
      <c r="J166" t="s">
        <v>638</v>
      </c>
      <c r="K166" t="s">
        <v>639</v>
      </c>
      <c r="L166">
        <v>33</v>
      </c>
      <c r="M166">
        <v>5</v>
      </c>
      <c r="N166">
        <v>1991</v>
      </c>
      <c r="O166" t="s">
        <v>448</v>
      </c>
      <c r="P166" t="s">
        <v>633</v>
      </c>
      <c r="Q166" t="s">
        <v>634</v>
      </c>
      <c r="R166">
        <v>54</v>
      </c>
      <c r="S166">
        <v>-7</v>
      </c>
      <c r="T166">
        <v>1835</v>
      </c>
      <c r="U166" t="s">
        <v>1681</v>
      </c>
      <c r="V166">
        <v>5</v>
      </c>
      <c r="W166" t="s">
        <v>1442</v>
      </c>
      <c r="Y166" t="s">
        <v>1442</v>
      </c>
      <c r="Z166" t="s">
        <v>1442</v>
      </c>
      <c r="AB166" t="str">
        <f>IF(I166=$AA$2,_xlfn.XLOOKUP(O166,tennis_clusters!B:B,tennis_clusters!AB:AB),"NA")</f>
        <v>NA</v>
      </c>
      <c r="AC166">
        <f>IF(OR(ISNUMBER(AB166),ISNA(AB166)),"NA",_xlfn.XLOOKUP(I166,tennis_clusters!B:B,tennis_clusters!AB:AB))</f>
        <v>23</v>
      </c>
      <c r="AD166" t="str">
        <f t="shared" si="19"/>
        <v>L</v>
      </c>
      <c r="AE166" t="str">
        <f t="shared" si="20"/>
        <v>L</v>
      </c>
      <c r="AF166">
        <f t="shared" si="21"/>
        <v>23</v>
      </c>
      <c r="AG166">
        <f t="shared" si="18"/>
        <v>0</v>
      </c>
      <c r="AH166">
        <f t="shared" si="22"/>
        <v>0.53846153846153844</v>
      </c>
      <c r="AI166">
        <f t="shared" si="23"/>
        <v>0.28994082840236685</v>
      </c>
      <c r="AJ166">
        <v>0.38124999999999998</v>
      </c>
      <c r="AK166">
        <f t="shared" si="24"/>
        <v>0.14535156249999998</v>
      </c>
      <c r="AM166" t="str">
        <f t="shared" si="25"/>
        <v/>
      </c>
    </row>
    <row r="167" spans="1:39" x14ac:dyDescent="0.2">
      <c r="A167" t="s">
        <v>1680</v>
      </c>
      <c r="B167" t="s">
        <v>1623</v>
      </c>
      <c r="C167" t="s">
        <v>637</v>
      </c>
      <c r="D167">
        <v>3</v>
      </c>
      <c r="E167" t="s">
        <v>609</v>
      </c>
      <c r="F167" t="s">
        <v>1453</v>
      </c>
      <c r="G167">
        <v>46</v>
      </c>
      <c r="H167" t="s">
        <v>624</v>
      </c>
      <c r="I167" t="s">
        <v>448</v>
      </c>
      <c r="J167" t="s">
        <v>633</v>
      </c>
      <c r="K167" t="s">
        <v>634</v>
      </c>
      <c r="L167">
        <v>54</v>
      </c>
      <c r="M167">
        <v>14</v>
      </c>
      <c r="N167">
        <v>1821</v>
      </c>
      <c r="O167" t="s">
        <v>217</v>
      </c>
      <c r="P167" t="s">
        <v>1639</v>
      </c>
      <c r="Q167" t="s">
        <v>1640</v>
      </c>
      <c r="R167">
        <v>81</v>
      </c>
      <c r="S167">
        <v>-12</v>
      </c>
      <c r="T167">
        <v>1867</v>
      </c>
      <c r="U167" t="s">
        <v>1682</v>
      </c>
      <c r="W167" t="s">
        <v>1442</v>
      </c>
      <c r="Y167" t="s">
        <v>1442</v>
      </c>
      <c r="Z167" t="s">
        <v>847</v>
      </c>
      <c r="AB167">
        <f>IF(I167=$AA$2,_xlfn.XLOOKUP(O167,tennis_clusters!B:B,tennis_clusters!AB:AB),"NA")</f>
        <v>6</v>
      </c>
      <c r="AC167" t="str">
        <f>IF(OR(ISNUMBER(AB167),ISNA(AB167)),"NA",_xlfn.XLOOKUP(I167,tennis_clusters!B:B,tennis_clusters!AB:AB))</f>
        <v>NA</v>
      </c>
      <c r="AD167" t="str">
        <f t="shared" si="19"/>
        <v>W</v>
      </c>
      <c r="AE167" t="str">
        <f t="shared" si="20"/>
        <v>W</v>
      </c>
      <c r="AF167">
        <f t="shared" si="21"/>
        <v>6</v>
      </c>
      <c r="AG167">
        <f t="shared" si="18"/>
        <v>1</v>
      </c>
      <c r="AH167">
        <f t="shared" si="22"/>
        <v>0.5</v>
      </c>
      <c r="AI167">
        <f t="shared" si="23"/>
        <v>0.25</v>
      </c>
      <c r="AJ167">
        <v>0.38124999999999998</v>
      </c>
      <c r="AK167">
        <f t="shared" si="24"/>
        <v>0.38285156250000002</v>
      </c>
      <c r="AM167" t="str">
        <f t="shared" si="25"/>
        <v/>
      </c>
    </row>
    <row r="168" spans="1:39" x14ac:dyDescent="0.2">
      <c r="A168" t="s">
        <v>1683</v>
      </c>
      <c r="B168" t="s">
        <v>607</v>
      </c>
      <c r="C168" t="s">
        <v>608</v>
      </c>
      <c r="D168">
        <v>5</v>
      </c>
      <c r="E168" t="s">
        <v>609</v>
      </c>
      <c r="F168" t="s">
        <v>1461</v>
      </c>
      <c r="G168">
        <v>54</v>
      </c>
      <c r="H168" t="s">
        <v>628</v>
      </c>
      <c r="I168" t="s">
        <v>422</v>
      </c>
      <c r="J168" t="s">
        <v>858</v>
      </c>
      <c r="K168" t="s">
        <v>859</v>
      </c>
      <c r="L168">
        <v>11</v>
      </c>
      <c r="M168">
        <v>4</v>
      </c>
      <c r="N168">
        <v>2099</v>
      </c>
      <c r="O168" t="s">
        <v>448</v>
      </c>
      <c r="P168" t="s">
        <v>633</v>
      </c>
      <c r="Q168" t="s">
        <v>634</v>
      </c>
      <c r="R168">
        <v>55</v>
      </c>
      <c r="S168">
        <v>-6</v>
      </c>
      <c r="T168">
        <v>1827</v>
      </c>
      <c r="U168" t="s">
        <v>1112</v>
      </c>
      <c r="V168">
        <v>10</v>
      </c>
      <c r="W168" t="s">
        <v>1442</v>
      </c>
      <c r="Y168" t="s">
        <v>1442</v>
      </c>
      <c r="Z168" t="s">
        <v>1442</v>
      </c>
      <c r="AB168" t="str">
        <f>IF(I168=$AA$2,_xlfn.XLOOKUP(O168,tennis_clusters!B:B,tennis_clusters!AB:AB),"NA")</f>
        <v>NA</v>
      </c>
      <c r="AC168">
        <f>IF(OR(ISNUMBER(AB168),ISNA(AB168)),"NA",_xlfn.XLOOKUP(I168,tennis_clusters!B:B,tennis_clusters!AB:AB))</f>
        <v>16</v>
      </c>
      <c r="AD168" t="str">
        <f t="shared" si="19"/>
        <v>L</v>
      </c>
      <c r="AE168" t="str">
        <f t="shared" si="20"/>
        <v>L</v>
      </c>
      <c r="AF168">
        <f t="shared" si="21"/>
        <v>16</v>
      </c>
      <c r="AG168">
        <f t="shared" si="18"/>
        <v>0</v>
      </c>
      <c r="AH168">
        <f t="shared" si="22"/>
        <v>0</v>
      </c>
      <c r="AI168">
        <f t="shared" si="23"/>
        <v>0</v>
      </c>
      <c r="AJ168">
        <v>0.38124999999999998</v>
      </c>
      <c r="AK168">
        <f t="shared" si="24"/>
        <v>0.14535156249999998</v>
      </c>
      <c r="AM168" t="str">
        <f t="shared" si="25"/>
        <v/>
      </c>
    </row>
    <row r="169" spans="1:39" x14ac:dyDescent="0.2">
      <c r="A169" t="s">
        <v>1683</v>
      </c>
      <c r="B169" t="s">
        <v>607</v>
      </c>
      <c r="C169" t="s">
        <v>608</v>
      </c>
      <c r="D169">
        <v>5</v>
      </c>
      <c r="E169" t="s">
        <v>609</v>
      </c>
      <c r="F169" t="s">
        <v>1461</v>
      </c>
      <c r="G169">
        <v>54</v>
      </c>
      <c r="H169" t="s">
        <v>632</v>
      </c>
      <c r="I169" t="s">
        <v>448</v>
      </c>
      <c r="J169" t="s">
        <v>633</v>
      </c>
      <c r="K169" t="s">
        <v>634</v>
      </c>
      <c r="L169">
        <v>55</v>
      </c>
      <c r="M169">
        <v>22</v>
      </c>
      <c r="N169">
        <v>1805</v>
      </c>
      <c r="O169" t="s">
        <v>540</v>
      </c>
      <c r="P169" t="s">
        <v>615</v>
      </c>
      <c r="Q169" t="s">
        <v>616</v>
      </c>
      <c r="R169">
        <v>99</v>
      </c>
      <c r="S169">
        <v>-19</v>
      </c>
      <c r="T169">
        <v>1856</v>
      </c>
      <c r="U169" t="s">
        <v>1684</v>
      </c>
      <c r="W169" t="s">
        <v>1442</v>
      </c>
      <c r="Y169" t="s">
        <v>1442</v>
      </c>
      <c r="Z169" t="s">
        <v>1442</v>
      </c>
      <c r="AB169">
        <f>IF(I169=$AA$2,_xlfn.XLOOKUP(O169,tennis_clusters!B:B,tennis_clusters!AB:AB),"NA")</f>
        <v>9</v>
      </c>
      <c r="AC169" t="str">
        <f>IF(OR(ISNUMBER(AB169),ISNA(AB169)),"NA",_xlfn.XLOOKUP(I169,tennis_clusters!B:B,tennis_clusters!AB:AB))</f>
        <v>NA</v>
      </c>
      <c r="AD169" t="str">
        <f t="shared" si="19"/>
        <v>W</v>
      </c>
      <c r="AE169" t="str">
        <f t="shared" si="20"/>
        <v>W</v>
      </c>
      <c r="AF169">
        <f t="shared" si="21"/>
        <v>9</v>
      </c>
      <c r="AG169">
        <f t="shared" si="18"/>
        <v>1</v>
      </c>
      <c r="AH169">
        <f t="shared" si="22"/>
        <v>0.52941176470588236</v>
      </c>
      <c r="AI169">
        <f t="shared" si="23"/>
        <v>0.22145328719723184</v>
      </c>
      <c r="AJ169">
        <v>0.38124999999999998</v>
      </c>
      <c r="AK169">
        <f t="shared" si="24"/>
        <v>0.38285156250000002</v>
      </c>
      <c r="AM169" t="str">
        <f t="shared" si="25"/>
        <v/>
      </c>
    </row>
    <row r="170" spans="1:39" x14ac:dyDescent="0.2">
      <c r="A170" t="s">
        <v>1685</v>
      </c>
      <c r="B170" t="s">
        <v>1572</v>
      </c>
      <c r="C170" t="s">
        <v>637</v>
      </c>
      <c r="D170">
        <v>3</v>
      </c>
      <c r="E170" t="s">
        <v>609</v>
      </c>
      <c r="F170" t="s">
        <v>1461</v>
      </c>
      <c r="G170">
        <v>63</v>
      </c>
      <c r="H170" t="s">
        <v>624</v>
      </c>
      <c r="I170" t="s">
        <v>576</v>
      </c>
      <c r="J170" t="s">
        <v>1686</v>
      </c>
      <c r="K170" t="s">
        <v>1687</v>
      </c>
      <c r="L170">
        <v>62</v>
      </c>
      <c r="M170">
        <v>10</v>
      </c>
      <c r="N170">
        <v>1848</v>
      </c>
      <c r="O170" t="s">
        <v>448</v>
      </c>
      <c r="P170" t="s">
        <v>633</v>
      </c>
      <c r="Q170" t="s">
        <v>634</v>
      </c>
      <c r="R170">
        <v>55</v>
      </c>
      <c r="S170">
        <v>-11</v>
      </c>
      <c r="T170">
        <v>1816</v>
      </c>
      <c r="U170" t="s">
        <v>831</v>
      </c>
      <c r="W170" t="s">
        <v>1442</v>
      </c>
      <c r="X170">
        <v>16</v>
      </c>
      <c r="Y170" t="s">
        <v>1442</v>
      </c>
      <c r="Z170" t="s">
        <v>1442</v>
      </c>
      <c r="AB170" t="str">
        <f>IF(I170=$AA$2,_xlfn.XLOOKUP(O170,tennis_clusters!B:B,tennis_clusters!AB:AB),"NA")</f>
        <v>NA</v>
      </c>
      <c r="AC170">
        <f>IF(OR(ISNUMBER(AB170),ISNA(AB170)),"NA",_xlfn.XLOOKUP(I170,tennis_clusters!B:B,tennis_clusters!AB:AB))</f>
        <v>23</v>
      </c>
      <c r="AD170" t="str">
        <f t="shared" si="19"/>
        <v>L</v>
      </c>
      <c r="AE170" t="str">
        <f t="shared" si="20"/>
        <v>L</v>
      </c>
      <c r="AF170">
        <f t="shared" si="21"/>
        <v>23</v>
      </c>
      <c r="AG170">
        <f t="shared" si="18"/>
        <v>0</v>
      </c>
      <c r="AH170">
        <f t="shared" si="22"/>
        <v>0.53846153846153844</v>
      </c>
      <c r="AI170">
        <f t="shared" si="23"/>
        <v>0.28994082840236685</v>
      </c>
      <c r="AJ170">
        <v>0.38124999999999998</v>
      </c>
      <c r="AK170">
        <f t="shared" si="24"/>
        <v>0.14535156249999998</v>
      </c>
      <c r="AM170" t="str">
        <f t="shared" si="25"/>
        <v/>
      </c>
    </row>
    <row r="171" spans="1:39" x14ac:dyDescent="0.2">
      <c r="A171" t="s">
        <v>1688</v>
      </c>
      <c r="B171" t="s">
        <v>641</v>
      </c>
      <c r="C171" t="s">
        <v>642</v>
      </c>
      <c r="D171">
        <v>3</v>
      </c>
      <c r="E171" t="s">
        <v>609</v>
      </c>
      <c r="F171" t="s">
        <v>1461</v>
      </c>
      <c r="G171">
        <v>69</v>
      </c>
      <c r="H171" t="s">
        <v>628</v>
      </c>
      <c r="I171" t="s">
        <v>86</v>
      </c>
      <c r="J171" t="s">
        <v>621</v>
      </c>
      <c r="K171" t="s">
        <v>622</v>
      </c>
      <c r="L171">
        <v>100</v>
      </c>
      <c r="M171">
        <v>16</v>
      </c>
      <c r="N171">
        <v>1801</v>
      </c>
      <c r="O171" t="s">
        <v>448</v>
      </c>
      <c r="P171" t="s">
        <v>633</v>
      </c>
      <c r="Q171" t="s">
        <v>634</v>
      </c>
      <c r="R171">
        <v>51</v>
      </c>
      <c r="S171">
        <v>-15</v>
      </c>
      <c r="T171">
        <v>1831</v>
      </c>
      <c r="U171" t="s">
        <v>827</v>
      </c>
      <c r="W171" t="s">
        <v>646</v>
      </c>
      <c r="Y171" t="s">
        <v>646</v>
      </c>
      <c r="Z171" t="s">
        <v>1442</v>
      </c>
      <c r="AB171" t="str">
        <f>IF(I171=$AA$2,_xlfn.XLOOKUP(O171,tennis_clusters!B:B,tennis_clusters!AB:AB),"NA")</f>
        <v>NA</v>
      </c>
      <c r="AC171">
        <f>IF(OR(ISNUMBER(AB171),ISNA(AB171)),"NA",_xlfn.XLOOKUP(I171,tennis_clusters!B:B,tennis_clusters!AB:AB))</f>
        <v>10</v>
      </c>
      <c r="AD171" t="str">
        <f t="shared" si="19"/>
        <v>L</v>
      </c>
      <c r="AE171" t="str">
        <f t="shared" si="20"/>
        <v>L</v>
      </c>
      <c r="AF171">
        <f t="shared" si="21"/>
        <v>10</v>
      </c>
      <c r="AG171">
        <f t="shared" si="18"/>
        <v>0</v>
      </c>
      <c r="AH171">
        <f t="shared" si="22"/>
        <v>0.33333333333333331</v>
      </c>
      <c r="AI171">
        <f t="shared" si="23"/>
        <v>0.1111111111111111</v>
      </c>
      <c r="AJ171">
        <v>0.38124999999999998</v>
      </c>
      <c r="AK171">
        <f t="shared" si="24"/>
        <v>0.14535156249999998</v>
      </c>
      <c r="AM171" t="str">
        <f t="shared" si="25"/>
        <v/>
      </c>
    </row>
    <row r="172" spans="1:39" x14ac:dyDescent="0.2">
      <c r="A172" t="s">
        <v>1689</v>
      </c>
      <c r="B172" t="s">
        <v>650</v>
      </c>
      <c r="C172" t="s">
        <v>642</v>
      </c>
      <c r="D172">
        <v>3</v>
      </c>
      <c r="E172" t="s">
        <v>609</v>
      </c>
      <c r="F172" t="s">
        <v>1461</v>
      </c>
      <c r="G172">
        <v>53</v>
      </c>
      <c r="H172" t="s">
        <v>624</v>
      </c>
      <c r="I172" t="s">
        <v>436</v>
      </c>
      <c r="J172" t="s">
        <v>667</v>
      </c>
      <c r="K172" t="s">
        <v>668</v>
      </c>
      <c r="L172">
        <v>47</v>
      </c>
      <c r="M172">
        <v>8</v>
      </c>
      <c r="N172">
        <v>1952</v>
      </c>
      <c r="O172" t="s">
        <v>448</v>
      </c>
      <c r="P172" t="s">
        <v>633</v>
      </c>
      <c r="Q172" t="s">
        <v>634</v>
      </c>
      <c r="R172">
        <v>52</v>
      </c>
      <c r="S172">
        <v>-9</v>
      </c>
      <c r="T172">
        <v>1840</v>
      </c>
      <c r="U172" t="s">
        <v>1690</v>
      </c>
      <c r="W172" t="s">
        <v>1442</v>
      </c>
      <c r="Y172" t="s">
        <v>1442</v>
      </c>
      <c r="Z172" t="s">
        <v>1442</v>
      </c>
      <c r="AB172" t="str">
        <f>IF(I172=$AA$2,_xlfn.XLOOKUP(O172,tennis_clusters!B:B,tennis_clusters!AB:AB),"NA")</f>
        <v>NA</v>
      </c>
      <c r="AC172">
        <f>IF(OR(ISNUMBER(AB172),ISNA(AB172)),"NA",_xlfn.XLOOKUP(I172,tennis_clusters!B:B,tennis_clusters!AB:AB))</f>
        <v>18</v>
      </c>
      <c r="AD172" t="str">
        <f t="shared" si="19"/>
        <v>L</v>
      </c>
      <c r="AE172" t="str">
        <f t="shared" si="20"/>
        <v>L</v>
      </c>
      <c r="AF172">
        <f t="shared" si="21"/>
        <v>18</v>
      </c>
      <c r="AG172">
        <f t="shared" si="18"/>
        <v>0</v>
      </c>
      <c r="AH172">
        <f t="shared" si="22"/>
        <v>0.2857142857142857</v>
      </c>
      <c r="AI172">
        <f t="shared" si="23"/>
        <v>8.1632653061224483E-2</v>
      </c>
      <c r="AJ172">
        <v>0.38124999999999998</v>
      </c>
      <c r="AK172">
        <f t="shared" si="24"/>
        <v>0.14535156249999998</v>
      </c>
      <c r="AM172" t="str">
        <f t="shared" si="25"/>
        <v/>
      </c>
    </row>
    <row r="173" spans="1:39" x14ac:dyDescent="0.2">
      <c r="A173" t="s">
        <v>1689</v>
      </c>
      <c r="B173" t="s">
        <v>650</v>
      </c>
      <c r="C173" t="s">
        <v>642</v>
      </c>
      <c r="D173">
        <v>3</v>
      </c>
      <c r="E173" t="s">
        <v>609</v>
      </c>
      <c r="F173" t="s">
        <v>1461</v>
      </c>
      <c r="G173">
        <v>53</v>
      </c>
      <c r="H173" t="s">
        <v>628</v>
      </c>
      <c r="I173" t="s">
        <v>448</v>
      </c>
      <c r="J173" t="s">
        <v>633</v>
      </c>
      <c r="K173" t="s">
        <v>634</v>
      </c>
      <c r="L173">
        <v>52</v>
      </c>
      <c r="M173">
        <v>11</v>
      </c>
      <c r="N173">
        <v>1829</v>
      </c>
      <c r="O173" t="s">
        <v>1691</v>
      </c>
      <c r="P173" t="s">
        <v>772</v>
      </c>
      <c r="Q173" t="s">
        <v>773</v>
      </c>
      <c r="R173">
        <v>206</v>
      </c>
      <c r="S173">
        <v>-14</v>
      </c>
      <c r="T173">
        <v>1779</v>
      </c>
      <c r="U173" t="s">
        <v>1692</v>
      </c>
      <c r="W173" t="s">
        <v>646</v>
      </c>
      <c r="Y173" t="s">
        <v>1442</v>
      </c>
      <c r="Z173" t="s">
        <v>1442</v>
      </c>
      <c r="AB173" t="e">
        <f>IF(I173=$AA$2,_xlfn.XLOOKUP(O173,tennis_clusters!B:B,tennis_clusters!AB:AB),"NA")</f>
        <v>#N/A</v>
      </c>
      <c r="AC173" t="str">
        <f>IF(OR(ISNUMBER(AB173),ISNA(AB173)),"NA",_xlfn.XLOOKUP(I173,tennis_clusters!B:B,tennis_clusters!AB:AB))</f>
        <v>NA</v>
      </c>
      <c r="AD173" t="str">
        <f t="shared" si="19"/>
        <v>W</v>
      </c>
      <c r="AE173" t="str">
        <f t="shared" si="20"/>
        <v/>
      </c>
      <c r="AF173" t="str">
        <f t="shared" si="21"/>
        <v/>
      </c>
      <c r="AG173" t="str">
        <f t="shared" si="18"/>
        <v/>
      </c>
      <c r="AH173" t="str">
        <f t="shared" si="22"/>
        <v/>
      </c>
      <c r="AI173" t="str">
        <f t="shared" si="23"/>
        <v/>
      </c>
      <c r="AJ173">
        <v>0.38124999999999998</v>
      </c>
      <c r="AK173" t="str">
        <f t="shared" si="24"/>
        <v/>
      </c>
      <c r="AM173" t="str">
        <f t="shared" si="25"/>
        <v/>
      </c>
    </row>
    <row r="174" spans="1:39" x14ac:dyDescent="0.2">
      <c r="A174" t="s">
        <v>1693</v>
      </c>
      <c r="B174" t="s">
        <v>1509</v>
      </c>
      <c r="C174" t="s">
        <v>637</v>
      </c>
      <c r="D174">
        <v>3</v>
      </c>
      <c r="E174" t="s">
        <v>671</v>
      </c>
      <c r="F174" t="s">
        <v>1461</v>
      </c>
      <c r="G174">
        <v>62</v>
      </c>
      <c r="H174" t="s">
        <v>620</v>
      </c>
      <c r="I174" t="s">
        <v>421</v>
      </c>
      <c r="J174" t="s">
        <v>667</v>
      </c>
      <c r="K174" t="s">
        <v>668</v>
      </c>
      <c r="L174">
        <v>33</v>
      </c>
      <c r="M174">
        <v>4</v>
      </c>
      <c r="N174">
        <v>2048</v>
      </c>
      <c r="O174" t="s">
        <v>448</v>
      </c>
      <c r="P174" t="s">
        <v>633</v>
      </c>
      <c r="Q174" t="s">
        <v>634</v>
      </c>
      <c r="R174">
        <v>50</v>
      </c>
      <c r="S174">
        <v>-5</v>
      </c>
      <c r="T174">
        <v>1834</v>
      </c>
      <c r="U174" t="s">
        <v>1694</v>
      </c>
      <c r="V174">
        <v>6</v>
      </c>
      <c r="W174" t="s">
        <v>1442</v>
      </c>
      <c r="Y174" t="s">
        <v>1442</v>
      </c>
      <c r="Z174" t="s">
        <v>1442</v>
      </c>
      <c r="AB174" t="str">
        <f>IF(I174=$AA$2,_xlfn.XLOOKUP(O174,tennis_clusters!B:B,tennis_clusters!AB:AB),"NA")</f>
        <v>NA</v>
      </c>
      <c r="AC174">
        <f>IF(OR(ISNUMBER(AB174),ISNA(AB174)),"NA",_xlfn.XLOOKUP(I174,tennis_clusters!B:B,tennis_clusters!AB:AB))</f>
        <v>2</v>
      </c>
      <c r="AD174" t="str">
        <f t="shared" si="19"/>
        <v>L</v>
      </c>
      <c r="AE174" t="str">
        <f t="shared" si="20"/>
        <v>L</v>
      </c>
      <c r="AF174">
        <f t="shared" si="21"/>
        <v>2</v>
      </c>
      <c r="AG174">
        <f t="shared" si="18"/>
        <v>0</v>
      </c>
      <c r="AH174">
        <f t="shared" si="22"/>
        <v>0.51515151515151514</v>
      </c>
      <c r="AI174">
        <f t="shared" si="23"/>
        <v>0.26538108356290174</v>
      </c>
      <c r="AJ174">
        <v>0.38124999999999998</v>
      </c>
      <c r="AK174">
        <f t="shared" si="24"/>
        <v>0.14535156249999998</v>
      </c>
      <c r="AM174" t="str">
        <f t="shared" si="25"/>
        <v/>
      </c>
    </row>
    <row r="175" spans="1:39" x14ac:dyDescent="0.2">
      <c r="A175" t="s">
        <v>1693</v>
      </c>
      <c r="B175" t="s">
        <v>1509</v>
      </c>
      <c r="C175" t="s">
        <v>637</v>
      </c>
      <c r="D175">
        <v>3</v>
      </c>
      <c r="E175" t="s">
        <v>671</v>
      </c>
      <c r="F175" t="s">
        <v>1461</v>
      </c>
      <c r="G175">
        <v>62</v>
      </c>
      <c r="H175" t="s">
        <v>624</v>
      </c>
      <c r="I175" t="s">
        <v>448</v>
      </c>
      <c r="J175" t="s">
        <v>633</v>
      </c>
      <c r="K175" t="s">
        <v>634</v>
      </c>
      <c r="L175">
        <v>50</v>
      </c>
      <c r="M175">
        <v>6</v>
      </c>
      <c r="N175">
        <v>1828</v>
      </c>
      <c r="O175" t="s">
        <v>1695</v>
      </c>
      <c r="P175" t="s">
        <v>984</v>
      </c>
      <c r="Q175" t="s">
        <v>985</v>
      </c>
      <c r="R175">
        <v>206</v>
      </c>
      <c r="S175">
        <v>-17</v>
      </c>
      <c r="T175">
        <v>1627</v>
      </c>
      <c r="U175" t="s">
        <v>715</v>
      </c>
      <c r="W175" t="s">
        <v>646</v>
      </c>
      <c r="Y175" t="s">
        <v>1442</v>
      </c>
      <c r="Z175" t="s">
        <v>1442</v>
      </c>
      <c r="AB175" t="e">
        <f>IF(I175=$AA$2,_xlfn.XLOOKUP(O175,tennis_clusters!B:B,tennis_clusters!AB:AB),"NA")</f>
        <v>#N/A</v>
      </c>
      <c r="AC175" t="str">
        <f>IF(OR(ISNUMBER(AB175),ISNA(AB175)),"NA",_xlfn.XLOOKUP(I175,tennis_clusters!B:B,tennis_clusters!AB:AB))</f>
        <v>NA</v>
      </c>
      <c r="AD175" t="str">
        <f t="shared" si="19"/>
        <v>W</v>
      </c>
      <c r="AE175" t="str">
        <f t="shared" si="20"/>
        <v/>
      </c>
      <c r="AF175" t="str">
        <f t="shared" si="21"/>
        <v/>
      </c>
      <c r="AG175" t="str">
        <f t="shared" si="18"/>
        <v/>
      </c>
      <c r="AH175" t="str">
        <f t="shared" si="22"/>
        <v/>
      </c>
      <c r="AI175" t="str">
        <f t="shared" si="23"/>
        <v/>
      </c>
      <c r="AJ175">
        <v>0.38124999999999998</v>
      </c>
      <c r="AK175" t="str">
        <f t="shared" si="24"/>
        <v/>
      </c>
      <c r="AM175" t="str">
        <f t="shared" si="25"/>
        <v/>
      </c>
    </row>
    <row r="176" spans="1:39" x14ac:dyDescent="0.2">
      <c r="A176" t="s">
        <v>1696</v>
      </c>
      <c r="B176" t="s">
        <v>1643</v>
      </c>
      <c r="C176" t="s">
        <v>783</v>
      </c>
      <c r="D176">
        <v>3</v>
      </c>
      <c r="E176" t="s">
        <v>671</v>
      </c>
      <c r="F176" t="s">
        <v>1461</v>
      </c>
      <c r="G176">
        <v>34</v>
      </c>
      <c r="H176" t="s">
        <v>628</v>
      </c>
      <c r="I176" t="s">
        <v>156</v>
      </c>
      <c r="J176" t="s">
        <v>667</v>
      </c>
      <c r="K176" t="s">
        <v>668</v>
      </c>
      <c r="L176">
        <v>68</v>
      </c>
      <c r="M176">
        <v>9</v>
      </c>
      <c r="N176">
        <v>1885</v>
      </c>
      <c r="O176" t="s">
        <v>448</v>
      </c>
      <c r="P176" t="s">
        <v>633</v>
      </c>
      <c r="Q176" t="s">
        <v>634</v>
      </c>
      <c r="R176">
        <v>50</v>
      </c>
      <c r="S176">
        <v>-10</v>
      </c>
      <c r="T176">
        <v>1838</v>
      </c>
      <c r="U176" t="s">
        <v>1697</v>
      </c>
      <c r="W176" t="s">
        <v>1442</v>
      </c>
      <c r="Y176" t="s">
        <v>1442</v>
      </c>
      <c r="Z176" t="s">
        <v>1442</v>
      </c>
      <c r="AB176" t="str">
        <f>IF(I176=$AA$2,_xlfn.XLOOKUP(O176,tennis_clusters!B:B,tennis_clusters!AB:AB),"NA")</f>
        <v>NA</v>
      </c>
      <c r="AC176">
        <f>IF(OR(ISNUMBER(AB176),ISNA(AB176)),"NA",_xlfn.XLOOKUP(I176,tennis_clusters!B:B,tennis_clusters!AB:AB))</f>
        <v>6</v>
      </c>
      <c r="AD176" t="str">
        <f t="shared" si="19"/>
        <v>L</v>
      </c>
      <c r="AE176" t="str">
        <f t="shared" si="20"/>
        <v>L</v>
      </c>
      <c r="AF176">
        <f t="shared" si="21"/>
        <v>6</v>
      </c>
      <c r="AG176">
        <f t="shared" si="18"/>
        <v>0</v>
      </c>
      <c r="AH176">
        <f t="shared" si="22"/>
        <v>0.5</v>
      </c>
      <c r="AI176">
        <f t="shared" si="23"/>
        <v>0.25</v>
      </c>
      <c r="AJ176">
        <v>0.38124999999999998</v>
      </c>
      <c r="AK176">
        <f t="shared" si="24"/>
        <v>0.14535156249999998</v>
      </c>
      <c r="AM176" t="str">
        <f t="shared" si="25"/>
        <v/>
      </c>
    </row>
    <row r="177" spans="1:39" x14ac:dyDescent="0.2">
      <c r="A177" t="s">
        <v>1698</v>
      </c>
      <c r="B177" t="s">
        <v>1699</v>
      </c>
      <c r="C177" t="s">
        <v>637</v>
      </c>
      <c r="D177">
        <v>3</v>
      </c>
      <c r="E177" t="s">
        <v>671</v>
      </c>
      <c r="F177" t="s">
        <v>1461</v>
      </c>
      <c r="G177">
        <v>48</v>
      </c>
      <c r="H177" t="s">
        <v>624</v>
      </c>
      <c r="I177" t="s">
        <v>347</v>
      </c>
      <c r="J177" t="s">
        <v>647</v>
      </c>
      <c r="K177" t="s">
        <v>648</v>
      </c>
      <c r="L177">
        <v>81</v>
      </c>
      <c r="M177">
        <v>10</v>
      </c>
      <c r="N177">
        <v>1865</v>
      </c>
      <c r="O177" t="s">
        <v>448</v>
      </c>
      <c r="P177" t="s">
        <v>633</v>
      </c>
      <c r="Q177" t="s">
        <v>634</v>
      </c>
      <c r="R177">
        <v>49</v>
      </c>
      <c r="S177">
        <v>-11</v>
      </c>
      <c r="T177">
        <v>1849</v>
      </c>
      <c r="U177" t="s">
        <v>1700</v>
      </c>
      <c r="W177" t="s">
        <v>1442</v>
      </c>
      <c r="Y177" t="s">
        <v>1442</v>
      </c>
      <c r="Z177" t="s">
        <v>1442</v>
      </c>
      <c r="AB177" t="str">
        <f>IF(I177=$AA$2,_xlfn.XLOOKUP(O177,tennis_clusters!B:B,tennis_clusters!AB:AB),"NA")</f>
        <v>NA</v>
      </c>
      <c r="AC177">
        <f>IF(OR(ISNUMBER(AB177),ISNA(AB177)),"NA",_xlfn.XLOOKUP(I177,tennis_clusters!B:B,tennis_clusters!AB:AB))</f>
        <v>24</v>
      </c>
      <c r="AD177" t="str">
        <f t="shared" si="19"/>
        <v>L</v>
      </c>
      <c r="AE177" t="str">
        <f t="shared" si="20"/>
        <v>L</v>
      </c>
      <c r="AF177">
        <f t="shared" si="21"/>
        <v>24</v>
      </c>
      <c r="AG177">
        <f t="shared" si="18"/>
        <v>0</v>
      </c>
      <c r="AH177">
        <f t="shared" si="22"/>
        <v>0.35294117647058826</v>
      </c>
      <c r="AI177">
        <f t="shared" si="23"/>
        <v>0.12456747404844293</v>
      </c>
      <c r="AJ177">
        <v>0.38124999999999998</v>
      </c>
      <c r="AK177">
        <f t="shared" si="24"/>
        <v>0.14535156249999998</v>
      </c>
      <c r="AM177" t="str">
        <f t="shared" si="25"/>
        <v/>
      </c>
    </row>
    <row r="178" spans="1:39" x14ac:dyDescent="0.2">
      <c r="A178" t="s">
        <v>1701</v>
      </c>
      <c r="B178" t="s">
        <v>658</v>
      </c>
      <c r="C178" t="s">
        <v>608</v>
      </c>
      <c r="D178">
        <v>5</v>
      </c>
      <c r="E178" t="s">
        <v>608</v>
      </c>
      <c r="F178" t="s">
        <v>1461</v>
      </c>
      <c r="G178">
        <v>82</v>
      </c>
      <c r="H178" t="s">
        <v>632</v>
      </c>
      <c r="I178" t="s">
        <v>31</v>
      </c>
      <c r="J178" t="s">
        <v>638</v>
      </c>
      <c r="K178" t="s">
        <v>639</v>
      </c>
      <c r="L178">
        <v>111</v>
      </c>
      <c r="M178">
        <v>45</v>
      </c>
      <c r="N178">
        <v>1710</v>
      </c>
      <c r="O178" t="s">
        <v>448</v>
      </c>
      <c r="P178" t="s">
        <v>633</v>
      </c>
      <c r="Q178" t="s">
        <v>634</v>
      </c>
      <c r="R178">
        <v>50</v>
      </c>
      <c r="S178">
        <v>-22</v>
      </c>
      <c r="T178">
        <v>1871</v>
      </c>
      <c r="U178" t="s">
        <v>1702</v>
      </c>
      <c r="W178" t="s">
        <v>1442</v>
      </c>
      <c r="Y178" t="s">
        <v>1442</v>
      </c>
      <c r="Z178" t="s">
        <v>1442</v>
      </c>
      <c r="AB178" t="str">
        <f>IF(I178=$AA$2,_xlfn.XLOOKUP(O178,tennis_clusters!B:B,tennis_clusters!AB:AB),"NA")</f>
        <v>NA</v>
      </c>
      <c r="AC178">
        <f>IF(OR(ISNUMBER(AB178),ISNA(AB178)),"NA",_xlfn.XLOOKUP(I178,tennis_clusters!B:B,tennis_clusters!AB:AB))</f>
        <v>2</v>
      </c>
      <c r="AD178" t="str">
        <f t="shared" si="19"/>
        <v>L</v>
      </c>
      <c r="AE178" t="str">
        <f t="shared" si="20"/>
        <v>L</v>
      </c>
      <c r="AF178">
        <f t="shared" si="21"/>
        <v>2</v>
      </c>
      <c r="AG178">
        <f t="shared" si="18"/>
        <v>0</v>
      </c>
      <c r="AH178">
        <f t="shared" si="22"/>
        <v>0.51515151515151514</v>
      </c>
      <c r="AI178">
        <f t="shared" si="23"/>
        <v>0.26538108356290174</v>
      </c>
      <c r="AJ178">
        <v>0.38124999999999998</v>
      </c>
      <c r="AK178">
        <f t="shared" si="24"/>
        <v>0.14535156249999998</v>
      </c>
      <c r="AM178" t="str">
        <f t="shared" si="25"/>
        <v/>
      </c>
    </row>
    <row r="179" spans="1:39" x14ac:dyDescent="0.2">
      <c r="A179" t="s">
        <v>1703</v>
      </c>
      <c r="B179" t="s">
        <v>762</v>
      </c>
      <c r="C179" t="s">
        <v>637</v>
      </c>
      <c r="D179">
        <v>3</v>
      </c>
      <c r="E179" t="s">
        <v>608</v>
      </c>
      <c r="F179" t="s">
        <v>1461</v>
      </c>
      <c r="G179">
        <v>77</v>
      </c>
      <c r="H179" t="s">
        <v>628</v>
      </c>
      <c r="I179" t="s">
        <v>411</v>
      </c>
      <c r="J179" t="s">
        <v>638</v>
      </c>
      <c r="K179" t="s">
        <v>639</v>
      </c>
      <c r="L179">
        <v>55</v>
      </c>
      <c r="M179">
        <v>6</v>
      </c>
      <c r="N179">
        <v>1977</v>
      </c>
      <c r="O179" t="s">
        <v>448</v>
      </c>
      <c r="P179" t="s">
        <v>633</v>
      </c>
      <c r="Q179" t="s">
        <v>634</v>
      </c>
      <c r="R179">
        <v>52</v>
      </c>
      <c r="S179">
        <v>-7</v>
      </c>
      <c r="T179">
        <v>1878</v>
      </c>
      <c r="U179" t="s">
        <v>879</v>
      </c>
      <c r="W179" t="s">
        <v>1442</v>
      </c>
      <c r="X179">
        <v>15</v>
      </c>
      <c r="Y179" t="s">
        <v>1442</v>
      </c>
      <c r="Z179" t="s">
        <v>1442</v>
      </c>
      <c r="AB179" t="str">
        <f>IF(I179=$AA$2,_xlfn.XLOOKUP(O179,tennis_clusters!B:B,tennis_clusters!AB:AB),"NA")</f>
        <v>NA</v>
      </c>
      <c r="AC179">
        <f>IF(OR(ISNUMBER(AB179),ISNA(AB179)),"NA",_xlfn.XLOOKUP(I179,tennis_clusters!B:B,tennis_clusters!AB:AB))</f>
        <v>24</v>
      </c>
      <c r="AD179" t="str">
        <f t="shared" si="19"/>
        <v>L</v>
      </c>
      <c r="AE179" t="str">
        <f t="shared" si="20"/>
        <v>L</v>
      </c>
      <c r="AF179">
        <f t="shared" si="21"/>
        <v>24</v>
      </c>
      <c r="AG179">
        <f t="shared" si="18"/>
        <v>0</v>
      </c>
      <c r="AH179">
        <f t="shared" si="22"/>
        <v>0.35294117647058826</v>
      </c>
      <c r="AI179">
        <f t="shared" si="23"/>
        <v>0.12456747404844293</v>
      </c>
      <c r="AJ179">
        <v>0.38124999999999998</v>
      </c>
      <c r="AK179">
        <f t="shared" si="24"/>
        <v>0.14535156249999998</v>
      </c>
      <c r="AM179" t="str">
        <f t="shared" si="25"/>
        <v/>
      </c>
    </row>
    <row r="180" spans="1:39" x14ac:dyDescent="0.2">
      <c r="A180" t="s">
        <v>1704</v>
      </c>
      <c r="B180" t="s">
        <v>670</v>
      </c>
      <c r="C180" t="s">
        <v>608</v>
      </c>
      <c r="D180">
        <v>5</v>
      </c>
      <c r="E180" t="s">
        <v>671</v>
      </c>
      <c r="F180" t="s">
        <v>1461</v>
      </c>
      <c r="G180">
        <v>42</v>
      </c>
      <c r="H180" t="s">
        <v>632</v>
      </c>
      <c r="I180" t="s">
        <v>421</v>
      </c>
      <c r="J180" t="s">
        <v>667</v>
      </c>
      <c r="K180" t="s">
        <v>668</v>
      </c>
      <c r="L180">
        <v>31</v>
      </c>
      <c r="M180">
        <v>9</v>
      </c>
      <c r="N180">
        <v>1985</v>
      </c>
      <c r="O180" t="s">
        <v>448</v>
      </c>
      <c r="P180" t="s">
        <v>633</v>
      </c>
      <c r="Q180" t="s">
        <v>634</v>
      </c>
      <c r="R180">
        <v>45</v>
      </c>
      <c r="S180">
        <v>-11</v>
      </c>
      <c r="T180">
        <v>1889</v>
      </c>
      <c r="U180" t="s">
        <v>1705</v>
      </c>
      <c r="V180">
        <v>29</v>
      </c>
      <c r="W180" t="s">
        <v>1442</v>
      </c>
      <c r="Y180" t="s">
        <v>1442</v>
      </c>
      <c r="Z180" t="s">
        <v>1442</v>
      </c>
      <c r="AB180" t="str">
        <f>IF(I180=$AA$2,_xlfn.XLOOKUP(O180,tennis_clusters!B:B,tennis_clusters!AB:AB),"NA")</f>
        <v>NA</v>
      </c>
      <c r="AC180">
        <f>IF(OR(ISNUMBER(AB180),ISNA(AB180)),"NA",_xlfn.XLOOKUP(I180,tennis_clusters!B:B,tennis_clusters!AB:AB))</f>
        <v>2</v>
      </c>
      <c r="AD180" t="str">
        <f t="shared" si="19"/>
        <v>L</v>
      </c>
      <c r="AE180" t="str">
        <f t="shared" si="20"/>
        <v>L</v>
      </c>
      <c r="AF180">
        <f t="shared" si="21"/>
        <v>2</v>
      </c>
      <c r="AG180">
        <f t="shared" si="18"/>
        <v>0</v>
      </c>
      <c r="AH180">
        <f t="shared" si="22"/>
        <v>0.51515151515151514</v>
      </c>
      <c r="AI180">
        <f t="shared" si="23"/>
        <v>0.26538108356290174</v>
      </c>
      <c r="AJ180">
        <v>0.38124999999999998</v>
      </c>
      <c r="AK180">
        <f t="shared" si="24"/>
        <v>0.14535156249999998</v>
      </c>
      <c r="AM180" t="str">
        <f t="shared" si="25"/>
        <v/>
      </c>
    </row>
    <row r="181" spans="1:39" x14ac:dyDescent="0.2">
      <c r="A181" t="s">
        <v>1706</v>
      </c>
      <c r="B181" t="s">
        <v>1260</v>
      </c>
      <c r="C181" t="s">
        <v>637</v>
      </c>
      <c r="D181">
        <v>3</v>
      </c>
      <c r="E181" t="s">
        <v>671</v>
      </c>
      <c r="F181" t="s">
        <v>1461</v>
      </c>
      <c r="G181">
        <v>27</v>
      </c>
      <c r="H181" t="s">
        <v>614</v>
      </c>
      <c r="I181" t="s">
        <v>199</v>
      </c>
      <c r="J181" t="s">
        <v>638</v>
      </c>
      <c r="K181" t="s">
        <v>639</v>
      </c>
      <c r="L181">
        <v>109</v>
      </c>
      <c r="M181">
        <v>5</v>
      </c>
      <c r="N181">
        <v>2047</v>
      </c>
      <c r="O181" t="s">
        <v>448</v>
      </c>
      <c r="P181" t="s">
        <v>633</v>
      </c>
      <c r="Q181" t="s">
        <v>634</v>
      </c>
      <c r="R181">
        <v>53</v>
      </c>
      <c r="S181">
        <v>-7</v>
      </c>
      <c r="T181">
        <v>1896</v>
      </c>
      <c r="U181" t="s">
        <v>777</v>
      </c>
      <c r="W181" t="s">
        <v>1442</v>
      </c>
      <c r="Y181" t="s">
        <v>728</v>
      </c>
      <c r="Z181" t="s">
        <v>1442</v>
      </c>
      <c r="AB181" t="str">
        <f>IF(I181=$AA$2,_xlfn.XLOOKUP(O181,tennis_clusters!B:B,tennis_clusters!AB:AB),"NA")</f>
        <v>NA</v>
      </c>
      <c r="AC181">
        <f>IF(OR(ISNUMBER(AB181),ISNA(AB181)),"NA",_xlfn.XLOOKUP(I181,tennis_clusters!B:B,tennis_clusters!AB:AB))</f>
        <v>15</v>
      </c>
      <c r="AD181" t="str">
        <f t="shared" si="19"/>
        <v>L</v>
      </c>
      <c r="AE181" t="str">
        <f t="shared" si="20"/>
        <v>L</v>
      </c>
      <c r="AF181">
        <f t="shared" si="21"/>
        <v>15</v>
      </c>
      <c r="AG181">
        <f t="shared" si="18"/>
        <v>0</v>
      </c>
      <c r="AH181">
        <f t="shared" si="22"/>
        <v>0.26923076923076922</v>
      </c>
      <c r="AI181">
        <f t="shared" si="23"/>
        <v>7.2485207100591711E-2</v>
      </c>
      <c r="AJ181">
        <v>0.38124999999999998</v>
      </c>
      <c r="AK181">
        <f t="shared" si="24"/>
        <v>0.14535156249999998</v>
      </c>
      <c r="AM181" t="str">
        <f t="shared" si="25"/>
        <v/>
      </c>
    </row>
    <row r="182" spans="1:39" x14ac:dyDescent="0.2">
      <c r="A182" t="s">
        <v>1706</v>
      </c>
      <c r="B182" t="s">
        <v>1260</v>
      </c>
      <c r="C182" t="s">
        <v>637</v>
      </c>
      <c r="D182">
        <v>3</v>
      </c>
      <c r="E182" t="s">
        <v>671</v>
      </c>
      <c r="F182" t="s">
        <v>1461</v>
      </c>
      <c r="G182">
        <v>27</v>
      </c>
      <c r="H182" t="s">
        <v>618</v>
      </c>
      <c r="I182" t="s">
        <v>448</v>
      </c>
      <c r="J182" t="s">
        <v>633</v>
      </c>
      <c r="K182" t="s">
        <v>634</v>
      </c>
      <c r="L182">
        <v>53</v>
      </c>
      <c r="M182">
        <v>16</v>
      </c>
      <c r="N182">
        <v>1880</v>
      </c>
      <c r="O182" t="s">
        <v>210</v>
      </c>
      <c r="P182" t="s">
        <v>638</v>
      </c>
      <c r="Q182" t="s">
        <v>639</v>
      </c>
      <c r="R182">
        <v>17</v>
      </c>
      <c r="S182">
        <v>-14</v>
      </c>
      <c r="T182">
        <v>2067</v>
      </c>
      <c r="U182" t="s">
        <v>849</v>
      </c>
      <c r="W182" t="s">
        <v>1442</v>
      </c>
      <c r="X182">
        <v>2</v>
      </c>
      <c r="Y182" t="s">
        <v>1442</v>
      </c>
      <c r="Z182" t="s">
        <v>1442</v>
      </c>
      <c r="AB182">
        <f>IF(I182=$AA$2,_xlfn.XLOOKUP(O182,tennis_clusters!B:B,tennis_clusters!AB:AB),"NA")</f>
        <v>13</v>
      </c>
      <c r="AC182" t="str">
        <f>IF(OR(ISNUMBER(AB182),ISNA(AB182)),"NA",_xlfn.XLOOKUP(I182,tennis_clusters!B:B,tennis_clusters!AB:AB))</f>
        <v>NA</v>
      </c>
      <c r="AD182" t="str">
        <f t="shared" si="19"/>
        <v>W</v>
      </c>
      <c r="AE182" t="str">
        <f t="shared" si="20"/>
        <v>W</v>
      </c>
      <c r="AF182">
        <f t="shared" si="21"/>
        <v>13</v>
      </c>
      <c r="AG182">
        <f t="shared" si="18"/>
        <v>1</v>
      </c>
      <c r="AH182">
        <f t="shared" si="22"/>
        <v>0.4375</v>
      </c>
      <c r="AI182">
        <f t="shared" si="23"/>
        <v>0.31640625</v>
      </c>
      <c r="AJ182">
        <v>0.38124999999999998</v>
      </c>
      <c r="AK182">
        <f t="shared" si="24"/>
        <v>0.38285156250000002</v>
      </c>
      <c r="AM182" t="str">
        <f t="shared" si="25"/>
        <v/>
      </c>
    </row>
    <row r="183" spans="1:39" x14ac:dyDescent="0.2">
      <c r="A183" t="s">
        <v>1706</v>
      </c>
      <c r="B183" t="s">
        <v>1260</v>
      </c>
      <c r="C183" t="s">
        <v>637</v>
      </c>
      <c r="D183">
        <v>3</v>
      </c>
      <c r="E183" t="s">
        <v>671</v>
      </c>
      <c r="F183" t="s">
        <v>1461</v>
      </c>
      <c r="G183">
        <v>27</v>
      </c>
      <c r="H183" t="s">
        <v>620</v>
      </c>
      <c r="I183" t="s">
        <v>448</v>
      </c>
      <c r="J183" t="s">
        <v>633</v>
      </c>
      <c r="K183" t="s">
        <v>634</v>
      </c>
      <c r="L183">
        <v>53</v>
      </c>
      <c r="M183">
        <v>11</v>
      </c>
      <c r="N183">
        <v>1869</v>
      </c>
      <c r="O183" t="s">
        <v>576</v>
      </c>
      <c r="P183" t="s">
        <v>1686</v>
      </c>
      <c r="Q183" t="s">
        <v>1687</v>
      </c>
      <c r="R183">
        <v>72</v>
      </c>
      <c r="S183">
        <v>-11</v>
      </c>
      <c r="T183">
        <v>1872</v>
      </c>
      <c r="U183" t="s">
        <v>983</v>
      </c>
      <c r="W183" t="s">
        <v>1442</v>
      </c>
      <c r="Y183" t="s">
        <v>1442</v>
      </c>
      <c r="Z183" t="s">
        <v>1442</v>
      </c>
      <c r="AB183">
        <f>IF(I183=$AA$2,_xlfn.XLOOKUP(O183,tennis_clusters!B:B,tennis_clusters!AB:AB),"NA")</f>
        <v>23</v>
      </c>
      <c r="AC183" t="str">
        <f>IF(OR(ISNUMBER(AB183),ISNA(AB183)),"NA",_xlfn.XLOOKUP(I183,tennis_clusters!B:B,tennis_clusters!AB:AB))</f>
        <v>NA</v>
      </c>
      <c r="AD183" t="str">
        <f t="shared" si="19"/>
        <v>W</v>
      </c>
      <c r="AE183" t="str">
        <f t="shared" si="20"/>
        <v>W</v>
      </c>
      <c r="AF183">
        <f t="shared" si="21"/>
        <v>23</v>
      </c>
      <c r="AG183">
        <f t="shared" si="18"/>
        <v>1</v>
      </c>
      <c r="AH183">
        <f t="shared" si="22"/>
        <v>0.53846153846153844</v>
      </c>
      <c r="AI183">
        <f t="shared" si="23"/>
        <v>0.21301775147928997</v>
      </c>
      <c r="AJ183">
        <v>0.38124999999999998</v>
      </c>
      <c r="AK183">
        <f t="shared" si="24"/>
        <v>0.38285156250000002</v>
      </c>
      <c r="AM183" t="str">
        <f t="shared" si="25"/>
        <v/>
      </c>
    </row>
    <row r="184" spans="1:39" x14ac:dyDescent="0.2">
      <c r="A184" t="s">
        <v>1706</v>
      </c>
      <c r="B184" t="s">
        <v>1260</v>
      </c>
      <c r="C184" t="s">
        <v>637</v>
      </c>
      <c r="D184">
        <v>3</v>
      </c>
      <c r="E184" t="s">
        <v>671</v>
      </c>
      <c r="F184" t="s">
        <v>1461</v>
      </c>
      <c r="G184">
        <v>27</v>
      </c>
      <c r="H184" t="s">
        <v>624</v>
      </c>
      <c r="I184" t="s">
        <v>448</v>
      </c>
      <c r="J184" t="s">
        <v>633</v>
      </c>
      <c r="K184" t="s">
        <v>634</v>
      </c>
      <c r="L184">
        <v>53</v>
      </c>
      <c r="M184">
        <v>14</v>
      </c>
      <c r="N184">
        <v>1855</v>
      </c>
      <c r="O184" t="s">
        <v>349</v>
      </c>
      <c r="P184" t="s">
        <v>643</v>
      </c>
      <c r="Q184" t="s">
        <v>644</v>
      </c>
      <c r="R184">
        <v>85</v>
      </c>
      <c r="S184">
        <v>-12</v>
      </c>
      <c r="T184">
        <v>1965</v>
      </c>
      <c r="U184" t="s">
        <v>1694</v>
      </c>
      <c r="W184" t="s">
        <v>728</v>
      </c>
      <c r="Y184" t="s">
        <v>1442</v>
      </c>
      <c r="Z184" t="s">
        <v>1442</v>
      </c>
      <c r="AB184">
        <f>IF(I184=$AA$2,_xlfn.XLOOKUP(O184,tennis_clusters!B:B,tennis_clusters!AB:AB),"NA")</f>
        <v>8</v>
      </c>
      <c r="AC184" t="str">
        <f>IF(OR(ISNUMBER(AB184),ISNA(AB184)),"NA",_xlfn.XLOOKUP(I184,tennis_clusters!B:B,tennis_clusters!AB:AB))</f>
        <v>NA</v>
      </c>
      <c r="AD184" t="str">
        <f t="shared" si="19"/>
        <v>W</v>
      </c>
      <c r="AE184" t="str">
        <f t="shared" si="20"/>
        <v>W</v>
      </c>
      <c r="AF184">
        <f t="shared" si="21"/>
        <v>8</v>
      </c>
      <c r="AG184">
        <f t="shared" si="18"/>
        <v>1</v>
      </c>
      <c r="AH184">
        <f t="shared" si="22"/>
        <v>0.29166666666666669</v>
      </c>
      <c r="AI184">
        <f t="shared" si="23"/>
        <v>0.50173611111111105</v>
      </c>
      <c r="AJ184">
        <v>0.38124999999999998</v>
      </c>
      <c r="AK184">
        <f t="shared" si="24"/>
        <v>0.38285156250000002</v>
      </c>
      <c r="AM184" t="str">
        <f t="shared" si="25"/>
        <v/>
      </c>
    </row>
    <row r="185" spans="1:39" x14ac:dyDescent="0.2">
      <c r="A185" t="s">
        <v>1707</v>
      </c>
      <c r="B185" t="s">
        <v>1533</v>
      </c>
      <c r="C185" t="s">
        <v>642</v>
      </c>
      <c r="D185">
        <v>3</v>
      </c>
      <c r="E185" t="s">
        <v>671</v>
      </c>
      <c r="F185" t="s">
        <v>1461</v>
      </c>
      <c r="G185">
        <v>54</v>
      </c>
      <c r="H185" t="s">
        <v>614</v>
      </c>
      <c r="I185" t="s">
        <v>474</v>
      </c>
      <c r="J185" t="s">
        <v>633</v>
      </c>
      <c r="K185" t="s">
        <v>634</v>
      </c>
      <c r="L185">
        <v>5</v>
      </c>
      <c r="N185">
        <v>2471</v>
      </c>
      <c r="O185" t="s">
        <v>448</v>
      </c>
      <c r="P185" t="s">
        <v>633</v>
      </c>
      <c r="Q185" t="s">
        <v>634</v>
      </c>
      <c r="R185">
        <v>113</v>
      </c>
      <c r="S185">
        <v>-1</v>
      </c>
      <c r="T185">
        <v>1856</v>
      </c>
      <c r="U185" t="s">
        <v>1708</v>
      </c>
      <c r="V185">
        <v>5</v>
      </c>
      <c r="W185" t="s">
        <v>728</v>
      </c>
      <c r="Y185" t="s">
        <v>1442</v>
      </c>
      <c r="Z185" t="s">
        <v>1442</v>
      </c>
      <c r="AB185" t="str">
        <f>IF(I185=$AA$2,_xlfn.XLOOKUP(O185,tennis_clusters!B:B,tennis_clusters!AB:AB),"NA")</f>
        <v>NA</v>
      </c>
      <c r="AC185">
        <f>IF(OR(ISNUMBER(AB185),ISNA(AB185)),"NA",_xlfn.XLOOKUP(I185,tennis_clusters!B:B,tennis_clusters!AB:AB))</f>
        <v>21</v>
      </c>
      <c r="AD185" t="str">
        <f t="shared" si="19"/>
        <v>L</v>
      </c>
      <c r="AE185" t="str">
        <f t="shared" si="20"/>
        <v>L</v>
      </c>
      <c r="AF185">
        <f t="shared" si="21"/>
        <v>21</v>
      </c>
      <c r="AG185">
        <f t="shared" si="18"/>
        <v>0</v>
      </c>
      <c r="AH185">
        <f t="shared" si="22"/>
        <v>0</v>
      </c>
      <c r="AI185">
        <f t="shared" si="23"/>
        <v>0</v>
      </c>
      <c r="AJ185">
        <v>0.38124999999999998</v>
      </c>
      <c r="AK185">
        <f t="shared" si="24"/>
        <v>0.14535156249999998</v>
      </c>
      <c r="AM185" t="str">
        <f t="shared" si="25"/>
        <v/>
      </c>
    </row>
    <row r="186" spans="1:39" x14ac:dyDescent="0.2">
      <c r="A186" t="s">
        <v>1707</v>
      </c>
      <c r="B186" t="s">
        <v>1533</v>
      </c>
      <c r="C186" t="s">
        <v>642</v>
      </c>
      <c r="D186">
        <v>3</v>
      </c>
      <c r="E186" t="s">
        <v>671</v>
      </c>
      <c r="F186" t="s">
        <v>1461</v>
      </c>
      <c r="G186">
        <v>54</v>
      </c>
      <c r="H186" t="s">
        <v>618</v>
      </c>
      <c r="I186" t="s">
        <v>448</v>
      </c>
      <c r="J186" t="s">
        <v>633</v>
      </c>
      <c r="K186" t="s">
        <v>634</v>
      </c>
      <c r="L186">
        <v>113</v>
      </c>
      <c r="M186">
        <v>26</v>
      </c>
      <c r="N186">
        <v>1830</v>
      </c>
      <c r="O186" t="s">
        <v>333</v>
      </c>
      <c r="P186" t="s">
        <v>1081</v>
      </c>
      <c r="Q186" t="s">
        <v>1082</v>
      </c>
      <c r="R186">
        <v>16</v>
      </c>
      <c r="S186">
        <v>-18</v>
      </c>
      <c r="T186">
        <v>2116</v>
      </c>
      <c r="U186" t="s">
        <v>968</v>
      </c>
      <c r="W186" t="s">
        <v>1442</v>
      </c>
      <c r="X186">
        <v>14</v>
      </c>
      <c r="Y186" t="s">
        <v>728</v>
      </c>
      <c r="Z186" t="s">
        <v>1442</v>
      </c>
      <c r="AB186">
        <f>IF(I186=$AA$2,_xlfn.XLOOKUP(O186,tennis_clusters!B:B,tennis_clusters!AB:AB),"NA")</f>
        <v>8</v>
      </c>
      <c r="AC186" t="str">
        <f>IF(OR(ISNUMBER(AB186),ISNA(AB186)),"NA",_xlfn.XLOOKUP(I186,tennis_clusters!B:B,tennis_clusters!AB:AB))</f>
        <v>NA</v>
      </c>
      <c r="AD186" t="str">
        <f t="shared" si="19"/>
        <v>W</v>
      </c>
      <c r="AE186" t="str">
        <f t="shared" si="20"/>
        <v>W</v>
      </c>
      <c r="AF186">
        <f t="shared" si="21"/>
        <v>8</v>
      </c>
      <c r="AG186">
        <f t="shared" si="18"/>
        <v>1</v>
      </c>
      <c r="AH186">
        <f t="shared" si="22"/>
        <v>0.29166666666666669</v>
      </c>
      <c r="AI186">
        <f t="shared" si="23"/>
        <v>0.50173611111111105</v>
      </c>
      <c r="AJ186">
        <v>0.38124999999999998</v>
      </c>
      <c r="AK186">
        <f t="shared" si="24"/>
        <v>0.38285156250000002</v>
      </c>
      <c r="AM186" t="str">
        <f t="shared" si="25"/>
        <v/>
      </c>
    </row>
    <row r="187" spans="1:39" x14ac:dyDescent="0.2">
      <c r="A187" t="s">
        <v>1707</v>
      </c>
      <c r="B187" t="s">
        <v>1533</v>
      </c>
      <c r="C187" t="s">
        <v>642</v>
      </c>
      <c r="D187">
        <v>3</v>
      </c>
      <c r="E187" t="s">
        <v>671</v>
      </c>
      <c r="F187" t="s">
        <v>1461</v>
      </c>
      <c r="G187">
        <v>54</v>
      </c>
      <c r="H187" t="s">
        <v>620</v>
      </c>
      <c r="I187" t="s">
        <v>448</v>
      </c>
      <c r="J187" t="s">
        <v>633</v>
      </c>
      <c r="K187" t="s">
        <v>634</v>
      </c>
      <c r="L187">
        <v>113</v>
      </c>
      <c r="M187">
        <v>17</v>
      </c>
      <c r="N187">
        <v>1813</v>
      </c>
      <c r="O187" t="s">
        <v>131</v>
      </c>
      <c r="P187" t="s">
        <v>633</v>
      </c>
      <c r="Q187" t="s">
        <v>634</v>
      </c>
      <c r="R187">
        <v>52</v>
      </c>
      <c r="S187">
        <v>-15</v>
      </c>
      <c r="T187">
        <v>1845</v>
      </c>
      <c r="U187" t="s">
        <v>1709</v>
      </c>
      <c r="W187" t="s">
        <v>1442</v>
      </c>
      <c r="Y187" t="s">
        <v>728</v>
      </c>
      <c r="Z187" t="s">
        <v>847</v>
      </c>
      <c r="AB187">
        <f>IF(I187=$AA$2,_xlfn.XLOOKUP(O187,tennis_clusters!B:B,tennis_clusters!AB:AB),"NA")</f>
        <v>5</v>
      </c>
      <c r="AC187" t="str">
        <f>IF(OR(ISNUMBER(AB187),ISNA(AB187)),"NA",_xlfn.XLOOKUP(I187,tennis_clusters!B:B,tennis_clusters!AB:AB))</f>
        <v>NA</v>
      </c>
      <c r="AD187" t="str">
        <f t="shared" si="19"/>
        <v>W</v>
      </c>
      <c r="AE187" t="str">
        <f t="shared" si="20"/>
        <v>W</v>
      </c>
      <c r="AF187">
        <f t="shared" si="21"/>
        <v>5</v>
      </c>
      <c r="AG187">
        <f t="shared" si="18"/>
        <v>1</v>
      </c>
      <c r="AH187">
        <f t="shared" si="22"/>
        <v>0.35294117647058826</v>
      </c>
      <c r="AI187">
        <f t="shared" si="23"/>
        <v>0.41868512110726636</v>
      </c>
      <c r="AJ187">
        <v>0.38124999999999998</v>
      </c>
      <c r="AK187">
        <f t="shared" si="24"/>
        <v>0.38285156250000002</v>
      </c>
      <c r="AM187" t="str">
        <f t="shared" si="25"/>
        <v/>
      </c>
    </row>
    <row r="188" spans="1:39" x14ac:dyDescent="0.2">
      <c r="A188" t="s">
        <v>1707</v>
      </c>
      <c r="B188" t="s">
        <v>1533</v>
      </c>
      <c r="C188" t="s">
        <v>642</v>
      </c>
      <c r="D188">
        <v>3</v>
      </c>
      <c r="E188" t="s">
        <v>671</v>
      </c>
      <c r="F188" t="s">
        <v>1461</v>
      </c>
      <c r="G188">
        <v>54</v>
      </c>
      <c r="H188" t="s">
        <v>624</v>
      </c>
      <c r="I188" t="s">
        <v>448</v>
      </c>
      <c r="J188" t="s">
        <v>633</v>
      </c>
      <c r="K188" t="s">
        <v>634</v>
      </c>
      <c r="L188">
        <v>113</v>
      </c>
      <c r="M188">
        <v>28</v>
      </c>
      <c r="N188">
        <v>1785</v>
      </c>
      <c r="O188" t="s">
        <v>304</v>
      </c>
      <c r="P188" t="s">
        <v>611</v>
      </c>
      <c r="Q188" t="s">
        <v>612</v>
      </c>
      <c r="R188">
        <v>21</v>
      </c>
      <c r="S188">
        <v>-17</v>
      </c>
      <c r="T188">
        <v>2064</v>
      </c>
      <c r="U188" t="s">
        <v>709</v>
      </c>
      <c r="W188" t="s">
        <v>1442</v>
      </c>
      <c r="Y188" t="s">
        <v>728</v>
      </c>
      <c r="Z188" t="s">
        <v>1442</v>
      </c>
      <c r="AB188">
        <f>IF(I188=$AA$2,_xlfn.XLOOKUP(O188,tennis_clusters!B:B,tennis_clusters!AB:AB),"NA")</f>
        <v>25</v>
      </c>
      <c r="AC188" t="str">
        <f>IF(OR(ISNUMBER(AB188),ISNA(AB188)),"NA",_xlfn.XLOOKUP(I188,tennis_clusters!B:B,tennis_clusters!AB:AB))</f>
        <v>NA</v>
      </c>
      <c r="AD188" t="str">
        <f t="shared" si="19"/>
        <v>W</v>
      </c>
      <c r="AE188" t="str">
        <f t="shared" si="20"/>
        <v>W</v>
      </c>
      <c r="AF188">
        <f t="shared" si="21"/>
        <v>25</v>
      </c>
      <c r="AG188">
        <f t="shared" si="18"/>
        <v>1</v>
      </c>
      <c r="AH188">
        <f t="shared" si="22"/>
        <v>0.5</v>
      </c>
      <c r="AI188">
        <f t="shared" si="23"/>
        <v>0.25</v>
      </c>
      <c r="AJ188">
        <v>0.38124999999999998</v>
      </c>
      <c r="AK188">
        <f t="shared" si="24"/>
        <v>0.38285156250000002</v>
      </c>
      <c r="AM188" t="str">
        <f t="shared" si="25"/>
        <v/>
      </c>
    </row>
    <row r="189" spans="1:39" x14ac:dyDescent="0.2">
      <c r="A189" t="s">
        <v>1707</v>
      </c>
      <c r="B189" t="s">
        <v>1533</v>
      </c>
      <c r="C189" t="s">
        <v>642</v>
      </c>
      <c r="D189">
        <v>3</v>
      </c>
      <c r="E189" t="s">
        <v>671</v>
      </c>
      <c r="F189" t="s">
        <v>1461</v>
      </c>
      <c r="G189">
        <v>54</v>
      </c>
      <c r="H189" t="s">
        <v>628</v>
      </c>
      <c r="I189" t="s">
        <v>448</v>
      </c>
      <c r="J189" t="s">
        <v>633</v>
      </c>
      <c r="K189" t="s">
        <v>634</v>
      </c>
      <c r="L189">
        <v>113</v>
      </c>
      <c r="M189">
        <v>34</v>
      </c>
      <c r="N189">
        <v>1751</v>
      </c>
      <c r="O189" t="s">
        <v>380</v>
      </c>
      <c r="P189" t="s">
        <v>871</v>
      </c>
      <c r="Q189" t="s">
        <v>872</v>
      </c>
      <c r="R189">
        <v>11</v>
      </c>
      <c r="S189">
        <v>-16</v>
      </c>
      <c r="T189">
        <v>2117</v>
      </c>
      <c r="U189" t="s">
        <v>1710</v>
      </c>
      <c r="W189" t="s">
        <v>1442</v>
      </c>
      <c r="X189">
        <v>10</v>
      </c>
      <c r="Y189" t="s">
        <v>728</v>
      </c>
      <c r="Z189" t="s">
        <v>1442</v>
      </c>
      <c r="AB189">
        <f>IF(I189=$AA$2,_xlfn.XLOOKUP(O189,tennis_clusters!B:B,tennis_clusters!AB:AB),"NA")</f>
        <v>11</v>
      </c>
      <c r="AC189" t="str">
        <f>IF(OR(ISNUMBER(AB189),ISNA(AB189)),"NA",_xlfn.XLOOKUP(I189,tennis_clusters!B:B,tennis_clusters!AB:AB))</f>
        <v>NA</v>
      </c>
      <c r="AD189" t="str">
        <f t="shared" si="19"/>
        <v>W</v>
      </c>
      <c r="AE189" t="str">
        <f t="shared" si="20"/>
        <v>W</v>
      </c>
      <c r="AF189">
        <f t="shared" si="21"/>
        <v>11</v>
      </c>
      <c r="AG189">
        <f t="shared" si="18"/>
        <v>1</v>
      </c>
      <c r="AH189">
        <f t="shared" si="22"/>
        <v>0.17391304347826086</v>
      </c>
      <c r="AI189">
        <f t="shared" si="23"/>
        <v>0.68241965973534968</v>
      </c>
      <c r="AJ189">
        <v>0.38124999999999998</v>
      </c>
      <c r="AK189">
        <f t="shared" si="24"/>
        <v>0.38285156250000002</v>
      </c>
      <c r="AM189" t="str">
        <f t="shared" si="25"/>
        <v/>
      </c>
    </row>
    <row r="190" spans="1:39" x14ac:dyDescent="0.2">
      <c r="A190" t="s">
        <v>1711</v>
      </c>
      <c r="B190" t="s">
        <v>1535</v>
      </c>
      <c r="C190" t="s">
        <v>637</v>
      </c>
      <c r="D190">
        <v>3</v>
      </c>
      <c r="E190" t="s">
        <v>671</v>
      </c>
      <c r="F190" t="s">
        <v>1461</v>
      </c>
      <c r="G190">
        <v>32</v>
      </c>
      <c r="H190" t="s">
        <v>624</v>
      </c>
      <c r="I190" t="s">
        <v>492</v>
      </c>
      <c r="J190" t="s">
        <v>615</v>
      </c>
      <c r="K190" t="s">
        <v>616</v>
      </c>
      <c r="L190">
        <v>74</v>
      </c>
      <c r="M190">
        <v>12</v>
      </c>
      <c r="N190">
        <v>1797</v>
      </c>
      <c r="O190" t="s">
        <v>448</v>
      </c>
      <c r="P190" t="s">
        <v>633</v>
      </c>
      <c r="Q190" t="s">
        <v>634</v>
      </c>
      <c r="R190">
        <v>92</v>
      </c>
      <c r="S190">
        <v>-14</v>
      </c>
      <c r="T190">
        <v>1765</v>
      </c>
      <c r="U190" t="s">
        <v>1712</v>
      </c>
      <c r="W190" t="s">
        <v>1442</v>
      </c>
      <c r="Y190" t="s">
        <v>646</v>
      </c>
      <c r="Z190" t="s">
        <v>1442</v>
      </c>
      <c r="AB190" t="str">
        <f>IF(I190=$AA$2,_xlfn.XLOOKUP(O190,tennis_clusters!B:B,tennis_clusters!AB:AB),"NA")</f>
        <v>NA</v>
      </c>
      <c r="AC190">
        <f>IF(OR(ISNUMBER(AB190),ISNA(AB190)),"NA",_xlfn.XLOOKUP(I190,tennis_clusters!B:B,tennis_clusters!AB:AB))</f>
        <v>6</v>
      </c>
      <c r="AD190" t="str">
        <f t="shared" si="19"/>
        <v>L</v>
      </c>
      <c r="AE190" t="str">
        <f t="shared" si="20"/>
        <v>L</v>
      </c>
      <c r="AF190">
        <f t="shared" si="21"/>
        <v>6</v>
      </c>
      <c r="AG190">
        <f t="shared" si="18"/>
        <v>0</v>
      </c>
      <c r="AH190">
        <f t="shared" si="22"/>
        <v>0.5</v>
      </c>
      <c r="AI190">
        <f t="shared" si="23"/>
        <v>0.25</v>
      </c>
      <c r="AJ190">
        <v>0.38124999999999998</v>
      </c>
      <c r="AK190">
        <f t="shared" si="24"/>
        <v>0.14535156249999998</v>
      </c>
      <c r="AM190" t="str">
        <f t="shared" si="25"/>
        <v/>
      </c>
    </row>
    <row r="191" spans="1:39" x14ac:dyDescent="0.2">
      <c r="A191" t="s">
        <v>1713</v>
      </c>
      <c r="B191" t="s">
        <v>1094</v>
      </c>
      <c r="C191" t="s">
        <v>783</v>
      </c>
      <c r="D191">
        <v>3</v>
      </c>
      <c r="E191" t="s">
        <v>671</v>
      </c>
      <c r="F191" t="s">
        <v>1461</v>
      </c>
      <c r="G191">
        <v>40</v>
      </c>
      <c r="H191" t="s">
        <v>624</v>
      </c>
      <c r="I191" t="s">
        <v>87</v>
      </c>
      <c r="J191" t="s">
        <v>638</v>
      </c>
      <c r="K191" t="s">
        <v>639</v>
      </c>
      <c r="L191">
        <v>33</v>
      </c>
      <c r="M191">
        <v>7</v>
      </c>
      <c r="N191">
        <v>1908</v>
      </c>
      <c r="O191" t="s">
        <v>448</v>
      </c>
      <c r="P191" t="s">
        <v>633</v>
      </c>
      <c r="Q191" t="s">
        <v>634</v>
      </c>
      <c r="R191">
        <v>93</v>
      </c>
      <c r="S191">
        <v>-10</v>
      </c>
      <c r="T191">
        <v>1775</v>
      </c>
      <c r="U191" t="s">
        <v>1543</v>
      </c>
      <c r="V191">
        <v>13</v>
      </c>
      <c r="W191" t="s">
        <v>1442</v>
      </c>
      <c r="Y191" t="s">
        <v>1442</v>
      </c>
      <c r="Z191" t="s">
        <v>1442</v>
      </c>
      <c r="AB191" t="str">
        <f>IF(I191=$AA$2,_xlfn.XLOOKUP(O191,tennis_clusters!B:B,tennis_clusters!AB:AB),"NA")</f>
        <v>NA</v>
      </c>
      <c r="AC191">
        <f>IF(OR(ISNUMBER(AB191),ISNA(AB191)),"NA",_xlfn.XLOOKUP(I191,tennis_clusters!B:B,tennis_clusters!AB:AB))</f>
        <v>5</v>
      </c>
      <c r="AD191" t="str">
        <f t="shared" si="19"/>
        <v>L</v>
      </c>
      <c r="AE191" t="str">
        <f t="shared" si="20"/>
        <v>L</v>
      </c>
      <c r="AF191">
        <f t="shared" si="21"/>
        <v>5</v>
      </c>
      <c r="AG191">
        <f t="shared" si="18"/>
        <v>0</v>
      </c>
      <c r="AH191">
        <f t="shared" si="22"/>
        <v>0.35294117647058826</v>
      </c>
      <c r="AI191">
        <f t="shared" si="23"/>
        <v>0.12456747404844293</v>
      </c>
      <c r="AJ191">
        <v>0.38124999999999998</v>
      </c>
      <c r="AK191">
        <f t="shared" si="24"/>
        <v>0.14535156249999998</v>
      </c>
      <c r="AM191" t="str">
        <f t="shared" si="25"/>
        <v/>
      </c>
    </row>
    <row r="192" spans="1:39" x14ac:dyDescent="0.2">
      <c r="A192" t="s">
        <v>1713</v>
      </c>
      <c r="B192" t="s">
        <v>1094</v>
      </c>
      <c r="C192" t="s">
        <v>783</v>
      </c>
      <c r="D192">
        <v>3</v>
      </c>
      <c r="E192" t="s">
        <v>671</v>
      </c>
      <c r="F192" t="s">
        <v>1461</v>
      </c>
      <c r="G192">
        <v>40</v>
      </c>
      <c r="H192" t="s">
        <v>628</v>
      </c>
      <c r="I192" t="s">
        <v>448</v>
      </c>
      <c r="J192" t="s">
        <v>633</v>
      </c>
      <c r="K192" t="s">
        <v>634</v>
      </c>
      <c r="L192">
        <v>93</v>
      </c>
      <c r="M192">
        <v>22</v>
      </c>
      <c r="N192">
        <v>1753</v>
      </c>
      <c r="O192" t="s">
        <v>217</v>
      </c>
      <c r="P192" t="s">
        <v>1639</v>
      </c>
      <c r="Q192" t="s">
        <v>1640</v>
      </c>
      <c r="R192">
        <v>52</v>
      </c>
      <c r="S192">
        <v>-14</v>
      </c>
      <c r="T192">
        <v>1869</v>
      </c>
      <c r="U192" t="s">
        <v>1714</v>
      </c>
      <c r="W192" t="s">
        <v>1442</v>
      </c>
      <c r="Y192" t="s">
        <v>1442</v>
      </c>
      <c r="Z192" t="s">
        <v>1442</v>
      </c>
      <c r="AB192">
        <f>IF(I192=$AA$2,_xlfn.XLOOKUP(O192,tennis_clusters!B:B,tennis_clusters!AB:AB),"NA")</f>
        <v>6</v>
      </c>
      <c r="AC192" t="str">
        <f>IF(OR(ISNUMBER(AB192),ISNA(AB192)),"NA",_xlfn.XLOOKUP(I192,tennis_clusters!B:B,tennis_clusters!AB:AB))</f>
        <v>NA</v>
      </c>
      <c r="AD192" t="str">
        <f t="shared" si="19"/>
        <v>W</v>
      </c>
      <c r="AE192" t="str">
        <f t="shared" si="20"/>
        <v>W</v>
      </c>
      <c r="AF192">
        <f t="shared" si="21"/>
        <v>6</v>
      </c>
      <c r="AG192">
        <f t="shared" si="18"/>
        <v>1</v>
      </c>
      <c r="AH192">
        <f t="shared" si="22"/>
        <v>0.5</v>
      </c>
      <c r="AI192">
        <f t="shared" si="23"/>
        <v>0.25</v>
      </c>
      <c r="AJ192">
        <v>0.38124999999999998</v>
      </c>
      <c r="AK192">
        <f t="shared" si="24"/>
        <v>0.38285156250000002</v>
      </c>
      <c r="AM192" t="str">
        <f t="shared" si="25"/>
        <v/>
      </c>
    </row>
    <row r="193" spans="1:39" x14ac:dyDescent="0.2">
      <c r="A193" t="s">
        <v>1715</v>
      </c>
      <c r="B193" t="s">
        <v>935</v>
      </c>
      <c r="C193" t="s">
        <v>642</v>
      </c>
      <c r="D193">
        <v>3</v>
      </c>
      <c r="E193" t="s">
        <v>671</v>
      </c>
      <c r="F193" t="s">
        <v>1461</v>
      </c>
      <c r="G193">
        <v>25</v>
      </c>
      <c r="H193" t="s">
        <v>624</v>
      </c>
      <c r="I193" t="s">
        <v>467</v>
      </c>
      <c r="J193" t="s">
        <v>621</v>
      </c>
      <c r="K193" t="s">
        <v>622</v>
      </c>
      <c r="L193">
        <v>21</v>
      </c>
      <c r="M193">
        <v>4</v>
      </c>
      <c r="N193">
        <v>2001</v>
      </c>
      <c r="O193" t="s">
        <v>448</v>
      </c>
      <c r="P193" t="s">
        <v>633</v>
      </c>
      <c r="Q193" t="s">
        <v>634</v>
      </c>
      <c r="R193">
        <v>96</v>
      </c>
      <c r="S193">
        <v>-8</v>
      </c>
      <c r="T193">
        <v>1761</v>
      </c>
      <c r="U193" t="s">
        <v>1716</v>
      </c>
      <c r="V193">
        <v>16</v>
      </c>
      <c r="W193" t="s">
        <v>646</v>
      </c>
      <c r="Y193" t="s">
        <v>1442</v>
      </c>
      <c r="Z193" t="s">
        <v>1442</v>
      </c>
      <c r="AB193" t="str">
        <f>IF(I193=$AA$2,_xlfn.XLOOKUP(O193,tennis_clusters!B:B,tennis_clusters!AB:AB),"NA")</f>
        <v>NA</v>
      </c>
      <c r="AC193">
        <f>IF(OR(ISNUMBER(AB193),ISNA(AB193)),"NA",_xlfn.XLOOKUP(I193,tennis_clusters!B:B,tennis_clusters!AB:AB))</f>
        <v>15</v>
      </c>
      <c r="AD193" t="str">
        <f t="shared" si="19"/>
        <v>L</v>
      </c>
      <c r="AE193" t="str">
        <f t="shared" si="20"/>
        <v>L</v>
      </c>
      <c r="AF193">
        <f t="shared" si="21"/>
        <v>15</v>
      </c>
      <c r="AG193">
        <f t="shared" si="18"/>
        <v>0</v>
      </c>
      <c r="AH193">
        <f t="shared" si="22"/>
        <v>0.26923076923076922</v>
      </c>
      <c r="AI193">
        <f t="shared" si="23"/>
        <v>7.2485207100591711E-2</v>
      </c>
      <c r="AJ193">
        <v>0.38124999999999998</v>
      </c>
      <c r="AK193">
        <f t="shared" si="24"/>
        <v>0.14535156249999998</v>
      </c>
      <c r="AM193" t="str">
        <f t="shared" si="25"/>
        <v/>
      </c>
    </row>
    <row r="194" spans="1:39" x14ac:dyDescent="0.2">
      <c r="A194" t="s">
        <v>1715</v>
      </c>
      <c r="B194" t="s">
        <v>935</v>
      </c>
      <c r="C194" t="s">
        <v>642</v>
      </c>
      <c r="D194">
        <v>3</v>
      </c>
      <c r="E194" t="s">
        <v>671</v>
      </c>
      <c r="F194" t="s">
        <v>1461</v>
      </c>
      <c r="G194">
        <v>25</v>
      </c>
      <c r="H194" t="s">
        <v>628</v>
      </c>
      <c r="I194" t="s">
        <v>448</v>
      </c>
      <c r="J194" t="s">
        <v>633</v>
      </c>
      <c r="K194" t="s">
        <v>634</v>
      </c>
      <c r="L194">
        <v>96</v>
      </c>
      <c r="M194">
        <v>34</v>
      </c>
      <c r="N194">
        <v>1727</v>
      </c>
      <c r="O194" t="s">
        <v>285</v>
      </c>
      <c r="P194" t="s">
        <v>638</v>
      </c>
      <c r="Q194" t="s">
        <v>639</v>
      </c>
      <c r="R194">
        <v>25</v>
      </c>
      <c r="S194">
        <v>-16</v>
      </c>
      <c r="T194">
        <v>1947</v>
      </c>
      <c r="U194" t="s">
        <v>1717</v>
      </c>
      <c r="W194" t="s">
        <v>1442</v>
      </c>
      <c r="Y194" t="s">
        <v>646</v>
      </c>
      <c r="Z194" t="s">
        <v>1442</v>
      </c>
      <c r="AB194">
        <f>IF(I194=$AA$2,_xlfn.XLOOKUP(O194,tennis_clusters!B:B,tennis_clusters!AB:AB),"NA")</f>
        <v>24</v>
      </c>
      <c r="AC194" t="str">
        <f>IF(OR(ISNUMBER(AB194),ISNA(AB194)),"NA",_xlfn.XLOOKUP(I194,tennis_clusters!B:B,tennis_clusters!AB:AB))</f>
        <v>NA</v>
      </c>
      <c r="AD194" t="str">
        <f t="shared" si="19"/>
        <v>W</v>
      </c>
      <c r="AE194" t="str">
        <f t="shared" si="20"/>
        <v>W</v>
      </c>
      <c r="AF194">
        <f t="shared" si="21"/>
        <v>24</v>
      </c>
      <c r="AG194">
        <f t="shared" ref="AG194:AG257" si="26">IF(NOT(AE194=""),IF(AE194="W",1,0),"")</f>
        <v>1</v>
      </c>
      <c r="AH194">
        <f t="shared" si="22"/>
        <v>0.35294117647058826</v>
      </c>
      <c r="AI194">
        <f t="shared" si="23"/>
        <v>0.41868512110726636</v>
      </c>
      <c r="AJ194">
        <v>0.38124999999999998</v>
      </c>
      <c r="AK194">
        <f t="shared" si="24"/>
        <v>0.38285156250000002</v>
      </c>
      <c r="AM194" t="str">
        <f t="shared" si="25"/>
        <v/>
      </c>
    </row>
    <row r="195" spans="1:39" x14ac:dyDescent="0.2">
      <c r="A195" t="s">
        <v>1718</v>
      </c>
      <c r="B195" t="s">
        <v>1602</v>
      </c>
      <c r="C195" t="s">
        <v>637</v>
      </c>
      <c r="D195">
        <v>3</v>
      </c>
      <c r="E195" t="s">
        <v>671</v>
      </c>
      <c r="F195" t="s">
        <v>1461</v>
      </c>
      <c r="G195">
        <v>34</v>
      </c>
      <c r="H195" t="s">
        <v>624</v>
      </c>
      <c r="I195" t="s">
        <v>449</v>
      </c>
      <c r="J195" t="s">
        <v>633</v>
      </c>
      <c r="K195" t="s">
        <v>634</v>
      </c>
      <c r="L195">
        <v>293</v>
      </c>
      <c r="M195">
        <v>46</v>
      </c>
      <c r="N195">
        <v>1635</v>
      </c>
      <c r="O195" t="s">
        <v>448</v>
      </c>
      <c r="P195" t="s">
        <v>633</v>
      </c>
      <c r="Q195" t="s">
        <v>634</v>
      </c>
      <c r="R195">
        <v>57</v>
      </c>
      <c r="S195">
        <v>-22</v>
      </c>
      <c r="T195">
        <v>1749</v>
      </c>
      <c r="U195" t="s">
        <v>1004</v>
      </c>
      <c r="W195" t="s">
        <v>1442</v>
      </c>
      <c r="Y195" t="s">
        <v>646</v>
      </c>
      <c r="Z195" t="s">
        <v>1442</v>
      </c>
      <c r="AB195" t="str">
        <f>IF(I195=$AA$2,_xlfn.XLOOKUP(O195,tennis_clusters!B:B,tennis_clusters!AB:AB),"NA")</f>
        <v>NA</v>
      </c>
      <c r="AC195">
        <f>IF(OR(ISNUMBER(AB195),ISNA(AB195)),"NA",_xlfn.XLOOKUP(I195,tennis_clusters!B:B,tennis_clusters!AB:AB))</f>
        <v>2</v>
      </c>
      <c r="AD195" t="str">
        <f t="shared" ref="AD195:AD258" si="27">IF(OR(ISNUMBER(AB195),ISNA(AB195)),"W","L")</f>
        <v>L</v>
      </c>
      <c r="AE195" t="str">
        <f t="shared" ref="AE195:AE258" si="28">IF(OR(ISNA(AB195),ISNA(AC195)),"",IF(ISNUMBER(AB195),"W","L"))</f>
        <v>L</v>
      </c>
      <c r="AF195">
        <f t="shared" ref="AF195:AF258" si="29">IF(ISNUMBER(AB195),AB195,IF(ISNUMBER(AC195),AC195,""))</f>
        <v>2</v>
      </c>
      <c r="AG195">
        <f t="shared" si="26"/>
        <v>0</v>
      </c>
      <c r="AH195">
        <f t="shared" ref="AH195:AH258" si="30">IF(AF195="","",_xlfn.XLOOKUP(AF195,AL:AL,AM:AM))</f>
        <v>0.51515151515151514</v>
      </c>
      <c r="AI195">
        <f t="shared" ref="AI195:AI258" si="31">IF(AF195="","",(AH195-AG195)^2)</f>
        <v>0.26538108356290174</v>
      </c>
      <c r="AJ195">
        <v>0.38124999999999998</v>
      </c>
      <c r="AK195">
        <f t="shared" ref="AK195:AK258" si="32">IF(AG195="","",(AJ195-AG195)^2)</f>
        <v>0.14535156249999998</v>
      </c>
      <c r="AM195" t="str">
        <f t="shared" ref="AM195:AM258" si="33">IF(AO195=0,"",AN195/COUNTIF(AF:AF,AL195))</f>
        <v/>
      </c>
    </row>
    <row r="196" spans="1:39" x14ac:dyDescent="0.2">
      <c r="A196" t="s">
        <v>1719</v>
      </c>
      <c r="B196" t="s">
        <v>699</v>
      </c>
      <c r="C196" t="s">
        <v>642</v>
      </c>
      <c r="D196">
        <v>3</v>
      </c>
      <c r="E196" t="s">
        <v>609</v>
      </c>
      <c r="F196" t="s">
        <v>1461</v>
      </c>
      <c r="G196">
        <v>40</v>
      </c>
      <c r="H196" t="s">
        <v>632</v>
      </c>
      <c r="I196" t="s">
        <v>566</v>
      </c>
      <c r="J196" t="s">
        <v>1510</v>
      </c>
      <c r="K196" t="s">
        <v>1511</v>
      </c>
      <c r="L196">
        <v>44</v>
      </c>
      <c r="M196">
        <v>7</v>
      </c>
      <c r="N196">
        <v>1903</v>
      </c>
      <c r="O196" t="s">
        <v>448</v>
      </c>
      <c r="P196" t="s">
        <v>633</v>
      </c>
      <c r="Q196" t="s">
        <v>634</v>
      </c>
      <c r="R196">
        <v>58</v>
      </c>
      <c r="S196">
        <v>-11</v>
      </c>
      <c r="T196">
        <v>1760</v>
      </c>
      <c r="U196" t="s">
        <v>842</v>
      </c>
      <c r="W196" t="s">
        <v>1442</v>
      </c>
      <c r="Y196" t="s">
        <v>1442</v>
      </c>
      <c r="Z196" t="s">
        <v>1442</v>
      </c>
      <c r="AB196" t="str">
        <f>IF(I196=$AA$2,_xlfn.XLOOKUP(O196,tennis_clusters!B:B,tennis_clusters!AB:AB),"NA")</f>
        <v>NA</v>
      </c>
      <c r="AC196">
        <f>IF(OR(ISNUMBER(AB196),ISNA(AB196)),"NA",_xlfn.XLOOKUP(I196,tennis_clusters!B:B,tennis_clusters!AB:AB))</f>
        <v>23</v>
      </c>
      <c r="AD196" t="str">
        <f t="shared" si="27"/>
        <v>L</v>
      </c>
      <c r="AE196" t="str">
        <f t="shared" si="28"/>
        <v>L</v>
      </c>
      <c r="AF196">
        <f t="shared" si="29"/>
        <v>23</v>
      </c>
      <c r="AG196">
        <f t="shared" si="26"/>
        <v>0</v>
      </c>
      <c r="AH196">
        <f t="shared" si="30"/>
        <v>0.53846153846153844</v>
      </c>
      <c r="AI196">
        <f t="shared" si="31"/>
        <v>0.28994082840236685</v>
      </c>
      <c r="AJ196">
        <v>0.38124999999999998</v>
      </c>
      <c r="AK196">
        <f t="shared" si="32"/>
        <v>0.14535156249999998</v>
      </c>
      <c r="AM196" t="str">
        <f t="shared" si="33"/>
        <v/>
      </c>
    </row>
    <row r="197" spans="1:39" x14ac:dyDescent="0.2">
      <c r="A197" t="s">
        <v>1720</v>
      </c>
      <c r="B197" t="s">
        <v>706</v>
      </c>
      <c r="C197" t="s">
        <v>642</v>
      </c>
      <c r="D197">
        <v>3</v>
      </c>
      <c r="E197" t="s">
        <v>609</v>
      </c>
      <c r="F197" t="s">
        <v>1461</v>
      </c>
      <c r="G197">
        <v>42</v>
      </c>
      <c r="H197" t="s">
        <v>628</v>
      </c>
      <c r="I197" t="s">
        <v>559</v>
      </c>
      <c r="J197" t="s">
        <v>621</v>
      </c>
      <c r="K197" t="s">
        <v>622</v>
      </c>
      <c r="L197">
        <v>19</v>
      </c>
      <c r="M197">
        <v>3</v>
      </c>
      <c r="N197">
        <v>2042</v>
      </c>
      <c r="O197" t="s">
        <v>448</v>
      </c>
      <c r="P197" t="s">
        <v>633</v>
      </c>
      <c r="Q197" t="s">
        <v>634</v>
      </c>
      <c r="R197">
        <v>46</v>
      </c>
      <c r="S197">
        <v>-6</v>
      </c>
      <c r="T197">
        <v>1766</v>
      </c>
      <c r="U197" t="s">
        <v>1721</v>
      </c>
      <c r="V197">
        <v>19</v>
      </c>
      <c r="W197" t="s">
        <v>1442</v>
      </c>
      <c r="Y197" t="s">
        <v>1442</v>
      </c>
      <c r="Z197" t="s">
        <v>1442</v>
      </c>
      <c r="AB197" t="str">
        <f>IF(I197=$AA$2,_xlfn.XLOOKUP(O197,tennis_clusters!B:B,tennis_clusters!AB:AB),"NA")</f>
        <v>NA</v>
      </c>
      <c r="AC197">
        <f>IF(OR(ISNUMBER(AB197),ISNA(AB197)),"NA",_xlfn.XLOOKUP(I197,tennis_clusters!B:B,tennis_clusters!AB:AB))</f>
        <v>15</v>
      </c>
      <c r="AD197" t="str">
        <f t="shared" si="27"/>
        <v>L</v>
      </c>
      <c r="AE197" t="str">
        <f t="shared" si="28"/>
        <v>L</v>
      </c>
      <c r="AF197">
        <f t="shared" si="29"/>
        <v>15</v>
      </c>
      <c r="AG197">
        <f t="shared" si="26"/>
        <v>0</v>
      </c>
      <c r="AH197">
        <f t="shared" si="30"/>
        <v>0.26923076923076922</v>
      </c>
      <c r="AI197">
        <f t="shared" si="31"/>
        <v>7.2485207100591711E-2</v>
      </c>
      <c r="AJ197">
        <v>0.38124999999999998</v>
      </c>
      <c r="AK197">
        <f t="shared" si="32"/>
        <v>0.14535156249999998</v>
      </c>
      <c r="AM197" t="str">
        <f t="shared" si="33"/>
        <v/>
      </c>
    </row>
    <row r="198" spans="1:39" x14ac:dyDescent="0.2">
      <c r="A198" t="s">
        <v>1720</v>
      </c>
      <c r="B198" t="s">
        <v>706</v>
      </c>
      <c r="C198" t="s">
        <v>642</v>
      </c>
      <c r="D198">
        <v>3</v>
      </c>
      <c r="E198" t="s">
        <v>609</v>
      </c>
      <c r="F198" t="s">
        <v>1461</v>
      </c>
      <c r="G198">
        <v>42</v>
      </c>
      <c r="H198" t="s">
        <v>632</v>
      </c>
      <c r="I198" t="s">
        <v>448</v>
      </c>
      <c r="J198" t="s">
        <v>633</v>
      </c>
      <c r="K198" t="s">
        <v>634</v>
      </c>
      <c r="L198">
        <v>46</v>
      </c>
      <c r="M198">
        <v>20</v>
      </c>
      <c r="N198">
        <v>1746</v>
      </c>
      <c r="O198" t="s">
        <v>531</v>
      </c>
      <c r="P198" t="s">
        <v>611</v>
      </c>
      <c r="Q198" t="s">
        <v>612</v>
      </c>
      <c r="R198">
        <v>134</v>
      </c>
      <c r="S198">
        <v>-19</v>
      </c>
      <c r="T198">
        <v>1753</v>
      </c>
      <c r="U198" t="s">
        <v>1413</v>
      </c>
      <c r="W198" t="s">
        <v>728</v>
      </c>
      <c r="Y198" t="s">
        <v>1442</v>
      </c>
      <c r="Z198" t="s">
        <v>1442</v>
      </c>
      <c r="AB198">
        <f>IF(I198=$AA$2,_xlfn.XLOOKUP(O198,tennis_clusters!B:B,tennis_clusters!AB:AB),"NA")</f>
        <v>20</v>
      </c>
      <c r="AC198" t="str">
        <f>IF(OR(ISNUMBER(AB198),ISNA(AB198)),"NA",_xlfn.XLOOKUP(I198,tennis_clusters!B:B,tennis_clusters!AB:AB))</f>
        <v>NA</v>
      </c>
      <c r="AD198" t="str">
        <f t="shared" si="27"/>
        <v>W</v>
      </c>
      <c r="AE198" t="str">
        <f t="shared" si="28"/>
        <v>W</v>
      </c>
      <c r="AF198">
        <f t="shared" si="29"/>
        <v>20</v>
      </c>
      <c r="AG198">
        <f t="shared" si="26"/>
        <v>1</v>
      </c>
      <c r="AH198">
        <f t="shared" si="30"/>
        <v>0.5</v>
      </c>
      <c r="AI198">
        <f t="shared" si="31"/>
        <v>0.25</v>
      </c>
      <c r="AJ198">
        <v>0.38124999999999998</v>
      </c>
      <c r="AK198">
        <f t="shared" si="32"/>
        <v>0.38285156250000002</v>
      </c>
      <c r="AM198" t="str">
        <f t="shared" si="33"/>
        <v/>
      </c>
    </row>
    <row r="199" spans="1:39" x14ac:dyDescent="0.2">
      <c r="A199" t="s">
        <v>1722</v>
      </c>
      <c r="B199" t="s">
        <v>1469</v>
      </c>
      <c r="C199" t="s">
        <v>783</v>
      </c>
      <c r="D199">
        <v>3</v>
      </c>
      <c r="E199" t="s">
        <v>671</v>
      </c>
      <c r="F199" t="s">
        <v>1461</v>
      </c>
      <c r="G199">
        <v>38</v>
      </c>
      <c r="H199" t="s">
        <v>620</v>
      </c>
      <c r="I199" t="s">
        <v>451</v>
      </c>
      <c r="J199" t="s">
        <v>672</v>
      </c>
      <c r="K199" t="s">
        <v>673</v>
      </c>
      <c r="L199">
        <v>57</v>
      </c>
      <c r="M199">
        <v>13</v>
      </c>
      <c r="N199">
        <v>1794</v>
      </c>
      <c r="O199" t="s">
        <v>448</v>
      </c>
      <c r="P199" t="s">
        <v>633</v>
      </c>
      <c r="Q199" t="s">
        <v>634</v>
      </c>
      <c r="R199">
        <v>47</v>
      </c>
      <c r="S199">
        <v>-16</v>
      </c>
      <c r="T199">
        <v>1762</v>
      </c>
      <c r="U199" t="s">
        <v>831</v>
      </c>
      <c r="W199" t="s">
        <v>1442</v>
      </c>
      <c r="Y199" t="s">
        <v>1442</v>
      </c>
      <c r="Z199" t="s">
        <v>1442</v>
      </c>
      <c r="AB199" t="str">
        <f>IF(I199=$AA$2,_xlfn.XLOOKUP(O199,tennis_clusters!B:B,tennis_clusters!AB:AB),"NA")</f>
        <v>NA</v>
      </c>
      <c r="AC199">
        <f>IF(OR(ISNUMBER(AB199),ISNA(AB199)),"NA",_xlfn.XLOOKUP(I199,tennis_clusters!B:B,tennis_clusters!AB:AB))</f>
        <v>5</v>
      </c>
      <c r="AD199" t="str">
        <f t="shared" si="27"/>
        <v>L</v>
      </c>
      <c r="AE199" t="str">
        <f t="shared" si="28"/>
        <v>L</v>
      </c>
      <c r="AF199">
        <f t="shared" si="29"/>
        <v>5</v>
      </c>
      <c r="AG199">
        <f t="shared" si="26"/>
        <v>0</v>
      </c>
      <c r="AH199">
        <f t="shared" si="30"/>
        <v>0.35294117647058826</v>
      </c>
      <c r="AI199">
        <f t="shared" si="31"/>
        <v>0.12456747404844293</v>
      </c>
      <c r="AJ199">
        <v>0.38124999999999998</v>
      </c>
      <c r="AK199">
        <f t="shared" si="32"/>
        <v>0.14535156249999998</v>
      </c>
      <c r="AM199" t="str">
        <f t="shared" si="33"/>
        <v/>
      </c>
    </row>
    <row r="200" spans="1:39" x14ac:dyDescent="0.2">
      <c r="A200" t="s">
        <v>1722</v>
      </c>
      <c r="B200" t="s">
        <v>1469</v>
      </c>
      <c r="C200" t="s">
        <v>783</v>
      </c>
      <c r="D200">
        <v>3</v>
      </c>
      <c r="E200" t="s">
        <v>671</v>
      </c>
      <c r="F200" t="s">
        <v>1461</v>
      </c>
      <c r="G200">
        <v>38</v>
      </c>
      <c r="H200" t="s">
        <v>624</v>
      </c>
      <c r="I200" t="s">
        <v>448</v>
      </c>
      <c r="J200" t="s">
        <v>633</v>
      </c>
      <c r="K200" t="s">
        <v>634</v>
      </c>
      <c r="L200">
        <v>47</v>
      </c>
      <c r="M200">
        <v>15</v>
      </c>
      <c r="N200">
        <v>1747</v>
      </c>
      <c r="O200" t="s">
        <v>162</v>
      </c>
      <c r="P200" t="s">
        <v>1510</v>
      </c>
      <c r="Q200" t="s">
        <v>1511</v>
      </c>
      <c r="R200">
        <v>160</v>
      </c>
      <c r="S200">
        <v>-22</v>
      </c>
      <c r="T200">
        <v>1674</v>
      </c>
      <c r="U200" t="s">
        <v>1723</v>
      </c>
      <c r="W200" t="s">
        <v>646</v>
      </c>
      <c r="Y200" t="s">
        <v>1442</v>
      </c>
      <c r="Z200" t="s">
        <v>1442</v>
      </c>
      <c r="AB200">
        <f>IF(I200=$AA$2,_xlfn.XLOOKUP(O200,tennis_clusters!B:B,tennis_clusters!AB:AB),"NA")</f>
        <v>23</v>
      </c>
      <c r="AC200" t="str">
        <f>IF(OR(ISNUMBER(AB200),ISNA(AB200)),"NA",_xlfn.XLOOKUP(I200,tennis_clusters!B:B,tennis_clusters!AB:AB))</f>
        <v>NA</v>
      </c>
      <c r="AD200" t="str">
        <f t="shared" si="27"/>
        <v>W</v>
      </c>
      <c r="AE200" t="str">
        <f t="shared" si="28"/>
        <v>W</v>
      </c>
      <c r="AF200">
        <f t="shared" si="29"/>
        <v>23</v>
      </c>
      <c r="AG200">
        <f t="shared" si="26"/>
        <v>1</v>
      </c>
      <c r="AH200">
        <f t="shared" si="30"/>
        <v>0.53846153846153844</v>
      </c>
      <c r="AI200">
        <f t="shared" si="31"/>
        <v>0.21301775147928997</v>
      </c>
      <c r="AJ200">
        <v>0.38124999999999998</v>
      </c>
      <c r="AK200">
        <f t="shared" si="32"/>
        <v>0.38285156250000002</v>
      </c>
      <c r="AM200" t="str">
        <f t="shared" si="33"/>
        <v/>
      </c>
    </row>
    <row r="201" spans="1:39" x14ac:dyDescent="0.2">
      <c r="A201" t="s">
        <v>1724</v>
      </c>
      <c r="B201" t="s">
        <v>1474</v>
      </c>
      <c r="C201" t="s">
        <v>637</v>
      </c>
      <c r="D201">
        <v>3</v>
      </c>
      <c r="E201" t="s">
        <v>671</v>
      </c>
      <c r="F201" t="s">
        <v>1461</v>
      </c>
      <c r="G201">
        <v>39</v>
      </c>
      <c r="H201" t="s">
        <v>624</v>
      </c>
      <c r="I201" t="s">
        <v>35</v>
      </c>
      <c r="J201" t="s">
        <v>633</v>
      </c>
      <c r="K201" t="s">
        <v>634</v>
      </c>
      <c r="L201">
        <v>90</v>
      </c>
      <c r="M201">
        <v>10</v>
      </c>
      <c r="N201">
        <v>1833</v>
      </c>
      <c r="O201" t="s">
        <v>448</v>
      </c>
      <c r="P201" t="s">
        <v>633</v>
      </c>
      <c r="Q201" t="s">
        <v>634</v>
      </c>
      <c r="R201">
        <v>45</v>
      </c>
      <c r="S201">
        <v>-13</v>
      </c>
      <c r="T201">
        <v>1760</v>
      </c>
      <c r="U201" t="s">
        <v>1725</v>
      </c>
      <c r="W201" t="s">
        <v>1442</v>
      </c>
      <c r="X201">
        <v>7</v>
      </c>
      <c r="Y201" t="s">
        <v>1442</v>
      </c>
      <c r="Z201" t="s">
        <v>1442</v>
      </c>
      <c r="AB201" t="str">
        <f>IF(I201=$AA$2,_xlfn.XLOOKUP(O201,tennis_clusters!B:B,tennis_clusters!AB:AB),"NA")</f>
        <v>NA</v>
      </c>
      <c r="AC201">
        <f>IF(OR(ISNUMBER(AB201),ISNA(AB201)),"NA",_xlfn.XLOOKUP(I201,tennis_clusters!B:B,tennis_clusters!AB:AB))</f>
        <v>22</v>
      </c>
      <c r="AD201" t="str">
        <f t="shared" si="27"/>
        <v>L</v>
      </c>
      <c r="AE201" t="str">
        <f t="shared" si="28"/>
        <v>L</v>
      </c>
      <c r="AF201">
        <f t="shared" si="29"/>
        <v>22</v>
      </c>
      <c r="AG201">
        <f t="shared" si="26"/>
        <v>0</v>
      </c>
      <c r="AH201">
        <f t="shared" si="30"/>
        <v>0.36842105263157893</v>
      </c>
      <c r="AI201">
        <f t="shared" si="31"/>
        <v>0.13573407202216065</v>
      </c>
      <c r="AJ201">
        <v>0.38124999999999998</v>
      </c>
      <c r="AK201">
        <f t="shared" si="32"/>
        <v>0.14535156249999998</v>
      </c>
      <c r="AM201" t="str">
        <f t="shared" si="33"/>
        <v/>
      </c>
    </row>
    <row r="202" spans="1:39" x14ac:dyDescent="0.2">
      <c r="A202" t="s">
        <v>1726</v>
      </c>
      <c r="B202" t="s">
        <v>1559</v>
      </c>
      <c r="C202" t="s">
        <v>637</v>
      </c>
      <c r="D202">
        <v>3</v>
      </c>
      <c r="E202" t="s">
        <v>671</v>
      </c>
      <c r="F202" t="s">
        <v>1453</v>
      </c>
      <c r="G202">
        <v>79</v>
      </c>
      <c r="H202" t="s">
        <v>620</v>
      </c>
      <c r="I202" t="s">
        <v>35</v>
      </c>
      <c r="J202" t="s">
        <v>633</v>
      </c>
      <c r="K202" t="s">
        <v>634</v>
      </c>
      <c r="L202">
        <v>96</v>
      </c>
      <c r="M202">
        <v>10</v>
      </c>
      <c r="N202">
        <v>1835</v>
      </c>
      <c r="O202" t="s">
        <v>448</v>
      </c>
      <c r="P202" t="s">
        <v>633</v>
      </c>
      <c r="Q202" t="s">
        <v>634</v>
      </c>
      <c r="R202">
        <v>46</v>
      </c>
      <c r="S202">
        <v>-12</v>
      </c>
      <c r="T202">
        <v>1772</v>
      </c>
      <c r="U202" t="s">
        <v>754</v>
      </c>
      <c r="W202" t="s">
        <v>1442</v>
      </c>
      <c r="X202">
        <v>7</v>
      </c>
      <c r="Y202" t="s">
        <v>1442</v>
      </c>
      <c r="Z202" t="s">
        <v>1442</v>
      </c>
      <c r="AB202" t="str">
        <f>IF(I202=$AA$2,_xlfn.XLOOKUP(O202,tennis_clusters!B:B,tennis_clusters!AB:AB),"NA")</f>
        <v>NA</v>
      </c>
      <c r="AC202">
        <f>IF(OR(ISNUMBER(AB202),ISNA(AB202)),"NA",_xlfn.XLOOKUP(I202,tennis_clusters!B:B,tennis_clusters!AB:AB))</f>
        <v>22</v>
      </c>
      <c r="AD202" t="str">
        <f t="shared" si="27"/>
        <v>L</v>
      </c>
      <c r="AE202" t="str">
        <f t="shared" si="28"/>
        <v>L</v>
      </c>
      <c r="AF202">
        <f t="shared" si="29"/>
        <v>22</v>
      </c>
      <c r="AG202">
        <f t="shared" si="26"/>
        <v>0</v>
      </c>
      <c r="AH202">
        <f t="shared" si="30"/>
        <v>0.36842105263157893</v>
      </c>
      <c r="AI202">
        <f t="shared" si="31"/>
        <v>0.13573407202216065</v>
      </c>
      <c r="AJ202">
        <v>0.38124999999999998</v>
      </c>
      <c r="AK202">
        <f t="shared" si="32"/>
        <v>0.14535156249999998</v>
      </c>
      <c r="AM202" t="str">
        <f t="shared" si="33"/>
        <v/>
      </c>
    </row>
    <row r="203" spans="1:39" x14ac:dyDescent="0.2">
      <c r="A203" t="s">
        <v>1726</v>
      </c>
      <c r="B203" t="s">
        <v>1559</v>
      </c>
      <c r="C203" t="s">
        <v>637</v>
      </c>
      <c r="D203">
        <v>3</v>
      </c>
      <c r="E203" t="s">
        <v>671</v>
      </c>
      <c r="F203" t="s">
        <v>1453</v>
      </c>
      <c r="G203">
        <v>79</v>
      </c>
      <c r="H203" t="s">
        <v>624</v>
      </c>
      <c r="I203" t="s">
        <v>448</v>
      </c>
      <c r="J203" t="s">
        <v>633</v>
      </c>
      <c r="K203" t="s">
        <v>634</v>
      </c>
      <c r="L203">
        <v>46</v>
      </c>
      <c r="M203">
        <v>23</v>
      </c>
      <c r="N203">
        <v>1749</v>
      </c>
      <c r="O203" t="s">
        <v>505</v>
      </c>
      <c r="P203" t="s">
        <v>1076</v>
      </c>
      <c r="Q203" t="s">
        <v>1077</v>
      </c>
      <c r="R203">
        <v>68</v>
      </c>
      <c r="S203">
        <v>-14</v>
      </c>
      <c r="T203">
        <v>1883</v>
      </c>
      <c r="U203" t="s">
        <v>818</v>
      </c>
      <c r="V203">
        <v>7</v>
      </c>
      <c r="W203" t="s">
        <v>1442</v>
      </c>
      <c r="Y203" t="s">
        <v>1442</v>
      </c>
      <c r="Z203" t="s">
        <v>1442</v>
      </c>
      <c r="AB203">
        <f>IF(I203=$AA$2,_xlfn.XLOOKUP(O203,tennis_clusters!B:B,tennis_clusters!AB:AB),"NA")</f>
        <v>23</v>
      </c>
      <c r="AC203" t="str">
        <f>IF(OR(ISNUMBER(AB203),ISNA(AB203)),"NA",_xlfn.XLOOKUP(I203,tennis_clusters!B:B,tennis_clusters!AB:AB))</f>
        <v>NA</v>
      </c>
      <c r="AD203" t="str">
        <f t="shared" si="27"/>
        <v>W</v>
      </c>
      <c r="AE203" t="str">
        <f t="shared" si="28"/>
        <v>W</v>
      </c>
      <c r="AF203">
        <f t="shared" si="29"/>
        <v>23</v>
      </c>
      <c r="AG203">
        <f t="shared" si="26"/>
        <v>1</v>
      </c>
      <c r="AH203">
        <f t="shared" si="30"/>
        <v>0.53846153846153844</v>
      </c>
      <c r="AI203">
        <f t="shared" si="31"/>
        <v>0.21301775147928997</v>
      </c>
      <c r="AJ203">
        <v>0.38124999999999998</v>
      </c>
      <c r="AK203">
        <f t="shared" si="32"/>
        <v>0.38285156250000002</v>
      </c>
      <c r="AM203" t="str">
        <f t="shared" si="33"/>
        <v/>
      </c>
    </row>
    <row r="204" spans="1:39" x14ac:dyDescent="0.2">
      <c r="A204" t="s">
        <v>1727</v>
      </c>
      <c r="B204" t="s">
        <v>1728</v>
      </c>
      <c r="C204" t="s">
        <v>637</v>
      </c>
      <c r="D204">
        <v>3</v>
      </c>
      <c r="E204" t="s">
        <v>671</v>
      </c>
      <c r="F204" t="s">
        <v>1461</v>
      </c>
      <c r="G204">
        <v>55</v>
      </c>
      <c r="H204" t="s">
        <v>620</v>
      </c>
      <c r="I204" t="s">
        <v>236</v>
      </c>
      <c r="J204" t="s">
        <v>647</v>
      </c>
      <c r="K204" t="s">
        <v>648</v>
      </c>
      <c r="L204">
        <v>73</v>
      </c>
      <c r="M204">
        <v>18</v>
      </c>
      <c r="N204">
        <v>1745</v>
      </c>
      <c r="O204" t="s">
        <v>448</v>
      </c>
      <c r="P204" t="s">
        <v>633</v>
      </c>
      <c r="Q204" t="s">
        <v>634</v>
      </c>
      <c r="R204">
        <v>45</v>
      </c>
      <c r="S204">
        <v>-16</v>
      </c>
      <c r="T204">
        <v>1765</v>
      </c>
      <c r="U204" t="s">
        <v>825</v>
      </c>
      <c r="W204" t="s">
        <v>1442</v>
      </c>
      <c r="X204">
        <v>4</v>
      </c>
      <c r="Y204" t="s">
        <v>1442</v>
      </c>
      <c r="Z204" t="s">
        <v>1442</v>
      </c>
      <c r="AB204" t="str">
        <f>IF(I204=$AA$2,_xlfn.XLOOKUP(O204,tennis_clusters!B:B,tennis_clusters!AB:AB),"NA")</f>
        <v>NA</v>
      </c>
      <c r="AC204">
        <f>IF(OR(ISNUMBER(AB204),ISNA(AB204)),"NA",_xlfn.XLOOKUP(I204,tennis_clusters!B:B,tennis_clusters!AB:AB))</f>
        <v>9</v>
      </c>
      <c r="AD204" t="str">
        <f t="shared" si="27"/>
        <v>L</v>
      </c>
      <c r="AE204" t="str">
        <f t="shared" si="28"/>
        <v>L</v>
      </c>
      <c r="AF204">
        <f t="shared" si="29"/>
        <v>9</v>
      </c>
      <c r="AG204">
        <f t="shared" si="26"/>
        <v>0</v>
      </c>
      <c r="AH204">
        <f t="shared" si="30"/>
        <v>0.52941176470588236</v>
      </c>
      <c r="AI204">
        <f t="shared" si="31"/>
        <v>0.28027681660899656</v>
      </c>
      <c r="AJ204">
        <v>0.38124999999999998</v>
      </c>
      <c r="AK204">
        <f t="shared" si="32"/>
        <v>0.14535156249999998</v>
      </c>
      <c r="AM204" t="str">
        <f t="shared" si="33"/>
        <v/>
      </c>
    </row>
    <row r="205" spans="1:39" x14ac:dyDescent="0.2">
      <c r="A205" t="s">
        <v>1729</v>
      </c>
      <c r="B205" t="s">
        <v>719</v>
      </c>
      <c r="C205" t="s">
        <v>608</v>
      </c>
      <c r="D205">
        <v>5</v>
      </c>
      <c r="E205" t="s">
        <v>609</v>
      </c>
      <c r="F205" t="s">
        <v>1461</v>
      </c>
      <c r="G205">
        <v>62</v>
      </c>
      <c r="H205" t="s">
        <v>632</v>
      </c>
      <c r="I205" t="s">
        <v>575</v>
      </c>
      <c r="J205" t="s">
        <v>745</v>
      </c>
      <c r="K205" t="s">
        <v>746</v>
      </c>
      <c r="L205">
        <v>55</v>
      </c>
      <c r="M205">
        <v>9</v>
      </c>
      <c r="N205">
        <v>1921</v>
      </c>
      <c r="O205" t="s">
        <v>448</v>
      </c>
      <c r="P205" t="s">
        <v>633</v>
      </c>
      <c r="Q205" t="s">
        <v>634</v>
      </c>
      <c r="R205">
        <v>45</v>
      </c>
      <c r="S205">
        <v>-14</v>
      </c>
      <c r="T205">
        <v>1779</v>
      </c>
      <c r="U205" t="s">
        <v>1180</v>
      </c>
      <c r="W205" t="s">
        <v>1442</v>
      </c>
      <c r="Y205" t="s">
        <v>1442</v>
      </c>
      <c r="Z205" t="s">
        <v>1442</v>
      </c>
      <c r="AB205" t="str">
        <f>IF(I205=$AA$2,_xlfn.XLOOKUP(O205,tennis_clusters!B:B,tennis_clusters!AB:AB),"NA")</f>
        <v>NA</v>
      </c>
      <c r="AC205">
        <f>IF(OR(ISNUMBER(AB205),ISNA(AB205)),"NA",_xlfn.XLOOKUP(I205,tennis_clusters!B:B,tennis_clusters!AB:AB))</f>
        <v>15</v>
      </c>
      <c r="AD205" t="str">
        <f t="shared" si="27"/>
        <v>L</v>
      </c>
      <c r="AE205" t="str">
        <f t="shared" si="28"/>
        <v>L</v>
      </c>
      <c r="AF205">
        <f t="shared" si="29"/>
        <v>15</v>
      </c>
      <c r="AG205">
        <f t="shared" si="26"/>
        <v>0</v>
      </c>
      <c r="AH205">
        <f t="shared" si="30"/>
        <v>0.26923076923076922</v>
      </c>
      <c r="AI205">
        <f t="shared" si="31"/>
        <v>7.2485207100591711E-2</v>
      </c>
      <c r="AJ205">
        <v>0.38124999999999998</v>
      </c>
      <c r="AK205">
        <f t="shared" si="32"/>
        <v>0.14535156249999998</v>
      </c>
      <c r="AM205" t="str">
        <f t="shared" si="33"/>
        <v/>
      </c>
    </row>
    <row r="206" spans="1:39" x14ac:dyDescent="0.2">
      <c r="A206" t="s">
        <v>1730</v>
      </c>
      <c r="B206" t="s">
        <v>1612</v>
      </c>
      <c r="C206" t="s">
        <v>637</v>
      </c>
      <c r="D206">
        <v>3</v>
      </c>
      <c r="E206" t="s">
        <v>609</v>
      </c>
      <c r="F206" t="s">
        <v>1461</v>
      </c>
      <c r="G206">
        <v>67</v>
      </c>
      <c r="H206" t="s">
        <v>624</v>
      </c>
      <c r="I206" t="s">
        <v>323</v>
      </c>
      <c r="J206" t="s">
        <v>638</v>
      </c>
      <c r="K206" t="s">
        <v>639</v>
      </c>
      <c r="L206">
        <v>35</v>
      </c>
      <c r="M206">
        <v>4</v>
      </c>
      <c r="N206">
        <v>1975</v>
      </c>
      <c r="O206" t="s">
        <v>448</v>
      </c>
      <c r="P206" t="s">
        <v>633</v>
      </c>
      <c r="Q206" t="s">
        <v>634</v>
      </c>
      <c r="R206">
        <v>45</v>
      </c>
      <c r="S206">
        <v>-7</v>
      </c>
      <c r="T206">
        <v>1786</v>
      </c>
      <c r="U206" t="s">
        <v>1731</v>
      </c>
      <c r="W206" t="s">
        <v>1442</v>
      </c>
      <c r="Y206" t="s">
        <v>1442</v>
      </c>
      <c r="Z206" t="s">
        <v>1442</v>
      </c>
      <c r="AB206" t="str">
        <f>IF(I206=$AA$2,_xlfn.XLOOKUP(O206,tennis_clusters!B:B,tennis_clusters!AB:AB),"NA")</f>
        <v>NA</v>
      </c>
      <c r="AC206">
        <f>IF(OR(ISNUMBER(AB206),ISNA(AB206)),"NA",_xlfn.XLOOKUP(I206,tennis_clusters!B:B,tennis_clusters!AB:AB))</f>
        <v>23</v>
      </c>
      <c r="AD206" t="str">
        <f t="shared" si="27"/>
        <v>L</v>
      </c>
      <c r="AE206" t="str">
        <f t="shared" si="28"/>
        <v>L</v>
      </c>
      <c r="AF206">
        <f t="shared" si="29"/>
        <v>23</v>
      </c>
      <c r="AG206">
        <f t="shared" si="26"/>
        <v>0</v>
      </c>
      <c r="AH206">
        <f t="shared" si="30"/>
        <v>0.53846153846153844</v>
      </c>
      <c r="AI206">
        <f t="shared" si="31"/>
        <v>0.28994082840236685</v>
      </c>
      <c r="AJ206">
        <v>0.38124999999999998</v>
      </c>
      <c r="AK206">
        <f t="shared" si="32"/>
        <v>0.14535156249999998</v>
      </c>
      <c r="AM206" t="str">
        <f t="shared" si="33"/>
        <v/>
      </c>
    </row>
    <row r="207" spans="1:39" x14ac:dyDescent="0.2">
      <c r="A207" t="s">
        <v>1732</v>
      </c>
      <c r="B207" t="s">
        <v>1164</v>
      </c>
      <c r="C207" t="s">
        <v>637</v>
      </c>
      <c r="D207">
        <v>3</v>
      </c>
      <c r="E207" t="s">
        <v>609</v>
      </c>
      <c r="F207" t="s">
        <v>1461</v>
      </c>
      <c r="G207">
        <v>57</v>
      </c>
      <c r="H207" t="s">
        <v>624</v>
      </c>
      <c r="I207" t="s">
        <v>357</v>
      </c>
      <c r="J207" t="s">
        <v>693</v>
      </c>
      <c r="K207" t="s">
        <v>694</v>
      </c>
      <c r="L207">
        <v>73</v>
      </c>
      <c r="M207">
        <v>7</v>
      </c>
      <c r="N207">
        <v>1900</v>
      </c>
      <c r="O207" t="s">
        <v>448</v>
      </c>
      <c r="P207" t="s">
        <v>633</v>
      </c>
      <c r="Q207" t="s">
        <v>634</v>
      </c>
      <c r="R207">
        <v>42</v>
      </c>
      <c r="S207">
        <v>-9</v>
      </c>
      <c r="T207">
        <v>1795</v>
      </c>
      <c r="U207" t="s">
        <v>1304</v>
      </c>
      <c r="W207" t="s">
        <v>1442</v>
      </c>
      <c r="X207">
        <v>8</v>
      </c>
      <c r="Y207" t="s">
        <v>1442</v>
      </c>
      <c r="Z207" t="s">
        <v>1442</v>
      </c>
      <c r="AB207" t="str">
        <f>IF(I207=$AA$2,_xlfn.XLOOKUP(O207,tennis_clusters!B:B,tennis_clusters!AB:AB),"NA")</f>
        <v>NA</v>
      </c>
      <c r="AC207">
        <f>IF(OR(ISNUMBER(AB207),ISNA(AB207)),"NA",_xlfn.XLOOKUP(I207,tennis_clusters!B:B,tennis_clusters!AB:AB))</f>
        <v>9</v>
      </c>
      <c r="AD207" t="str">
        <f t="shared" si="27"/>
        <v>L</v>
      </c>
      <c r="AE207" t="str">
        <f t="shared" si="28"/>
        <v>L</v>
      </c>
      <c r="AF207">
        <f t="shared" si="29"/>
        <v>9</v>
      </c>
      <c r="AG207">
        <f t="shared" si="26"/>
        <v>0</v>
      </c>
      <c r="AH207">
        <f t="shared" si="30"/>
        <v>0.52941176470588236</v>
      </c>
      <c r="AI207">
        <f t="shared" si="31"/>
        <v>0.28027681660899656</v>
      </c>
      <c r="AJ207">
        <v>0.38124999999999998</v>
      </c>
      <c r="AK207">
        <f t="shared" si="32"/>
        <v>0.14535156249999998</v>
      </c>
      <c r="AM207" t="str">
        <f t="shared" si="33"/>
        <v/>
      </c>
    </row>
    <row r="208" spans="1:39" x14ac:dyDescent="0.2">
      <c r="A208" t="s">
        <v>1733</v>
      </c>
      <c r="B208" t="s">
        <v>844</v>
      </c>
      <c r="C208" t="s">
        <v>642</v>
      </c>
      <c r="D208">
        <v>3</v>
      </c>
      <c r="E208" t="s">
        <v>609</v>
      </c>
      <c r="F208" t="s">
        <v>1453</v>
      </c>
      <c r="G208">
        <v>69</v>
      </c>
      <c r="H208" t="s">
        <v>628</v>
      </c>
      <c r="I208" t="s">
        <v>87</v>
      </c>
      <c r="J208" t="s">
        <v>638</v>
      </c>
      <c r="K208" t="s">
        <v>639</v>
      </c>
      <c r="L208">
        <v>44</v>
      </c>
      <c r="M208">
        <v>8</v>
      </c>
      <c r="N208">
        <v>1891</v>
      </c>
      <c r="O208" t="s">
        <v>448</v>
      </c>
      <c r="P208" t="s">
        <v>633</v>
      </c>
      <c r="Q208" t="s">
        <v>634</v>
      </c>
      <c r="R208">
        <v>40</v>
      </c>
      <c r="S208">
        <v>-11</v>
      </c>
      <c r="T208">
        <v>1807</v>
      </c>
      <c r="U208" t="s">
        <v>666</v>
      </c>
      <c r="W208" t="s">
        <v>1442</v>
      </c>
      <c r="Y208" t="s">
        <v>728</v>
      </c>
      <c r="Z208" t="s">
        <v>1442</v>
      </c>
      <c r="AB208" t="str">
        <f>IF(I208=$AA$2,_xlfn.XLOOKUP(O208,tennis_clusters!B:B,tennis_clusters!AB:AB),"NA")</f>
        <v>NA</v>
      </c>
      <c r="AC208">
        <f>IF(OR(ISNUMBER(AB208),ISNA(AB208)),"NA",_xlfn.XLOOKUP(I208,tennis_clusters!B:B,tennis_clusters!AB:AB))</f>
        <v>5</v>
      </c>
      <c r="AD208" t="str">
        <f t="shared" si="27"/>
        <v>L</v>
      </c>
      <c r="AE208" t="str">
        <f t="shared" si="28"/>
        <v>L</v>
      </c>
      <c r="AF208">
        <f t="shared" si="29"/>
        <v>5</v>
      </c>
      <c r="AG208">
        <f t="shared" si="26"/>
        <v>0</v>
      </c>
      <c r="AH208">
        <f t="shared" si="30"/>
        <v>0.35294117647058826</v>
      </c>
      <c r="AI208">
        <f t="shared" si="31"/>
        <v>0.12456747404844293</v>
      </c>
      <c r="AJ208">
        <v>0.38124999999999998</v>
      </c>
      <c r="AK208">
        <f t="shared" si="32"/>
        <v>0.14535156249999998</v>
      </c>
      <c r="AM208" t="str">
        <f t="shared" si="33"/>
        <v/>
      </c>
    </row>
    <row r="209" spans="1:39" x14ac:dyDescent="0.2">
      <c r="A209" t="s">
        <v>1734</v>
      </c>
      <c r="B209" t="s">
        <v>1616</v>
      </c>
      <c r="C209" t="s">
        <v>783</v>
      </c>
      <c r="D209">
        <v>3</v>
      </c>
      <c r="E209" t="s">
        <v>609</v>
      </c>
      <c r="F209" t="s">
        <v>1453</v>
      </c>
      <c r="G209">
        <v>49</v>
      </c>
      <c r="H209" t="s">
        <v>624</v>
      </c>
      <c r="I209" t="s">
        <v>137</v>
      </c>
      <c r="J209" t="s">
        <v>745</v>
      </c>
      <c r="K209" t="s">
        <v>746</v>
      </c>
      <c r="L209">
        <v>45</v>
      </c>
      <c r="M209">
        <v>9</v>
      </c>
      <c r="N209">
        <v>1886</v>
      </c>
      <c r="O209" t="s">
        <v>448</v>
      </c>
      <c r="P209" t="s">
        <v>633</v>
      </c>
      <c r="Q209" t="s">
        <v>634</v>
      </c>
      <c r="R209">
        <v>40</v>
      </c>
      <c r="S209">
        <v>-10</v>
      </c>
      <c r="T209">
        <v>1817</v>
      </c>
      <c r="U209" t="s">
        <v>843</v>
      </c>
      <c r="W209" t="s">
        <v>1442</v>
      </c>
      <c r="Y209" t="s">
        <v>1442</v>
      </c>
      <c r="Z209" t="s">
        <v>1442</v>
      </c>
      <c r="AB209" t="str">
        <f>IF(I209=$AA$2,_xlfn.XLOOKUP(O209,tennis_clusters!B:B,tennis_clusters!AB:AB),"NA")</f>
        <v>NA</v>
      </c>
      <c r="AC209">
        <f>IF(OR(ISNUMBER(AB209),ISNA(AB209)),"NA",_xlfn.XLOOKUP(I209,tennis_clusters!B:B,tennis_clusters!AB:AB))</f>
        <v>8</v>
      </c>
      <c r="AD209" t="str">
        <f t="shared" si="27"/>
        <v>L</v>
      </c>
      <c r="AE209" t="str">
        <f t="shared" si="28"/>
        <v>L</v>
      </c>
      <c r="AF209">
        <f t="shared" si="29"/>
        <v>8</v>
      </c>
      <c r="AG209">
        <f t="shared" si="26"/>
        <v>0</v>
      </c>
      <c r="AH209">
        <f t="shared" si="30"/>
        <v>0.29166666666666669</v>
      </c>
      <c r="AI209">
        <f t="shared" si="31"/>
        <v>8.5069444444444461E-2</v>
      </c>
      <c r="AJ209">
        <v>0.38124999999999998</v>
      </c>
      <c r="AK209">
        <f t="shared" si="32"/>
        <v>0.14535156249999998</v>
      </c>
      <c r="AM209" t="str">
        <f t="shared" si="33"/>
        <v/>
      </c>
    </row>
    <row r="210" spans="1:39" x14ac:dyDescent="0.2">
      <c r="A210" t="s">
        <v>1735</v>
      </c>
      <c r="B210" t="s">
        <v>891</v>
      </c>
      <c r="C210" t="s">
        <v>637</v>
      </c>
      <c r="D210">
        <v>3</v>
      </c>
      <c r="E210" t="s">
        <v>609</v>
      </c>
      <c r="F210" t="s">
        <v>1453</v>
      </c>
      <c r="G210">
        <v>63</v>
      </c>
      <c r="H210" t="s">
        <v>624</v>
      </c>
      <c r="I210" t="s">
        <v>1736</v>
      </c>
      <c r="J210" t="s">
        <v>1737</v>
      </c>
      <c r="K210" t="s">
        <v>1738</v>
      </c>
      <c r="L210">
        <v>87</v>
      </c>
      <c r="M210">
        <v>22</v>
      </c>
      <c r="N210">
        <v>1739</v>
      </c>
      <c r="O210" t="s">
        <v>448</v>
      </c>
      <c r="P210" t="s">
        <v>633</v>
      </c>
      <c r="Q210" t="s">
        <v>634</v>
      </c>
      <c r="R210">
        <v>42</v>
      </c>
      <c r="S210">
        <v>-15</v>
      </c>
      <c r="T210">
        <v>1832</v>
      </c>
      <c r="U210" t="s">
        <v>709</v>
      </c>
      <c r="W210" t="s">
        <v>1442</v>
      </c>
      <c r="Y210" t="s">
        <v>1442</v>
      </c>
      <c r="Z210" t="s">
        <v>1442</v>
      </c>
      <c r="AB210" t="str">
        <f>IF(I210=$AA$2,_xlfn.XLOOKUP(O210,tennis_clusters!B:B,tennis_clusters!AB:AB),"NA")</f>
        <v>NA</v>
      </c>
      <c r="AC210" t="e">
        <f>IF(OR(ISNUMBER(AB210),ISNA(AB210)),"NA",_xlfn.XLOOKUP(I210,tennis_clusters!B:B,tennis_clusters!AB:AB))</f>
        <v>#N/A</v>
      </c>
      <c r="AD210" t="str">
        <f t="shared" si="27"/>
        <v>L</v>
      </c>
      <c r="AE210" t="str">
        <f t="shared" si="28"/>
        <v/>
      </c>
      <c r="AF210" t="str">
        <f t="shared" si="29"/>
        <v/>
      </c>
      <c r="AG210" t="str">
        <f t="shared" si="26"/>
        <v/>
      </c>
      <c r="AH210" t="str">
        <f t="shared" si="30"/>
        <v/>
      </c>
      <c r="AI210" t="str">
        <f t="shared" si="31"/>
        <v/>
      </c>
      <c r="AJ210">
        <v>0.38124999999999998</v>
      </c>
      <c r="AK210" t="str">
        <f t="shared" si="32"/>
        <v/>
      </c>
      <c r="AM210" t="str">
        <f t="shared" si="33"/>
        <v/>
      </c>
    </row>
    <row r="211" spans="1:39" x14ac:dyDescent="0.2">
      <c r="A211" t="s">
        <v>1739</v>
      </c>
      <c r="B211" t="s">
        <v>1618</v>
      </c>
      <c r="C211" t="s">
        <v>642</v>
      </c>
      <c r="D211">
        <v>3</v>
      </c>
      <c r="E211" t="s">
        <v>609</v>
      </c>
      <c r="F211" t="s">
        <v>1461</v>
      </c>
      <c r="G211">
        <v>66</v>
      </c>
      <c r="H211" t="s">
        <v>628</v>
      </c>
      <c r="I211" t="s">
        <v>219</v>
      </c>
      <c r="J211" t="s">
        <v>1456</v>
      </c>
      <c r="K211" t="s">
        <v>1457</v>
      </c>
      <c r="L211">
        <v>56</v>
      </c>
      <c r="M211">
        <v>8</v>
      </c>
      <c r="N211">
        <v>1932</v>
      </c>
      <c r="O211" t="s">
        <v>448</v>
      </c>
      <c r="P211" t="s">
        <v>633</v>
      </c>
      <c r="Q211" t="s">
        <v>634</v>
      </c>
      <c r="R211">
        <v>40</v>
      </c>
      <c r="S211">
        <v>-10</v>
      </c>
      <c r="T211">
        <v>1842</v>
      </c>
      <c r="U211" t="s">
        <v>742</v>
      </c>
      <c r="W211" t="s">
        <v>1442</v>
      </c>
      <c r="Y211" t="s">
        <v>1442</v>
      </c>
      <c r="Z211" t="s">
        <v>1442</v>
      </c>
      <c r="AB211" t="str">
        <f>IF(I211=$AA$2,_xlfn.XLOOKUP(O211,tennis_clusters!B:B,tennis_clusters!AB:AB),"NA")</f>
        <v>NA</v>
      </c>
      <c r="AC211">
        <f>IF(OR(ISNUMBER(AB211),ISNA(AB211)),"NA",_xlfn.XLOOKUP(I211,tennis_clusters!B:B,tennis_clusters!AB:AB))</f>
        <v>11</v>
      </c>
      <c r="AD211" t="str">
        <f t="shared" si="27"/>
        <v>L</v>
      </c>
      <c r="AE211" t="str">
        <f t="shared" si="28"/>
        <v>L</v>
      </c>
      <c r="AF211">
        <f t="shared" si="29"/>
        <v>11</v>
      </c>
      <c r="AG211">
        <f t="shared" si="26"/>
        <v>0</v>
      </c>
      <c r="AH211">
        <f t="shared" si="30"/>
        <v>0.17391304347826086</v>
      </c>
      <c r="AI211">
        <f t="shared" si="31"/>
        <v>3.0245746691871453E-2</v>
      </c>
      <c r="AJ211">
        <v>0.38124999999999998</v>
      </c>
      <c r="AK211">
        <f t="shared" si="32"/>
        <v>0.14535156249999998</v>
      </c>
      <c r="AM211" t="str">
        <f t="shared" si="33"/>
        <v/>
      </c>
    </row>
    <row r="212" spans="1:39" x14ac:dyDescent="0.2">
      <c r="A212" t="s">
        <v>1740</v>
      </c>
      <c r="B212" t="s">
        <v>1621</v>
      </c>
      <c r="C212" t="s">
        <v>783</v>
      </c>
      <c r="D212">
        <v>3</v>
      </c>
      <c r="E212" t="s">
        <v>609</v>
      </c>
      <c r="F212" t="s">
        <v>1461</v>
      </c>
      <c r="G212">
        <v>56</v>
      </c>
      <c r="H212" t="s">
        <v>624</v>
      </c>
      <c r="I212" t="s">
        <v>325</v>
      </c>
      <c r="J212" t="s">
        <v>729</v>
      </c>
      <c r="K212" t="s">
        <v>730</v>
      </c>
      <c r="L212">
        <v>37</v>
      </c>
      <c r="M212">
        <v>10</v>
      </c>
      <c r="N212">
        <v>1880</v>
      </c>
      <c r="O212" t="s">
        <v>448</v>
      </c>
      <c r="P212" t="s">
        <v>633</v>
      </c>
      <c r="Q212" t="s">
        <v>634</v>
      </c>
      <c r="R212">
        <v>41</v>
      </c>
      <c r="S212">
        <v>-11</v>
      </c>
      <c r="T212">
        <v>1853</v>
      </c>
      <c r="U212" t="s">
        <v>1741</v>
      </c>
      <c r="W212" t="s">
        <v>1442</v>
      </c>
      <c r="Y212" t="s">
        <v>1442</v>
      </c>
      <c r="Z212" t="s">
        <v>1442</v>
      </c>
      <c r="AB212" t="str">
        <f>IF(I212=$AA$2,_xlfn.XLOOKUP(O212,tennis_clusters!B:B,tennis_clusters!AB:AB),"NA")</f>
        <v>NA</v>
      </c>
      <c r="AC212">
        <f>IF(OR(ISNUMBER(AB212),ISNA(AB212)),"NA",_xlfn.XLOOKUP(I212,tennis_clusters!B:B,tennis_clusters!AB:AB))</f>
        <v>23</v>
      </c>
      <c r="AD212" t="str">
        <f t="shared" si="27"/>
        <v>L</v>
      </c>
      <c r="AE212" t="str">
        <f t="shared" si="28"/>
        <v>L</v>
      </c>
      <c r="AF212">
        <f t="shared" si="29"/>
        <v>23</v>
      </c>
      <c r="AG212">
        <f t="shared" si="26"/>
        <v>0</v>
      </c>
      <c r="AH212">
        <f t="shared" si="30"/>
        <v>0.53846153846153844</v>
      </c>
      <c r="AI212">
        <f t="shared" si="31"/>
        <v>0.28994082840236685</v>
      </c>
      <c r="AJ212">
        <v>0.38124999999999998</v>
      </c>
      <c r="AK212">
        <f t="shared" si="32"/>
        <v>0.14535156249999998</v>
      </c>
      <c r="AM212" t="str">
        <f t="shared" si="33"/>
        <v/>
      </c>
    </row>
    <row r="213" spans="1:39" x14ac:dyDescent="0.2">
      <c r="A213" t="s">
        <v>1742</v>
      </c>
      <c r="B213" t="s">
        <v>1623</v>
      </c>
      <c r="C213" t="s">
        <v>637</v>
      </c>
      <c r="D213">
        <v>3</v>
      </c>
      <c r="E213" t="s">
        <v>609</v>
      </c>
      <c r="F213" t="s">
        <v>1453</v>
      </c>
      <c r="G213">
        <v>44</v>
      </c>
      <c r="H213" t="s">
        <v>624</v>
      </c>
      <c r="I213" t="s">
        <v>146</v>
      </c>
      <c r="J213" t="s">
        <v>1669</v>
      </c>
      <c r="K213" t="s">
        <v>1670</v>
      </c>
      <c r="L213">
        <v>46</v>
      </c>
      <c r="M213">
        <v>9</v>
      </c>
      <c r="N213">
        <v>1891</v>
      </c>
      <c r="O213" t="s">
        <v>448</v>
      </c>
      <c r="P213" t="s">
        <v>633</v>
      </c>
      <c r="Q213" t="s">
        <v>634</v>
      </c>
      <c r="R213">
        <v>42</v>
      </c>
      <c r="S213">
        <v>-10</v>
      </c>
      <c r="T213">
        <v>1863</v>
      </c>
      <c r="U213" t="s">
        <v>744</v>
      </c>
      <c r="W213" t="s">
        <v>1442</v>
      </c>
      <c r="X213">
        <v>6</v>
      </c>
      <c r="Y213" t="s">
        <v>1442</v>
      </c>
      <c r="Z213" t="s">
        <v>1442</v>
      </c>
      <c r="AB213" t="str">
        <f>IF(I213=$AA$2,_xlfn.XLOOKUP(O213,tennis_clusters!B:B,tennis_clusters!AB:AB),"NA")</f>
        <v>NA</v>
      </c>
      <c r="AC213">
        <f>IF(OR(ISNUMBER(AB213),ISNA(AB213)),"NA",_xlfn.XLOOKUP(I213,tennis_clusters!B:B,tennis_clusters!AB:AB))</f>
        <v>24</v>
      </c>
      <c r="AD213" t="str">
        <f t="shared" si="27"/>
        <v>L</v>
      </c>
      <c r="AE213" t="str">
        <f t="shared" si="28"/>
        <v>L</v>
      </c>
      <c r="AF213">
        <f t="shared" si="29"/>
        <v>24</v>
      </c>
      <c r="AG213">
        <f t="shared" si="26"/>
        <v>0</v>
      </c>
      <c r="AH213">
        <f t="shared" si="30"/>
        <v>0.35294117647058826</v>
      </c>
      <c r="AI213">
        <f t="shared" si="31"/>
        <v>0.12456747404844293</v>
      </c>
      <c r="AJ213">
        <v>0.38124999999999998</v>
      </c>
      <c r="AK213">
        <f t="shared" si="32"/>
        <v>0.14535156249999998</v>
      </c>
      <c r="AM213" t="str">
        <f t="shared" si="33"/>
        <v/>
      </c>
    </row>
    <row r="214" spans="1:39" x14ac:dyDescent="0.2">
      <c r="A214" t="s">
        <v>1743</v>
      </c>
      <c r="B214" t="s">
        <v>607</v>
      </c>
      <c r="C214" t="s">
        <v>608</v>
      </c>
      <c r="D214">
        <v>5</v>
      </c>
      <c r="E214" t="s">
        <v>609</v>
      </c>
      <c r="F214" t="s">
        <v>1461</v>
      </c>
      <c r="G214">
        <v>60</v>
      </c>
      <c r="H214" t="s">
        <v>628</v>
      </c>
      <c r="I214" t="s">
        <v>175</v>
      </c>
      <c r="J214" t="s">
        <v>633</v>
      </c>
      <c r="K214" t="s">
        <v>634</v>
      </c>
      <c r="L214">
        <v>31</v>
      </c>
      <c r="M214">
        <v>9</v>
      </c>
      <c r="N214">
        <v>1982</v>
      </c>
      <c r="O214" t="s">
        <v>448</v>
      </c>
      <c r="P214" t="s">
        <v>633</v>
      </c>
      <c r="Q214" t="s">
        <v>634</v>
      </c>
      <c r="R214">
        <v>37</v>
      </c>
      <c r="S214">
        <v>-10</v>
      </c>
      <c r="T214">
        <v>1873</v>
      </c>
      <c r="U214" t="s">
        <v>1744</v>
      </c>
      <c r="V214">
        <v>30</v>
      </c>
      <c r="W214" t="s">
        <v>1442</v>
      </c>
      <c r="Y214" t="s">
        <v>1442</v>
      </c>
      <c r="Z214" t="s">
        <v>1442</v>
      </c>
      <c r="AB214" t="str">
        <f>IF(I214=$AA$2,_xlfn.XLOOKUP(O214,tennis_clusters!B:B,tennis_clusters!AB:AB),"NA")</f>
        <v>NA</v>
      </c>
      <c r="AC214">
        <f>IF(OR(ISNUMBER(AB214),ISNA(AB214)),"NA",_xlfn.XLOOKUP(I214,tennis_clusters!B:B,tennis_clusters!AB:AB))</f>
        <v>20</v>
      </c>
      <c r="AD214" t="str">
        <f t="shared" si="27"/>
        <v>L</v>
      </c>
      <c r="AE214" t="str">
        <f t="shared" si="28"/>
        <v>L</v>
      </c>
      <c r="AF214">
        <f t="shared" si="29"/>
        <v>20</v>
      </c>
      <c r="AG214">
        <f t="shared" si="26"/>
        <v>0</v>
      </c>
      <c r="AH214">
        <f t="shared" si="30"/>
        <v>0.5</v>
      </c>
      <c r="AI214">
        <f t="shared" si="31"/>
        <v>0.25</v>
      </c>
      <c r="AJ214">
        <v>0.38124999999999998</v>
      </c>
      <c r="AK214">
        <f t="shared" si="32"/>
        <v>0.14535156249999998</v>
      </c>
      <c r="AM214" t="str">
        <f t="shared" si="33"/>
        <v/>
      </c>
    </row>
    <row r="215" spans="1:39" x14ac:dyDescent="0.2">
      <c r="A215" t="s">
        <v>1743</v>
      </c>
      <c r="B215" t="s">
        <v>607</v>
      </c>
      <c r="C215" t="s">
        <v>608</v>
      </c>
      <c r="D215">
        <v>5</v>
      </c>
      <c r="E215" t="s">
        <v>609</v>
      </c>
      <c r="F215" t="s">
        <v>1461</v>
      </c>
      <c r="G215">
        <v>60</v>
      </c>
      <c r="H215" t="s">
        <v>632</v>
      </c>
      <c r="I215" t="s">
        <v>448</v>
      </c>
      <c r="J215" t="s">
        <v>633</v>
      </c>
      <c r="K215" t="s">
        <v>634</v>
      </c>
      <c r="L215">
        <v>37</v>
      </c>
      <c r="M215">
        <v>22</v>
      </c>
      <c r="N215">
        <v>1851</v>
      </c>
      <c r="O215" t="s">
        <v>547</v>
      </c>
      <c r="P215" t="s">
        <v>737</v>
      </c>
      <c r="Q215" t="s">
        <v>738</v>
      </c>
      <c r="R215">
        <v>40</v>
      </c>
      <c r="S215">
        <v>-18</v>
      </c>
      <c r="T215">
        <v>1984</v>
      </c>
      <c r="U215" t="s">
        <v>1745</v>
      </c>
      <c r="W215" t="s">
        <v>1442</v>
      </c>
      <c r="Y215" t="s">
        <v>1442</v>
      </c>
      <c r="Z215" t="s">
        <v>1442</v>
      </c>
      <c r="AB215">
        <f>IF(I215=$AA$2,_xlfn.XLOOKUP(O215,tennis_clusters!B:B,tennis_clusters!AB:AB),"NA")</f>
        <v>2</v>
      </c>
      <c r="AC215" t="str">
        <f>IF(OR(ISNUMBER(AB215),ISNA(AB215)),"NA",_xlfn.XLOOKUP(I215,tennis_clusters!B:B,tennis_clusters!AB:AB))</f>
        <v>NA</v>
      </c>
      <c r="AD215" t="str">
        <f t="shared" si="27"/>
        <v>W</v>
      </c>
      <c r="AE215" t="str">
        <f t="shared" si="28"/>
        <v>W</v>
      </c>
      <c r="AF215">
        <f t="shared" si="29"/>
        <v>2</v>
      </c>
      <c r="AG215">
        <f t="shared" si="26"/>
        <v>1</v>
      </c>
      <c r="AH215">
        <f t="shared" si="30"/>
        <v>0.51515151515151514</v>
      </c>
      <c r="AI215">
        <f t="shared" si="31"/>
        <v>0.23507805325987147</v>
      </c>
      <c r="AJ215">
        <v>0.38124999999999998</v>
      </c>
      <c r="AK215">
        <f t="shared" si="32"/>
        <v>0.38285156250000002</v>
      </c>
      <c r="AM215" t="str">
        <f t="shared" si="33"/>
        <v/>
      </c>
    </row>
    <row r="216" spans="1:39" x14ac:dyDescent="0.2">
      <c r="A216" t="s">
        <v>1746</v>
      </c>
      <c r="B216" t="s">
        <v>1572</v>
      </c>
      <c r="C216" t="s">
        <v>637</v>
      </c>
      <c r="D216">
        <v>3</v>
      </c>
      <c r="E216" t="s">
        <v>609</v>
      </c>
      <c r="F216" t="s">
        <v>1461</v>
      </c>
      <c r="G216">
        <v>63</v>
      </c>
      <c r="H216" t="s">
        <v>624</v>
      </c>
      <c r="I216" t="s">
        <v>513</v>
      </c>
      <c r="J216" t="s">
        <v>829</v>
      </c>
      <c r="K216" t="s">
        <v>830</v>
      </c>
      <c r="L216">
        <v>96</v>
      </c>
      <c r="M216">
        <v>15</v>
      </c>
      <c r="N216">
        <v>1804</v>
      </c>
      <c r="O216" t="s">
        <v>448</v>
      </c>
      <c r="P216" t="s">
        <v>633</v>
      </c>
      <c r="Q216" t="s">
        <v>634</v>
      </c>
      <c r="R216">
        <v>37</v>
      </c>
      <c r="S216">
        <v>-12</v>
      </c>
      <c r="T216">
        <v>1863</v>
      </c>
      <c r="U216" t="s">
        <v>842</v>
      </c>
      <c r="W216" t="s">
        <v>1442</v>
      </c>
      <c r="X216">
        <v>15</v>
      </c>
      <c r="Y216" t="s">
        <v>646</v>
      </c>
      <c r="Z216" t="s">
        <v>1442</v>
      </c>
      <c r="AB216" t="str">
        <f>IF(I216=$AA$2,_xlfn.XLOOKUP(O216,tennis_clusters!B:B,tennis_clusters!AB:AB),"NA")</f>
        <v>NA</v>
      </c>
      <c r="AC216">
        <f>IF(OR(ISNUMBER(AB216),ISNA(AB216)),"NA",_xlfn.XLOOKUP(I216,tennis_clusters!B:B,tennis_clusters!AB:AB))</f>
        <v>10</v>
      </c>
      <c r="AD216" t="str">
        <f t="shared" si="27"/>
        <v>L</v>
      </c>
      <c r="AE216" t="str">
        <f t="shared" si="28"/>
        <v>L</v>
      </c>
      <c r="AF216">
        <f t="shared" si="29"/>
        <v>10</v>
      </c>
      <c r="AG216">
        <f t="shared" si="26"/>
        <v>0</v>
      </c>
      <c r="AH216">
        <f t="shared" si="30"/>
        <v>0.33333333333333331</v>
      </c>
      <c r="AI216">
        <f t="shared" si="31"/>
        <v>0.1111111111111111</v>
      </c>
      <c r="AJ216">
        <v>0.38124999999999998</v>
      </c>
      <c r="AK216">
        <f t="shared" si="32"/>
        <v>0.14535156249999998</v>
      </c>
      <c r="AM216" t="str">
        <f t="shared" si="33"/>
        <v/>
      </c>
    </row>
    <row r="217" spans="1:39" x14ac:dyDescent="0.2">
      <c r="A217" t="s">
        <v>1747</v>
      </c>
      <c r="B217" t="s">
        <v>641</v>
      </c>
      <c r="C217" t="s">
        <v>642</v>
      </c>
      <c r="D217">
        <v>3</v>
      </c>
      <c r="E217" t="s">
        <v>609</v>
      </c>
      <c r="F217" t="s">
        <v>1461</v>
      </c>
      <c r="G217">
        <v>61</v>
      </c>
      <c r="H217" t="s">
        <v>620</v>
      </c>
      <c r="I217" t="s">
        <v>380</v>
      </c>
      <c r="J217" t="s">
        <v>871</v>
      </c>
      <c r="K217" t="s">
        <v>872</v>
      </c>
      <c r="L217">
        <v>15</v>
      </c>
      <c r="M217">
        <v>4</v>
      </c>
      <c r="N217">
        <v>2121</v>
      </c>
      <c r="O217" t="s">
        <v>448</v>
      </c>
      <c r="P217" t="s">
        <v>633</v>
      </c>
      <c r="Q217" t="s">
        <v>634</v>
      </c>
      <c r="R217">
        <v>40</v>
      </c>
      <c r="S217">
        <v>-5</v>
      </c>
      <c r="T217">
        <v>1868</v>
      </c>
      <c r="U217" t="s">
        <v>784</v>
      </c>
      <c r="V217">
        <v>12</v>
      </c>
      <c r="W217" t="s">
        <v>1442</v>
      </c>
      <c r="Y217" t="s">
        <v>1442</v>
      </c>
      <c r="Z217" t="s">
        <v>1442</v>
      </c>
      <c r="AB217" t="str">
        <f>IF(I217=$AA$2,_xlfn.XLOOKUP(O217,tennis_clusters!B:B,tennis_clusters!AB:AB),"NA")</f>
        <v>NA</v>
      </c>
      <c r="AC217">
        <f>IF(OR(ISNUMBER(AB217),ISNA(AB217)),"NA",_xlfn.XLOOKUP(I217,tennis_clusters!B:B,tennis_clusters!AB:AB))</f>
        <v>11</v>
      </c>
      <c r="AD217" t="str">
        <f t="shared" si="27"/>
        <v>L</v>
      </c>
      <c r="AE217" t="str">
        <f t="shared" si="28"/>
        <v>L</v>
      </c>
      <c r="AF217">
        <f t="shared" si="29"/>
        <v>11</v>
      </c>
      <c r="AG217">
        <f t="shared" si="26"/>
        <v>0</v>
      </c>
      <c r="AH217">
        <f t="shared" si="30"/>
        <v>0.17391304347826086</v>
      </c>
      <c r="AI217">
        <f t="shared" si="31"/>
        <v>3.0245746691871453E-2</v>
      </c>
      <c r="AJ217">
        <v>0.38124999999999998</v>
      </c>
      <c r="AK217">
        <f t="shared" si="32"/>
        <v>0.14535156249999998</v>
      </c>
      <c r="AM217" t="str">
        <f t="shared" si="33"/>
        <v/>
      </c>
    </row>
    <row r="218" spans="1:39" x14ac:dyDescent="0.2">
      <c r="A218" t="s">
        <v>1747</v>
      </c>
      <c r="B218" t="s">
        <v>641</v>
      </c>
      <c r="C218" t="s">
        <v>642</v>
      </c>
      <c r="D218">
        <v>3</v>
      </c>
      <c r="E218" t="s">
        <v>609</v>
      </c>
      <c r="F218" t="s">
        <v>1461</v>
      </c>
      <c r="G218">
        <v>61</v>
      </c>
      <c r="H218" t="s">
        <v>624</v>
      </c>
      <c r="I218" t="s">
        <v>448</v>
      </c>
      <c r="J218" t="s">
        <v>633</v>
      </c>
      <c r="K218" t="s">
        <v>634</v>
      </c>
      <c r="L218">
        <v>40</v>
      </c>
      <c r="M218">
        <v>23</v>
      </c>
      <c r="N218">
        <v>1845</v>
      </c>
      <c r="O218" t="s">
        <v>271</v>
      </c>
      <c r="P218" t="s">
        <v>1510</v>
      </c>
      <c r="Q218" t="s">
        <v>1511</v>
      </c>
      <c r="R218">
        <v>8</v>
      </c>
      <c r="S218">
        <v>-17</v>
      </c>
      <c r="T218">
        <v>2158</v>
      </c>
      <c r="U218" t="s">
        <v>1748</v>
      </c>
      <c r="W218" t="s">
        <v>1442</v>
      </c>
      <c r="X218">
        <v>7</v>
      </c>
      <c r="Y218" t="s">
        <v>1442</v>
      </c>
      <c r="Z218" t="s">
        <v>847</v>
      </c>
      <c r="AB218">
        <f>IF(I218=$AA$2,_xlfn.XLOOKUP(O218,tennis_clusters!B:B,tennis_clusters!AB:AB),"NA")</f>
        <v>15</v>
      </c>
      <c r="AC218" t="str">
        <f>IF(OR(ISNUMBER(AB218),ISNA(AB218)),"NA",_xlfn.XLOOKUP(I218,tennis_clusters!B:B,tennis_clusters!AB:AB))</f>
        <v>NA</v>
      </c>
      <c r="AD218" t="str">
        <f t="shared" si="27"/>
        <v>W</v>
      </c>
      <c r="AE218" t="str">
        <f t="shared" si="28"/>
        <v>W</v>
      </c>
      <c r="AF218">
        <f t="shared" si="29"/>
        <v>15</v>
      </c>
      <c r="AG218">
        <f t="shared" si="26"/>
        <v>1</v>
      </c>
      <c r="AH218">
        <f t="shared" si="30"/>
        <v>0.26923076923076922</v>
      </c>
      <c r="AI218">
        <f t="shared" si="31"/>
        <v>0.53402366863905337</v>
      </c>
      <c r="AJ218">
        <v>0.38124999999999998</v>
      </c>
      <c r="AK218">
        <f t="shared" si="32"/>
        <v>0.38285156250000002</v>
      </c>
      <c r="AM218" t="str">
        <f t="shared" si="33"/>
        <v/>
      </c>
    </row>
    <row r="219" spans="1:39" x14ac:dyDescent="0.2">
      <c r="A219" t="s">
        <v>1747</v>
      </c>
      <c r="B219" t="s">
        <v>641</v>
      </c>
      <c r="C219" t="s">
        <v>642</v>
      </c>
      <c r="D219">
        <v>3</v>
      </c>
      <c r="E219" t="s">
        <v>609</v>
      </c>
      <c r="F219" t="s">
        <v>1461</v>
      </c>
      <c r="G219">
        <v>61</v>
      </c>
      <c r="H219" t="s">
        <v>628</v>
      </c>
      <c r="I219" t="s">
        <v>448</v>
      </c>
      <c r="J219" t="s">
        <v>633</v>
      </c>
      <c r="K219" t="s">
        <v>634</v>
      </c>
      <c r="L219">
        <v>40</v>
      </c>
      <c r="M219">
        <v>13</v>
      </c>
      <c r="N219">
        <v>1832</v>
      </c>
      <c r="O219" t="s">
        <v>381</v>
      </c>
      <c r="P219" t="s">
        <v>643</v>
      </c>
      <c r="Q219" t="s">
        <v>644</v>
      </c>
      <c r="R219">
        <v>64</v>
      </c>
      <c r="S219">
        <v>-14</v>
      </c>
      <c r="T219">
        <v>1815</v>
      </c>
      <c r="U219" t="s">
        <v>831</v>
      </c>
      <c r="W219" t="s">
        <v>646</v>
      </c>
      <c r="Y219" t="s">
        <v>1442</v>
      </c>
      <c r="Z219" t="s">
        <v>1442</v>
      </c>
      <c r="AB219">
        <f>IF(I219=$AA$2,_xlfn.XLOOKUP(O219,tennis_clusters!B:B,tennis_clusters!AB:AB),"NA")</f>
        <v>28</v>
      </c>
      <c r="AC219" t="str">
        <f>IF(OR(ISNUMBER(AB219),ISNA(AB219)),"NA",_xlfn.XLOOKUP(I219,tennis_clusters!B:B,tennis_clusters!AB:AB))</f>
        <v>NA</v>
      </c>
      <c r="AD219" t="str">
        <f t="shared" si="27"/>
        <v>W</v>
      </c>
      <c r="AE219" t="str">
        <f t="shared" si="28"/>
        <v>W</v>
      </c>
      <c r="AF219">
        <f t="shared" si="29"/>
        <v>28</v>
      </c>
      <c r="AG219">
        <f t="shared" si="26"/>
        <v>1</v>
      </c>
      <c r="AH219">
        <f t="shared" si="30"/>
        <v>0.625</v>
      </c>
      <c r="AI219">
        <f t="shared" si="31"/>
        <v>0.140625</v>
      </c>
      <c r="AJ219">
        <v>0.38124999999999998</v>
      </c>
      <c r="AK219">
        <f t="shared" si="32"/>
        <v>0.38285156250000002</v>
      </c>
      <c r="AM219" t="str">
        <f t="shared" si="33"/>
        <v/>
      </c>
    </row>
    <row r="220" spans="1:39" x14ac:dyDescent="0.2">
      <c r="A220" t="s">
        <v>1749</v>
      </c>
      <c r="B220" t="s">
        <v>650</v>
      </c>
      <c r="C220" t="s">
        <v>642</v>
      </c>
      <c r="D220">
        <v>3</v>
      </c>
      <c r="E220" t="s">
        <v>609</v>
      </c>
      <c r="F220" t="s">
        <v>1461</v>
      </c>
      <c r="G220">
        <v>60</v>
      </c>
      <c r="H220" t="s">
        <v>624</v>
      </c>
      <c r="I220" t="s">
        <v>304</v>
      </c>
      <c r="J220" t="s">
        <v>611</v>
      </c>
      <c r="K220" t="s">
        <v>612</v>
      </c>
      <c r="L220">
        <v>11</v>
      </c>
      <c r="M220">
        <v>3</v>
      </c>
      <c r="N220">
        <v>2106</v>
      </c>
      <c r="O220" t="s">
        <v>448</v>
      </c>
      <c r="P220" t="s">
        <v>633</v>
      </c>
      <c r="Q220" t="s">
        <v>634</v>
      </c>
      <c r="R220">
        <v>44</v>
      </c>
      <c r="S220">
        <v>-5</v>
      </c>
      <c r="T220">
        <v>1837</v>
      </c>
      <c r="U220" t="s">
        <v>986</v>
      </c>
      <c r="V220">
        <v>8</v>
      </c>
      <c r="W220" t="s">
        <v>1442</v>
      </c>
      <c r="Y220" t="s">
        <v>1442</v>
      </c>
      <c r="Z220" t="s">
        <v>1442</v>
      </c>
      <c r="AB220" t="str">
        <f>IF(I220=$AA$2,_xlfn.XLOOKUP(O220,tennis_clusters!B:B,tennis_clusters!AB:AB),"NA")</f>
        <v>NA</v>
      </c>
      <c r="AC220">
        <f>IF(OR(ISNUMBER(AB220),ISNA(AB220)),"NA",_xlfn.XLOOKUP(I220,tennis_clusters!B:B,tennis_clusters!AB:AB))</f>
        <v>25</v>
      </c>
      <c r="AD220" t="str">
        <f t="shared" si="27"/>
        <v>L</v>
      </c>
      <c r="AE220" t="str">
        <f t="shared" si="28"/>
        <v>L</v>
      </c>
      <c r="AF220">
        <f t="shared" si="29"/>
        <v>25</v>
      </c>
      <c r="AG220">
        <f t="shared" si="26"/>
        <v>0</v>
      </c>
      <c r="AH220">
        <f t="shared" si="30"/>
        <v>0.5</v>
      </c>
      <c r="AI220">
        <f t="shared" si="31"/>
        <v>0.25</v>
      </c>
      <c r="AJ220">
        <v>0.38124999999999998</v>
      </c>
      <c r="AK220">
        <f t="shared" si="32"/>
        <v>0.14535156249999998</v>
      </c>
      <c r="AM220" t="str">
        <f t="shared" si="33"/>
        <v/>
      </c>
    </row>
    <row r="221" spans="1:39" x14ac:dyDescent="0.2">
      <c r="A221" t="s">
        <v>1749</v>
      </c>
      <c r="B221" t="s">
        <v>650</v>
      </c>
      <c r="C221" t="s">
        <v>642</v>
      </c>
      <c r="D221">
        <v>3</v>
      </c>
      <c r="E221" t="s">
        <v>609</v>
      </c>
      <c r="F221" t="s">
        <v>1461</v>
      </c>
      <c r="G221">
        <v>60</v>
      </c>
      <c r="H221" t="s">
        <v>628</v>
      </c>
      <c r="I221" t="s">
        <v>448</v>
      </c>
      <c r="J221" t="s">
        <v>633</v>
      </c>
      <c r="K221" t="s">
        <v>634</v>
      </c>
      <c r="L221">
        <v>44</v>
      </c>
      <c r="M221">
        <v>16</v>
      </c>
      <c r="N221">
        <v>1821</v>
      </c>
      <c r="O221" t="s">
        <v>356</v>
      </c>
      <c r="P221" t="s">
        <v>716</v>
      </c>
      <c r="Q221" t="s">
        <v>717</v>
      </c>
      <c r="R221">
        <v>56</v>
      </c>
      <c r="S221">
        <v>-13</v>
      </c>
      <c r="T221">
        <v>1870</v>
      </c>
      <c r="U221" t="s">
        <v>1750</v>
      </c>
      <c r="W221" t="s">
        <v>1442</v>
      </c>
      <c r="Y221" t="s">
        <v>1442</v>
      </c>
      <c r="Z221" t="s">
        <v>1442</v>
      </c>
      <c r="AB221">
        <f>IF(I221=$AA$2,_xlfn.XLOOKUP(O221,tennis_clusters!B:B,tennis_clusters!AB:AB),"NA")</f>
        <v>6</v>
      </c>
      <c r="AC221" t="str">
        <f>IF(OR(ISNUMBER(AB221),ISNA(AB221)),"NA",_xlfn.XLOOKUP(I221,tennis_clusters!B:B,tennis_clusters!AB:AB))</f>
        <v>NA</v>
      </c>
      <c r="AD221" t="str">
        <f t="shared" si="27"/>
        <v>W</v>
      </c>
      <c r="AE221" t="str">
        <f t="shared" si="28"/>
        <v>W</v>
      </c>
      <c r="AF221">
        <f t="shared" si="29"/>
        <v>6</v>
      </c>
      <c r="AG221">
        <f t="shared" si="26"/>
        <v>1</v>
      </c>
      <c r="AH221">
        <f t="shared" si="30"/>
        <v>0.5</v>
      </c>
      <c r="AI221">
        <f t="shared" si="31"/>
        <v>0.25</v>
      </c>
      <c r="AJ221">
        <v>0.38124999999999998</v>
      </c>
      <c r="AK221">
        <f t="shared" si="32"/>
        <v>0.38285156250000002</v>
      </c>
      <c r="AM221" t="str">
        <f t="shared" si="33"/>
        <v/>
      </c>
    </row>
    <row r="222" spans="1:39" x14ac:dyDescent="0.2">
      <c r="A222" t="s">
        <v>1751</v>
      </c>
      <c r="B222" t="s">
        <v>1752</v>
      </c>
      <c r="C222" t="s">
        <v>783</v>
      </c>
      <c r="D222">
        <v>3</v>
      </c>
      <c r="E222" t="s">
        <v>609</v>
      </c>
      <c r="F222" t="s">
        <v>1461</v>
      </c>
      <c r="G222">
        <v>66</v>
      </c>
      <c r="H222" t="s">
        <v>624</v>
      </c>
      <c r="I222" t="s">
        <v>259</v>
      </c>
      <c r="J222" t="s">
        <v>611</v>
      </c>
      <c r="K222" t="s">
        <v>612</v>
      </c>
      <c r="L222">
        <v>116</v>
      </c>
      <c r="M222">
        <v>10</v>
      </c>
      <c r="N222">
        <v>1869</v>
      </c>
      <c r="O222" t="s">
        <v>448</v>
      </c>
      <c r="P222" t="s">
        <v>633</v>
      </c>
      <c r="Q222" t="s">
        <v>634</v>
      </c>
      <c r="R222">
        <v>39</v>
      </c>
      <c r="S222">
        <v>-11</v>
      </c>
      <c r="T222">
        <v>1832</v>
      </c>
      <c r="U222" t="s">
        <v>1753</v>
      </c>
      <c r="W222" t="s">
        <v>1442</v>
      </c>
      <c r="X222">
        <v>5</v>
      </c>
      <c r="Y222" t="s">
        <v>1442</v>
      </c>
      <c r="Z222" t="s">
        <v>1442</v>
      </c>
      <c r="AB222" t="str">
        <f>IF(I222=$AA$2,_xlfn.XLOOKUP(O222,tennis_clusters!B:B,tennis_clusters!AB:AB),"NA")</f>
        <v>NA</v>
      </c>
      <c r="AC222">
        <f>IF(OR(ISNUMBER(AB222),ISNA(AB222)),"NA",_xlfn.XLOOKUP(I222,tennis_clusters!B:B,tennis_clusters!AB:AB))</f>
        <v>2</v>
      </c>
      <c r="AD222" t="str">
        <f t="shared" si="27"/>
        <v>L</v>
      </c>
      <c r="AE222" t="str">
        <f t="shared" si="28"/>
        <v>L</v>
      </c>
      <c r="AF222">
        <f t="shared" si="29"/>
        <v>2</v>
      </c>
      <c r="AG222">
        <f t="shared" si="26"/>
        <v>0</v>
      </c>
      <c r="AH222">
        <f t="shared" si="30"/>
        <v>0.51515151515151514</v>
      </c>
      <c r="AI222">
        <f t="shared" si="31"/>
        <v>0.26538108356290174</v>
      </c>
      <c r="AJ222">
        <v>0.38124999999999998</v>
      </c>
      <c r="AK222">
        <f t="shared" si="32"/>
        <v>0.14535156249999998</v>
      </c>
      <c r="AM222" t="str">
        <f t="shared" si="33"/>
        <v/>
      </c>
    </row>
    <row r="223" spans="1:39" x14ac:dyDescent="0.2">
      <c r="A223" t="s">
        <v>1754</v>
      </c>
      <c r="B223" t="s">
        <v>1643</v>
      </c>
      <c r="C223" t="s">
        <v>783</v>
      </c>
      <c r="D223">
        <v>3</v>
      </c>
      <c r="E223" t="s">
        <v>671</v>
      </c>
      <c r="F223" t="s">
        <v>1461</v>
      </c>
      <c r="G223">
        <v>24</v>
      </c>
      <c r="H223" t="s">
        <v>624</v>
      </c>
      <c r="I223" t="s">
        <v>37</v>
      </c>
      <c r="J223" t="s">
        <v>633</v>
      </c>
      <c r="K223" t="s">
        <v>634</v>
      </c>
      <c r="L223">
        <v>46</v>
      </c>
      <c r="M223">
        <v>10</v>
      </c>
      <c r="N223">
        <v>1875</v>
      </c>
      <c r="O223" t="s">
        <v>448</v>
      </c>
      <c r="P223" t="s">
        <v>633</v>
      </c>
      <c r="Q223" t="s">
        <v>634</v>
      </c>
      <c r="R223">
        <v>36</v>
      </c>
      <c r="S223">
        <v>-11</v>
      </c>
      <c r="T223">
        <v>1843</v>
      </c>
      <c r="U223" t="s">
        <v>827</v>
      </c>
      <c r="W223" t="s">
        <v>1442</v>
      </c>
      <c r="Y223" t="s">
        <v>1442</v>
      </c>
      <c r="Z223" t="s">
        <v>1442</v>
      </c>
      <c r="AB223" t="str">
        <f>IF(I223=$AA$2,_xlfn.XLOOKUP(O223,tennis_clusters!B:B,tennis_clusters!AB:AB),"NA")</f>
        <v>NA</v>
      </c>
      <c r="AC223">
        <f>IF(OR(ISNUMBER(AB223),ISNA(AB223)),"NA",_xlfn.XLOOKUP(I223,tennis_clusters!B:B,tennis_clusters!AB:AB))</f>
        <v>2</v>
      </c>
      <c r="AD223" t="str">
        <f t="shared" si="27"/>
        <v>L</v>
      </c>
      <c r="AE223" t="str">
        <f t="shared" si="28"/>
        <v>L</v>
      </c>
      <c r="AF223">
        <f t="shared" si="29"/>
        <v>2</v>
      </c>
      <c r="AG223">
        <f t="shared" si="26"/>
        <v>0</v>
      </c>
      <c r="AH223">
        <f t="shared" si="30"/>
        <v>0.51515151515151514</v>
      </c>
      <c r="AI223">
        <f t="shared" si="31"/>
        <v>0.26538108356290174</v>
      </c>
      <c r="AJ223">
        <v>0.38124999999999998</v>
      </c>
      <c r="AK223">
        <f t="shared" si="32"/>
        <v>0.14535156249999998</v>
      </c>
      <c r="AM223" t="str">
        <f t="shared" si="33"/>
        <v/>
      </c>
    </row>
    <row r="224" spans="1:39" x14ac:dyDescent="0.2">
      <c r="A224" t="s">
        <v>1755</v>
      </c>
      <c r="B224" t="s">
        <v>1699</v>
      </c>
      <c r="C224" t="s">
        <v>637</v>
      </c>
      <c r="D224">
        <v>3</v>
      </c>
      <c r="E224" t="s">
        <v>671</v>
      </c>
      <c r="F224" t="s">
        <v>1461</v>
      </c>
      <c r="G224">
        <v>40</v>
      </c>
      <c r="H224" t="s">
        <v>620</v>
      </c>
      <c r="I224" t="s">
        <v>224</v>
      </c>
      <c r="J224" t="s">
        <v>633</v>
      </c>
      <c r="K224" t="s">
        <v>634</v>
      </c>
      <c r="L224">
        <v>87</v>
      </c>
      <c r="M224">
        <v>9</v>
      </c>
      <c r="N224">
        <v>1886</v>
      </c>
      <c r="O224" t="s">
        <v>448</v>
      </c>
      <c r="P224" t="s">
        <v>633</v>
      </c>
      <c r="Q224" t="s">
        <v>634</v>
      </c>
      <c r="R224">
        <v>35</v>
      </c>
      <c r="S224">
        <v>-10</v>
      </c>
      <c r="T224">
        <v>1853</v>
      </c>
      <c r="U224" t="s">
        <v>1756</v>
      </c>
      <c r="W224" t="s">
        <v>1442</v>
      </c>
      <c r="X224">
        <v>4</v>
      </c>
      <c r="Y224" t="s">
        <v>1442</v>
      </c>
      <c r="Z224" t="s">
        <v>1442</v>
      </c>
      <c r="AB224" t="str">
        <f>IF(I224=$AA$2,_xlfn.XLOOKUP(O224,tennis_clusters!B:B,tennis_clusters!AB:AB),"NA")</f>
        <v>NA</v>
      </c>
      <c r="AC224">
        <f>IF(OR(ISNUMBER(AB224),ISNA(AB224)),"NA",_xlfn.XLOOKUP(I224,tennis_clusters!B:B,tennis_clusters!AB:AB))</f>
        <v>22</v>
      </c>
      <c r="AD224" t="str">
        <f t="shared" si="27"/>
        <v>L</v>
      </c>
      <c r="AE224" t="str">
        <f t="shared" si="28"/>
        <v>L</v>
      </c>
      <c r="AF224">
        <f t="shared" si="29"/>
        <v>22</v>
      </c>
      <c r="AG224">
        <f t="shared" si="26"/>
        <v>0</v>
      </c>
      <c r="AH224">
        <f t="shared" si="30"/>
        <v>0.36842105263157893</v>
      </c>
      <c r="AI224">
        <f t="shared" si="31"/>
        <v>0.13573407202216065</v>
      </c>
      <c r="AJ224">
        <v>0.38124999999999998</v>
      </c>
      <c r="AK224">
        <f t="shared" si="32"/>
        <v>0.14535156249999998</v>
      </c>
      <c r="AM224" t="str">
        <f t="shared" si="33"/>
        <v/>
      </c>
    </row>
    <row r="225" spans="1:39" x14ac:dyDescent="0.2">
      <c r="A225" t="s">
        <v>1757</v>
      </c>
      <c r="B225" t="s">
        <v>658</v>
      </c>
      <c r="C225" t="s">
        <v>608</v>
      </c>
      <c r="D225">
        <v>5</v>
      </c>
      <c r="E225" t="s">
        <v>608</v>
      </c>
      <c r="F225" t="s">
        <v>1461</v>
      </c>
      <c r="G225">
        <v>80</v>
      </c>
      <c r="H225" t="s">
        <v>632</v>
      </c>
      <c r="I225" t="s">
        <v>261</v>
      </c>
      <c r="J225" t="s">
        <v>625</v>
      </c>
      <c r="K225" t="s">
        <v>626</v>
      </c>
      <c r="L225">
        <v>173</v>
      </c>
      <c r="M225">
        <v>36</v>
      </c>
      <c r="N225">
        <v>1738</v>
      </c>
      <c r="O225" t="s">
        <v>448</v>
      </c>
      <c r="P225" t="s">
        <v>633</v>
      </c>
      <c r="Q225" t="s">
        <v>634</v>
      </c>
      <c r="R225">
        <v>36</v>
      </c>
      <c r="S225">
        <v>-22</v>
      </c>
      <c r="T225">
        <v>1875</v>
      </c>
      <c r="U225" t="s">
        <v>1758</v>
      </c>
      <c r="W225" t="s">
        <v>1442</v>
      </c>
      <c r="Y225" t="s">
        <v>728</v>
      </c>
      <c r="Z225" t="s">
        <v>1442</v>
      </c>
      <c r="AB225" t="str">
        <f>IF(I225=$AA$2,_xlfn.XLOOKUP(O225,tennis_clusters!B:B,tennis_clusters!AB:AB),"NA")</f>
        <v>NA</v>
      </c>
      <c r="AC225">
        <f>IF(OR(ISNUMBER(AB225),ISNA(AB225)),"NA",_xlfn.XLOOKUP(I225,tennis_clusters!B:B,tennis_clusters!AB:AB))</f>
        <v>9</v>
      </c>
      <c r="AD225" t="str">
        <f t="shared" si="27"/>
        <v>L</v>
      </c>
      <c r="AE225" t="str">
        <f t="shared" si="28"/>
        <v>L</v>
      </c>
      <c r="AF225">
        <f t="shared" si="29"/>
        <v>9</v>
      </c>
      <c r="AG225">
        <f t="shared" si="26"/>
        <v>0</v>
      </c>
      <c r="AH225">
        <f t="shared" si="30"/>
        <v>0.52941176470588236</v>
      </c>
      <c r="AI225">
        <f t="shared" si="31"/>
        <v>0.28027681660899656</v>
      </c>
      <c r="AJ225">
        <v>0.38124999999999998</v>
      </c>
      <c r="AK225">
        <f t="shared" si="32"/>
        <v>0.14535156249999998</v>
      </c>
      <c r="AM225" t="str">
        <f t="shared" si="33"/>
        <v/>
      </c>
    </row>
    <row r="226" spans="1:39" x14ac:dyDescent="0.2">
      <c r="A226" t="s">
        <v>1759</v>
      </c>
      <c r="B226" t="s">
        <v>1760</v>
      </c>
      <c r="C226" t="s">
        <v>637</v>
      </c>
      <c r="D226">
        <v>3</v>
      </c>
      <c r="E226" t="s">
        <v>608</v>
      </c>
      <c r="F226" t="s">
        <v>1461</v>
      </c>
      <c r="G226">
        <v>53</v>
      </c>
      <c r="H226" t="s">
        <v>624</v>
      </c>
      <c r="I226" t="s">
        <v>374</v>
      </c>
      <c r="J226" t="s">
        <v>1761</v>
      </c>
      <c r="K226" t="s">
        <v>1762</v>
      </c>
      <c r="L226">
        <v>42</v>
      </c>
      <c r="M226">
        <v>7</v>
      </c>
      <c r="N226">
        <v>1958</v>
      </c>
      <c r="O226" t="s">
        <v>448</v>
      </c>
      <c r="P226" t="s">
        <v>633</v>
      </c>
      <c r="Q226" t="s">
        <v>634</v>
      </c>
      <c r="R226">
        <v>36</v>
      </c>
      <c r="S226">
        <v>-8</v>
      </c>
      <c r="T226">
        <v>1883</v>
      </c>
      <c r="U226" t="s">
        <v>936</v>
      </c>
      <c r="W226" t="s">
        <v>1442</v>
      </c>
      <c r="X226">
        <v>8</v>
      </c>
      <c r="Y226" t="s">
        <v>1442</v>
      </c>
      <c r="Z226" t="s">
        <v>1442</v>
      </c>
      <c r="AB226" t="str">
        <f>IF(I226=$AA$2,_xlfn.XLOOKUP(O226,tennis_clusters!B:B,tennis_clusters!AB:AB),"NA")</f>
        <v>NA</v>
      </c>
      <c r="AC226">
        <f>IF(OR(ISNUMBER(AB226),ISNA(AB226)),"NA",_xlfn.XLOOKUP(I226,tennis_clusters!B:B,tennis_clusters!AB:AB))</f>
        <v>15</v>
      </c>
      <c r="AD226" t="str">
        <f t="shared" si="27"/>
        <v>L</v>
      </c>
      <c r="AE226" t="str">
        <f t="shared" si="28"/>
        <v>L</v>
      </c>
      <c r="AF226">
        <f t="shared" si="29"/>
        <v>15</v>
      </c>
      <c r="AG226">
        <f t="shared" si="26"/>
        <v>0</v>
      </c>
      <c r="AH226">
        <f t="shared" si="30"/>
        <v>0.26923076923076922</v>
      </c>
      <c r="AI226">
        <f t="shared" si="31"/>
        <v>7.2485207100591711E-2</v>
      </c>
      <c r="AJ226">
        <v>0.38124999999999998</v>
      </c>
      <c r="AK226">
        <f t="shared" si="32"/>
        <v>0.14535156249999998</v>
      </c>
      <c r="AM226" t="str">
        <f t="shared" si="33"/>
        <v/>
      </c>
    </row>
    <row r="227" spans="1:39" x14ac:dyDescent="0.2">
      <c r="A227" t="s">
        <v>1763</v>
      </c>
      <c r="B227" t="s">
        <v>670</v>
      </c>
      <c r="C227" t="s">
        <v>608</v>
      </c>
      <c r="D227">
        <v>5</v>
      </c>
      <c r="E227" t="s">
        <v>671</v>
      </c>
      <c r="F227" t="s">
        <v>1461</v>
      </c>
      <c r="G227">
        <v>40</v>
      </c>
      <c r="H227" t="s">
        <v>628</v>
      </c>
      <c r="I227" t="s">
        <v>521</v>
      </c>
      <c r="J227" t="s">
        <v>659</v>
      </c>
      <c r="K227" t="s">
        <v>660</v>
      </c>
      <c r="L227">
        <v>21</v>
      </c>
      <c r="M227">
        <v>5</v>
      </c>
      <c r="N227">
        <v>2092</v>
      </c>
      <c r="O227" t="s">
        <v>448</v>
      </c>
      <c r="P227" t="s">
        <v>633</v>
      </c>
      <c r="Q227" t="s">
        <v>634</v>
      </c>
      <c r="R227">
        <v>36</v>
      </c>
      <c r="S227">
        <v>-7</v>
      </c>
      <c r="T227">
        <v>1890</v>
      </c>
      <c r="U227" t="s">
        <v>1764</v>
      </c>
      <c r="V227">
        <v>18</v>
      </c>
      <c r="W227" t="s">
        <v>1442</v>
      </c>
      <c r="Y227" t="s">
        <v>1442</v>
      </c>
      <c r="Z227" t="s">
        <v>1442</v>
      </c>
      <c r="AB227" t="str">
        <f>IF(I227=$AA$2,_xlfn.XLOOKUP(O227,tennis_clusters!B:B,tennis_clusters!AB:AB),"NA")</f>
        <v>NA</v>
      </c>
      <c r="AC227">
        <f>IF(OR(ISNUMBER(AB227),ISNA(AB227)),"NA",_xlfn.XLOOKUP(I227,tennis_clusters!B:B,tennis_clusters!AB:AB))</f>
        <v>11</v>
      </c>
      <c r="AD227" t="str">
        <f t="shared" si="27"/>
        <v>L</v>
      </c>
      <c r="AE227" t="str">
        <f t="shared" si="28"/>
        <v>L</v>
      </c>
      <c r="AF227">
        <f t="shared" si="29"/>
        <v>11</v>
      </c>
      <c r="AG227">
        <f t="shared" si="26"/>
        <v>0</v>
      </c>
      <c r="AH227">
        <f t="shared" si="30"/>
        <v>0.17391304347826086</v>
      </c>
      <c r="AI227">
        <f t="shared" si="31"/>
        <v>3.0245746691871453E-2</v>
      </c>
      <c r="AJ227">
        <v>0.38124999999999998</v>
      </c>
      <c r="AK227">
        <f t="shared" si="32"/>
        <v>0.14535156249999998</v>
      </c>
      <c r="AM227" t="str">
        <f t="shared" si="33"/>
        <v/>
      </c>
    </row>
    <row r="228" spans="1:39" x14ac:dyDescent="0.2">
      <c r="A228" t="s">
        <v>1763</v>
      </c>
      <c r="B228" t="s">
        <v>670</v>
      </c>
      <c r="C228" t="s">
        <v>608</v>
      </c>
      <c r="D228">
        <v>5</v>
      </c>
      <c r="E228" t="s">
        <v>671</v>
      </c>
      <c r="F228" t="s">
        <v>1461</v>
      </c>
      <c r="G228">
        <v>40</v>
      </c>
      <c r="H228" t="s">
        <v>632</v>
      </c>
      <c r="I228" t="s">
        <v>448</v>
      </c>
      <c r="J228" t="s">
        <v>633</v>
      </c>
      <c r="K228" t="s">
        <v>634</v>
      </c>
      <c r="L228">
        <v>36</v>
      </c>
      <c r="M228">
        <v>12</v>
      </c>
      <c r="N228">
        <v>1878</v>
      </c>
      <c r="O228" t="s">
        <v>565</v>
      </c>
      <c r="P228" t="s">
        <v>984</v>
      </c>
      <c r="Q228" t="s">
        <v>985</v>
      </c>
      <c r="R228">
        <v>146</v>
      </c>
      <c r="S228">
        <v>-15</v>
      </c>
      <c r="T228">
        <v>1795</v>
      </c>
      <c r="U228" t="s">
        <v>1765</v>
      </c>
      <c r="W228" t="s">
        <v>1442</v>
      </c>
      <c r="Y228" t="s">
        <v>1442</v>
      </c>
      <c r="Z228" t="s">
        <v>1442</v>
      </c>
      <c r="AB228">
        <f>IF(I228=$AA$2,_xlfn.XLOOKUP(O228,tennis_clusters!B:B,tennis_clusters!AB:AB),"NA")</f>
        <v>10</v>
      </c>
      <c r="AC228" t="str">
        <f>IF(OR(ISNUMBER(AB228),ISNA(AB228)),"NA",_xlfn.XLOOKUP(I228,tennis_clusters!B:B,tennis_clusters!AB:AB))</f>
        <v>NA</v>
      </c>
      <c r="AD228" t="str">
        <f t="shared" si="27"/>
        <v>W</v>
      </c>
      <c r="AE228" t="str">
        <f t="shared" si="28"/>
        <v>W</v>
      </c>
      <c r="AF228">
        <f t="shared" si="29"/>
        <v>10</v>
      </c>
      <c r="AG228">
        <f t="shared" si="26"/>
        <v>1</v>
      </c>
      <c r="AH228">
        <f t="shared" si="30"/>
        <v>0.33333333333333331</v>
      </c>
      <c r="AI228">
        <f t="shared" si="31"/>
        <v>0.44444444444444453</v>
      </c>
      <c r="AJ228">
        <v>0.38124999999999998</v>
      </c>
      <c r="AK228">
        <f t="shared" si="32"/>
        <v>0.38285156250000002</v>
      </c>
      <c r="AM228" t="str">
        <f t="shared" si="33"/>
        <v/>
      </c>
    </row>
    <row r="229" spans="1:39" x14ac:dyDescent="0.2">
      <c r="A229" t="s">
        <v>1766</v>
      </c>
      <c r="B229" t="s">
        <v>686</v>
      </c>
      <c r="C229" t="s">
        <v>642</v>
      </c>
      <c r="D229">
        <v>3</v>
      </c>
      <c r="E229" t="s">
        <v>671</v>
      </c>
      <c r="F229" t="s">
        <v>1461</v>
      </c>
      <c r="G229">
        <v>32</v>
      </c>
      <c r="H229" t="s">
        <v>628</v>
      </c>
      <c r="I229" t="s">
        <v>224</v>
      </c>
      <c r="J229" t="s">
        <v>633</v>
      </c>
      <c r="K229" t="s">
        <v>634</v>
      </c>
      <c r="L229">
        <v>85</v>
      </c>
      <c r="M229">
        <v>12</v>
      </c>
      <c r="N229">
        <v>1887</v>
      </c>
      <c r="O229" t="s">
        <v>448</v>
      </c>
      <c r="P229" t="s">
        <v>633</v>
      </c>
      <c r="Q229" t="s">
        <v>634</v>
      </c>
      <c r="R229">
        <v>36</v>
      </c>
      <c r="S229">
        <v>-11</v>
      </c>
      <c r="T229">
        <v>1889</v>
      </c>
      <c r="U229" t="s">
        <v>949</v>
      </c>
      <c r="W229" t="s">
        <v>1442</v>
      </c>
      <c r="Y229" t="s">
        <v>646</v>
      </c>
      <c r="Z229" t="s">
        <v>1442</v>
      </c>
      <c r="AB229" t="str">
        <f>IF(I229=$AA$2,_xlfn.XLOOKUP(O229,tennis_clusters!B:B,tennis_clusters!AB:AB),"NA")</f>
        <v>NA</v>
      </c>
      <c r="AC229">
        <f>IF(OR(ISNUMBER(AB229),ISNA(AB229)),"NA",_xlfn.XLOOKUP(I229,tennis_clusters!B:B,tennis_clusters!AB:AB))</f>
        <v>22</v>
      </c>
      <c r="AD229" t="str">
        <f t="shared" si="27"/>
        <v>L</v>
      </c>
      <c r="AE229" t="str">
        <f t="shared" si="28"/>
        <v>L</v>
      </c>
      <c r="AF229">
        <f t="shared" si="29"/>
        <v>22</v>
      </c>
      <c r="AG229">
        <f t="shared" si="26"/>
        <v>0</v>
      </c>
      <c r="AH229">
        <f t="shared" si="30"/>
        <v>0.36842105263157893</v>
      </c>
      <c r="AI229">
        <f t="shared" si="31"/>
        <v>0.13573407202216065</v>
      </c>
      <c r="AJ229">
        <v>0.38124999999999998</v>
      </c>
      <c r="AK229">
        <f t="shared" si="32"/>
        <v>0.14535156249999998</v>
      </c>
      <c r="AM229" t="str">
        <f t="shared" si="33"/>
        <v/>
      </c>
    </row>
    <row r="230" spans="1:39" x14ac:dyDescent="0.2">
      <c r="A230" t="s">
        <v>1767</v>
      </c>
      <c r="B230" t="s">
        <v>1533</v>
      </c>
      <c r="C230" t="s">
        <v>642</v>
      </c>
      <c r="D230">
        <v>3</v>
      </c>
      <c r="E230" t="s">
        <v>671</v>
      </c>
      <c r="F230" t="s">
        <v>1461</v>
      </c>
      <c r="G230">
        <v>67</v>
      </c>
      <c r="H230" t="s">
        <v>628</v>
      </c>
      <c r="I230" t="s">
        <v>55</v>
      </c>
      <c r="J230" t="s">
        <v>829</v>
      </c>
      <c r="K230" t="s">
        <v>830</v>
      </c>
      <c r="L230">
        <v>20</v>
      </c>
      <c r="M230">
        <v>7</v>
      </c>
      <c r="N230">
        <v>1993</v>
      </c>
      <c r="O230" t="s">
        <v>448</v>
      </c>
      <c r="P230" t="s">
        <v>633</v>
      </c>
      <c r="Q230" t="s">
        <v>634</v>
      </c>
      <c r="R230">
        <v>37</v>
      </c>
      <c r="S230">
        <v>-9</v>
      </c>
      <c r="T230">
        <v>1898</v>
      </c>
      <c r="U230" t="s">
        <v>980</v>
      </c>
      <c r="V230">
        <v>16</v>
      </c>
      <c r="W230" t="s">
        <v>1442</v>
      </c>
      <c r="Y230" t="s">
        <v>1442</v>
      </c>
      <c r="Z230" t="s">
        <v>1442</v>
      </c>
      <c r="AB230" t="str">
        <f>IF(I230=$AA$2,_xlfn.XLOOKUP(O230,tennis_clusters!B:B,tennis_clusters!AB:AB),"NA")</f>
        <v>NA</v>
      </c>
      <c r="AC230">
        <f>IF(OR(ISNUMBER(AB230),ISNA(AB230)),"NA",_xlfn.XLOOKUP(I230,tennis_clusters!B:B,tennis_clusters!AB:AB))</f>
        <v>15</v>
      </c>
      <c r="AD230" t="str">
        <f t="shared" si="27"/>
        <v>L</v>
      </c>
      <c r="AE230" t="str">
        <f t="shared" si="28"/>
        <v>L</v>
      </c>
      <c r="AF230">
        <f t="shared" si="29"/>
        <v>15</v>
      </c>
      <c r="AG230">
        <f t="shared" si="26"/>
        <v>0</v>
      </c>
      <c r="AH230">
        <f t="shared" si="30"/>
        <v>0.26923076923076922</v>
      </c>
      <c r="AI230">
        <f t="shared" si="31"/>
        <v>7.2485207100591711E-2</v>
      </c>
      <c r="AJ230">
        <v>0.38124999999999998</v>
      </c>
      <c r="AK230">
        <f t="shared" si="32"/>
        <v>0.14535156249999998</v>
      </c>
      <c r="AM230" t="str">
        <f t="shared" si="33"/>
        <v/>
      </c>
    </row>
    <row r="231" spans="1:39" x14ac:dyDescent="0.2">
      <c r="A231" t="s">
        <v>1768</v>
      </c>
      <c r="B231" t="s">
        <v>1769</v>
      </c>
      <c r="C231" t="s">
        <v>637</v>
      </c>
      <c r="D231">
        <v>3</v>
      </c>
      <c r="E231" t="s">
        <v>671</v>
      </c>
      <c r="F231" t="s">
        <v>1461</v>
      </c>
      <c r="G231">
        <v>36</v>
      </c>
      <c r="H231" t="s">
        <v>614</v>
      </c>
      <c r="I231" t="s">
        <v>87</v>
      </c>
      <c r="J231" t="s">
        <v>638</v>
      </c>
      <c r="K231" t="s">
        <v>639</v>
      </c>
      <c r="L231">
        <v>96</v>
      </c>
      <c r="M231">
        <v>15</v>
      </c>
      <c r="N231">
        <v>1845</v>
      </c>
      <c r="O231" t="s">
        <v>448</v>
      </c>
      <c r="P231" t="s">
        <v>633</v>
      </c>
      <c r="Q231" t="s">
        <v>634</v>
      </c>
      <c r="R231">
        <v>38</v>
      </c>
      <c r="S231">
        <v>-13</v>
      </c>
      <c r="T231">
        <v>1911</v>
      </c>
      <c r="U231" t="s">
        <v>1096</v>
      </c>
      <c r="W231" t="s">
        <v>1442</v>
      </c>
      <c r="X231">
        <v>1</v>
      </c>
      <c r="Y231" t="s">
        <v>1442</v>
      </c>
      <c r="Z231" t="s">
        <v>1442</v>
      </c>
      <c r="AB231" t="str">
        <f>IF(I231=$AA$2,_xlfn.XLOOKUP(O231,tennis_clusters!B:B,tennis_clusters!AB:AB),"NA")</f>
        <v>NA</v>
      </c>
      <c r="AC231">
        <f>IF(OR(ISNUMBER(AB231),ISNA(AB231)),"NA",_xlfn.XLOOKUP(I231,tennis_clusters!B:B,tennis_clusters!AB:AB))</f>
        <v>5</v>
      </c>
      <c r="AD231" t="str">
        <f t="shared" si="27"/>
        <v>L</v>
      </c>
      <c r="AE231" t="str">
        <f t="shared" si="28"/>
        <v>L</v>
      </c>
      <c r="AF231">
        <f t="shared" si="29"/>
        <v>5</v>
      </c>
      <c r="AG231">
        <f t="shared" si="26"/>
        <v>0</v>
      </c>
      <c r="AH231">
        <f t="shared" si="30"/>
        <v>0.35294117647058826</v>
      </c>
      <c r="AI231">
        <f t="shared" si="31"/>
        <v>0.12456747404844293</v>
      </c>
      <c r="AJ231">
        <v>0.38124999999999998</v>
      </c>
      <c r="AK231">
        <f t="shared" si="32"/>
        <v>0.14535156249999998</v>
      </c>
      <c r="AM231" t="str">
        <f t="shared" si="33"/>
        <v/>
      </c>
    </row>
    <row r="232" spans="1:39" x14ac:dyDescent="0.2">
      <c r="A232" t="s">
        <v>1768</v>
      </c>
      <c r="B232" t="s">
        <v>1769</v>
      </c>
      <c r="C232" t="s">
        <v>637</v>
      </c>
      <c r="D232">
        <v>3</v>
      </c>
      <c r="E232" t="s">
        <v>671</v>
      </c>
      <c r="F232" t="s">
        <v>1461</v>
      </c>
      <c r="G232">
        <v>36</v>
      </c>
      <c r="H232" t="s">
        <v>618</v>
      </c>
      <c r="I232" t="s">
        <v>448</v>
      </c>
      <c r="J232" t="s">
        <v>633</v>
      </c>
      <c r="K232" t="s">
        <v>634</v>
      </c>
      <c r="L232">
        <v>38</v>
      </c>
      <c r="M232">
        <v>9</v>
      </c>
      <c r="N232">
        <v>1902</v>
      </c>
      <c r="O232" t="s">
        <v>357</v>
      </c>
      <c r="P232" t="s">
        <v>693</v>
      </c>
      <c r="Q232" t="s">
        <v>694</v>
      </c>
      <c r="R232">
        <v>79</v>
      </c>
      <c r="S232">
        <v>-10</v>
      </c>
      <c r="T232">
        <v>1830</v>
      </c>
      <c r="U232" t="s">
        <v>831</v>
      </c>
      <c r="V232">
        <v>1</v>
      </c>
      <c r="W232" t="s">
        <v>1442</v>
      </c>
      <c r="Y232" t="s">
        <v>1442</v>
      </c>
      <c r="Z232" t="s">
        <v>1442</v>
      </c>
      <c r="AB232">
        <f>IF(I232=$AA$2,_xlfn.XLOOKUP(O232,tennis_clusters!B:B,tennis_clusters!AB:AB),"NA")</f>
        <v>9</v>
      </c>
      <c r="AC232" t="str">
        <f>IF(OR(ISNUMBER(AB232),ISNA(AB232)),"NA",_xlfn.XLOOKUP(I232,tennis_clusters!B:B,tennis_clusters!AB:AB))</f>
        <v>NA</v>
      </c>
      <c r="AD232" t="str">
        <f t="shared" si="27"/>
        <v>W</v>
      </c>
      <c r="AE232" t="str">
        <f t="shared" si="28"/>
        <v>W</v>
      </c>
      <c r="AF232">
        <f t="shared" si="29"/>
        <v>9</v>
      </c>
      <c r="AG232">
        <f t="shared" si="26"/>
        <v>1</v>
      </c>
      <c r="AH232">
        <f t="shared" si="30"/>
        <v>0.52941176470588236</v>
      </c>
      <c r="AI232">
        <f t="shared" si="31"/>
        <v>0.22145328719723184</v>
      </c>
      <c r="AJ232">
        <v>0.38124999999999998</v>
      </c>
      <c r="AK232">
        <f t="shared" si="32"/>
        <v>0.38285156250000002</v>
      </c>
      <c r="AM232" t="str">
        <f t="shared" si="33"/>
        <v/>
      </c>
    </row>
    <row r="233" spans="1:39" x14ac:dyDescent="0.2">
      <c r="A233" t="s">
        <v>1768</v>
      </c>
      <c r="B233" t="s">
        <v>1769</v>
      </c>
      <c r="C233" t="s">
        <v>637</v>
      </c>
      <c r="D233">
        <v>3</v>
      </c>
      <c r="E233" t="s">
        <v>671</v>
      </c>
      <c r="F233" t="s">
        <v>1461</v>
      </c>
      <c r="G233">
        <v>36</v>
      </c>
      <c r="H233" t="s">
        <v>620</v>
      </c>
      <c r="I233" t="s">
        <v>448</v>
      </c>
      <c r="J233" t="s">
        <v>633</v>
      </c>
      <c r="K233" t="s">
        <v>634</v>
      </c>
      <c r="L233">
        <v>38</v>
      </c>
      <c r="M233">
        <v>7</v>
      </c>
      <c r="N233">
        <v>1895</v>
      </c>
      <c r="O233" t="s">
        <v>184</v>
      </c>
      <c r="P233" t="s">
        <v>672</v>
      </c>
      <c r="Q233" t="s">
        <v>673</v>
      </c>
      <c r="R233">
        <v>73</v>
      </c>
      <c r="S233">
        <v>-9</v>
      </c>
      <c r="T233">
        <v>1783</v>
      </c>
      <c r="U233" t="s">
        <v>1770</v>
      </c>
      <c r="V233">
        <v>1</v>
      </c>
      <c r="W233" t="s">
        <v>1442</v>
      </c>
      <c r="Y233" t="s">
        <v>1442</v>
      </c>
      <c r="Z233" t="s">
        <v>1442</v>
      </c>
      <c r="AB233">
        <f>IF(I233=$AA$2,_xlfn.XLOOKUP(O233,tennis_clusters!B:B,tennis_clusters!AB:AB),"NA")</f>
        <v>27</v>
      </c>
      <c r="AC233" t="str">
        <f>IF(OR(ISNUMBER(AB233),ISNA(AB233)),"NA",_xlfn.XLOOKUP(I233,tennis_clusters!B:B,tennis_clusters!AB:AB))</f>
        <v>NA</v>
      </c>
      <c r="AD233" t="str">
        <f t="shared" si="27"/>
        <v>W</v>
      </c>
      <c r="AE233" t="str">
        <f t="shared" si="28"/>
        <v>W</v>
      </c>
      <c r="AF233">
        <f t="shared" si="29"/>
        <v>27</v>
      </c>
      <c r="AG233">
        <f t="shared" si="26"/>
        <v>1</v>
      </c>
      <c r="AH233">
        <f t="shared" si="30"/>
        <v>1</v>
      </c>
      <c r="AI233">
        <f t="shared" si="31"/>
        <v>0</v>
      </c>
      <c r="AJ233">
        <v>0.38124999999999998</v>
      </c>
      <c r="AK233">
        <f t="shared" si="32"/>
        <v>0.38285156250000002</v>
      </c>
      <c r="AM233" t="str">
        <f t="shared" si="33"/>
        <v/>
      </c>
    </row>
    <row r="234" spans="1:39" x14ac:dyDescent="0.2">
      <c r="A234" t="s">
        <v>1771</v>
      </c>
      <c r="B234" t="s">
        <v>1094</v>
      </c>
      <c r="C234" t="s">
        <v>783</v>
      </c>
      <c r="D234">
        <v>3</v>
      </c>
      <c r="E234" t="s">
        <v>671</v>
      </c>
      <c r="F234" t="s">
        <v>1461</v>
      </c>
      <c r="G234">
        <v>45</v>
      </c>
      <c r="H234" t="s">
        <v>624</v>
      </c>
      <c r="I234" t="s">
        <v>1772</v>
      </c>
      <c r="J234" t="s">
        <v>1076</v>
      </c>
      <c r="K234" t="s">
        <v>1077</v>
      </c>
      <c r="L234">
        <v>246</v>
      </c>
      <c r="M234">
        <v>42</v>
      </c>
      <c r="N234">
        <v>1685</v>
      </c>
      <c r="O234" t="s">
        <v>448</v>
      </c>
      <c r="P234" t="s">
        <v>633</v>
      </c>
      <c r="Q234" t="s">
        <v>634</v>
      </c>
      <c r="R234">
        <v>38</v>
      </c>
      <c r="S234">
        <v>-17</v>
      </c>
      <c r="T234">
        <v>1912</v>
      </c>
      <c r="U234" t="s">
        <v>1773</v>
      </c>
      <c r="W234" t="s">
        <v>1442</v>
      </c>
      <c r="X234">
        <v>16</v>
      </c>
      <c r="Y234" t="s">
        <v>646</v>
      </c>
      <c r="Z234" t="s">
        <v>1442</v>
      </c>
      <c r="AB234" t="str">
        <f>IF(I234=$AA$2,_xlfn.XLOOKUP(O234,tennis_clusters!B:B,tennis_clusters!AB:AB),"NA")</f>
        <v>NA</v>
      </c>
      <c r="AC234" t="e">
        <f>IF(OR(ISNUMBER(AB234),ISNA(AB234)),"NA",_xlfn.XLOOKUP(I234,tennis_clusters!B:B,tennis_clusters!AB:AB))</f>
        <v>#N/A</v>
      </c>
      <c r="AD234" t="str">
        <f t="shared" si="27"/>
        <v>L</v>
      </c>
      <c r="AE234" t="str">
        <f t="shared" si="28"/>
        <v/>
      </c>
      <c r="AF234" t="str">
        <f t="shared" si="29"/>
        <v/>
      </c>
      <c r="AG234" t="str">
        <f t="shared" si="26"/>
        <v/>
      </c>
      <c r="AH234" t="str">
        <f t="shared" si="30"/>
        <v/>
      </c>
      <c r="AI234" t="str">
        <f t="shared" si="31"/>
        <v/>
      </c>
      <c r="AJ234">
        <v>0.38124999999999998</v>
      </c>
      <c r="AK234" t="str">
        <f t="shared" si="32"/>
        <v/>
      </c>
      <c r="AM234" t="str">
        <f t="shared" si="33"/>
        <v/>
      </c>
    </row>
    <row r="235" spans="1:39" x14ac:dyDescent="0.2">
      <c r="A235" t="s">
        <v>1771</v>
      </c>
      <c r="B235" t="s">
        <v>1094</v>
      </c>
      <c r="C235" t="s">
        <v>783</v>
      </c>
      <c r="D235">
        <v>3</v>
      </c>
      <c r="E235" t="s">
        <v>671</v>
      </c>
      <c r="F235" t="s">
        <v>1461</v>
      </c>
      <c r="G235">
        <v>45</v>
      </c>
      <c r="H235" t="s">
        <v>628</v>
      </c>
      <c r="I235" t="s">
        <v>448</v>
      </c>
      <c r="J235" t="s">
        <v>633</v>
      </c>
      <c r="K235" t="s">
        <v>634</v>
      </c>
      <c r="L235">
        <v>38</v>
      </c>
      <c r="M235">
        <v>8</v>
      </c>
      <c r="N235">
        <v>1904</v>
      </c>
      <c r="O235" t="s">
        <v>137</v>
      </c>
      <c r="P235" t="s">
        <v>745</v>
      </c>
      <c r="Q235" t="s">
        <v>746</v>
      </c>
      <c r="R235">
        <v>109</v>
      </c>
      <c r="S235">
        <v>-9</v>
      </c>
      <c r="T235">
        <v>1811</v>
      </c>
      <c r="U235" t="s">
        <v>1059</v>
      </c>
      <c r="V235">
        <v>16</v>
      </c>
      <c r="W235" t="s">
        <v>646</v>
      </c>
      <c r="Y235" t="s">
        <v>1442</v>
      </c>
      <c r="Z235" t="s">
        <v>1442</v>
      </c>
      <c r="AB235">
        <f>IF(I235=$AA$2,_xlfn.XLOOKUP(O235,tennis_clusters!B:B,tennis_clusters!AB:AB),"NA")</f>
        <v>8</v>
      </c>
      <c r="AC235" t="str">
        <f>IF(OR(ISNUMBER(AB235),ISNA(AB235)),"NA",_xlfn.XLOOKUP(I235,tennis_clusters!B:B,tennis_clusters!AB:AB))</f>
        <v>NA</v>
      </c>
      <c r="AD235" t="str">
        <f t="shared" si="27"/>
        <v>W</v>
      </c>
      <c r="AE235" t="str">
        <f t="shared" si="28"/>
        <v>W</v>
      </c>
      <c r="AF235">
        <f t="shared" si="29"/>
        <v>8</v>
      </c>
      <c r="AG235">
        <f t="shared" si="26"/>
        <v>1</v>
      </c>
      <c r="AH235">
        <f t="shared" si="30"/>
        <v>0.29166666666666669</v>
      </c>
      <c r="AI235">
        <f t="shared" si="31"/>
        <v>0.50173611111111105</v>
      </c>
      <c r="AJ235">
        <v>0.38124999999999998</v>
      </c>
      <c r="AK235">
        <f t="shared" si="32"/>
        <v>0.38285156250000002</v>
      </c>
      <c r="AM235" t="str">
        <f t="shared" si="33"/>
        <v/>
      </c>
    </row>
    <row r="236" spans="1:39" x14ac:dyDescent="0.2">
      <c r="A236" t="s">
        <v>1774</v>
      </c>
      <c r="B236" t="s">
        <v>935</v>
      </c>
      <c r="C236" t="s">
        <v>642</v>
      </c>
      <c r="D236">
        <v>3</v>
      </c>
      <c r="E236" t="s">
        <v>671</v>
      </c>
      <c r="F236" t="s">
        <v>1461</v>
      </c>
      <c r="G236">
        <v>31</v>
      </c>
      <c r="H236" t="s">
        <v>624</v>
      </c>
      <c r="I236" t="s">
        <v>521</v>
      </c>
      <c r="J236" t="s">
        <v>659</v>
      </c>
      <c r="K236" t="s">
        <v>660</v>
      </c>
      <c r="L236">
        <v>26</v>
      </c>
      <c r="M236">
        <v>6</v>
      </c>
      <c r="N236">
        <v>2059</v>
      </c>
      <c r="O236" t="s">
        <v>448</v>
      </c>
      <c r="P236" t="s">
        <v>633</v>
      </c>
      <c r="Q236" t="s">
        <v>634</v>
      </c>
      <c r="R236">
        <v>39</v>
      </c>
      <c r="S236">
        <v>-7</v>
      </c>
      <c r="T236">
        <v>1911</v>
      </c>
      <c r="U236" t="s">
        <v>742</v>
      </c>
      <c r="W236" t="s">
        <v>1442</v>
      </c>
      <c r="Y236" t="s">
        <v>1442</v>
      </c>
      <c r="Z236" t="s">
        <v>1442</v>
      </c>
      <c r="AB236" t="str">
        <f>IF(I236=$AA$2,_xlfn.XLOOKUP(O236,tennis_clusters!B:B,tennis_clusters!AB:AB),"NA")</f>
        <v>NA</v>
      </c>
      <c r="AC236">
        <f>IF(OR(ISNUMBER(AB236),ISNA(AB236)),"NA",_xlfn.XLOOKUP(I236,tennis_clusters!B:B,tennis_clusters!AB:AB))</f>
        <v>11</v>
      </c>
      <c r="AD236" t="str">
        <f t="shared" si="27"/>
        <v>L</v>
      </c>
      <c r="AE236" t="str">
        <f t="shared" si="28"/>
        <v>L</v>
      </c>
      <c r="AF236">
        <f t="shared" si="29"/>
        <v>11</v>
      </c>
      <c r="AG236">
        <f t="shared" si="26"/>
        <v>0</v>
      </c>
      <c r="AH236">
        <f t="shared" si="30"/>
        <v>0.17391304347826086</v>
      </c>
      <c r="AI236">
        <f t="shared" si="31"/>
        <v>3.0245746691871453E-2</v>
      </c>
      <c r="AJ236">
        <v>0.38124999999999998</v>
      </c>
      <c r="AK236">
        <f t="shared" si="32"/>
        <v>0.14535156249999998</v>
      </c>
      <c r="AM236" t="str">
        <f t="shared" si="33"/>
        <v/>
      </c>
    </row>
    <row r="237" spans="1:39" x14ac:dyDescent="0.2">
      <c r="A237" t="s">
        <v>1774</v>
      </c>
      <c r="B237" t="s">
        <v>935</v>
      </c>
      <c r="C237" t="s">
        <v>642</v>
      </c>
      <c r="D237">
        <v>3</v>
      </c>
      <c r="E237" t="s">
        <v>671</v>
      </c>
      <c r="F237" t="s">
        <v>1461</v>
      </c>
      <c r="G237">
        <v>31</v>
      </c>
      <c r="H237" t="s">
        <v>628</v>
      </c>
      <c r="I237" t="s">
        <v>448</v>
      </c>
      <c r="J237" t="s">
        <v>633</v>
      </c>
      <c r="K237" t="s">
        <v>634</v>
      </c>
      <c r="L237">
        <v>39</v>
      </c>
      <c r="M237">
        <v>6</v>
      </c>
      <c r="N237">
        <v>1905</v>
      </c>
      <c r="O237" t="s">
        <v>174</v>
      </c>
      <c r="P237" t="s">
        <v>647</v>
      </c>
      <c r="Q237" t="s">
        <v>648</v>
      </c>
      <c r="R237">
        <v>144</v>
      </c>
      <c r="S237">
        <v>-11</v>
      </c>
      <c r="T237">
        <v>1765</v>
      </c>
      <c r="U237" t="s">
        <v>1775</v>
      </c>
      <c r="W237" t="s">
        <v>646</v>
      </c>
      <c r="Y237" t="s">
        <v>1442</v>
      </c>
      <c r="Z237" t="s">
        <v>1442</v>
      </c>
      <c r="AB237">
        <f>IF(I237=$AA$2,_xlfn.XLOOKUP(O237,tennis_clusters!B:B,tennis_clusters!AB:AB),"NA")</f>
        <v>2</v>
      </c>
      <c r="AC237" t="str">
        <f>IF(OR(ISNUMBER(AB237),ISNA(AB237)),"NA",_xlfn.XLOOKUP(I237,tennis_clusters!B:B,tennis_clusters!AB:AB))</f>
        <v>NA</v>
      </c>
      <c r="AD237" t="str">
        <f t="shared" si="27"/>
        <v>W</v>
      </c>
      <c r="AE237" t="str">
        <f t="shared" si="28"/>
        <v>W</v>
      </c>
      <c r="AF237">
        <f t="shared" si="29"/>
        <v>2</v>
      </c>
      <c r="AG237">
        <f t="shared" si="26"/>
        <v>1</v>
      </c>
      <c r="AH237">
        <f t="shared" si="30"/>
        <v>0.51515151515151514</v>
      </c>
      <c r="AI237">
        <f t="shared" si="31"/>
        <v>0.23507805325987147</v>
      </c>
      <c r="AJ237">
        <v>0.38124999999999998</v>
      </c>
      <c r="AK237">
        <f t="shared" si="32"/>
        <v>0.38285156250000002</v>
      </c>
      <c r="AM237" t="str">
        <f t="shared" si="33"/>
        <v/>
      </c>
    </row>
    <row r="238" spans="1:39" x14ac:dyDescent="0.2">
      <c r="A238" t="s">
        <v>1776</v>
      </c>
      <c r="B238" t="s">
        <v>1602</v>
      </c>
      <c r="C238" t="s">
        <v>637</v>
      </c>
      <c r="D238">
        <v>3</v>
      </c>
      <c r="E238" t="s">
        <v>671</v>
      </c>
      <c r="F238" t="s">
        <v>1461</v>
      </c>
      <c r="G238">
        <v>27</v>
      </c>
      <c r="H238" t="s">
        <v>610</v>
      </c>
      <c r="I238" t="s">
        <v>448</v>
      </c>
      <c r="J238" t="s">
        <v>633</v>
      </c>
      <c r="K238" t="s">
        <v>634</v>
      </c>
      <c r="L238">
        <v>58</v>
      </c>
      <c r="M238">
        <v>14</v>
      </c>
      <c r="N238">
        <v>1891</v>
      </c>
      <c r="O238" t="s">
        <v>37</v>
      </c>
      <c r="P238" t="s">
        <v>633</v>
      </c>
      <c r="Q238" t="s">
        <v>634</v>
      </c>
      <c r="R238">
        <v>52</v>
      </c>
      <c r="S238">
        <v>-13</v>
      </c>
      <c r="T238">
        <v>1935</v>
      </c>
      <c r="U238" t="s">
        <v>1692</v>
      </c>
      <c r="V238">
        <v>3</v>
      </c>
      <c r="W238" t="s">
        <v>1442</v>
      </c>
      <c r="X238">
        <v>7</v>
      </c>
      <c r="Y238" t="s">
        <v>1442</v>
      </c>
      <c r="Z238" t="s">
        <v>1442</v>
      </c>
      <c r="AB238">
        <f>IF(I238=$AA$2,_xlfn.XLOOKUP(O238,tennis_clusters!B:B,tennis_clusters!AB:AB),"NA")</f>
        <v>2</v>
      </c>
      <c r="AC238" t="str">
        <f>IF(OR(ISNUMBER(AB238),ISNA(AB238)),"NA",_xlfn.XLOOKUP(I238,tennis_clusters!B:B,tennis_clusters!AB:AB))</f>
        <v>NA</v>
      </c>
      <c r="AD238" t="str">
        <f t="shared" si="27"/>
        <v>W</v>
      </c>
      <c r="AE238" t="str">
        <f t="shared" si="28"/>
        <v>W</v>
      </c>
      <c r="AF238">
        <f t="shared" si="29"/>
        <v>2</v>
      </c>
      <c r="AG238">
        <f t="shared" si="26"/>
        <v>1</v>
      </c>
      <c r="AH238">
        <f t="shared" si="30"/>
        <v>0.51515151515151514</v>
      </c>
      <c r="AI238">
        <f t="shared" si="31"/>
        <v>0.23507805325987147</v>
      </c>
      <c r="AJ238">
        <v>0.38124999999999998</v>
      </c>
      <c r="AK238">
        <f t="shared" si="32"/>
        <v>0.38285156250000002</v>
      </c>
      <c r="AM238" t="str">
        <f t="shared" si="33"/>
        <v/>
      </c>
    </row>
    <row r="239" spans="1:39" x14ac:dyDescent="0.2">
      <c r="A239" t="s">
        <v>1776</v>
      </c>
      <c r="B239" t="s">
        <v>1602</v>
      </c>
      <c r="C239" t="s">
        <v>637</v>
      </c>
      <c r="D239">
        <v>3</v>
      </c>
      <c r="E239" t="s">
        <v>671</v>
      </c>
      <c r="F239" t="s">
        <v>1461</v>
      </c>
      <c r="G239">
        <v>27</v>
      </c>
      <c r="H239" t="s">
        <v>614</v>
      </c>
      <c r="I239" t="s">
        <v>448</v>
      </c>
      <c r="J239" t="s">
        <v>633</v>
      </c>
      <c r="K239" t="s">
        <v>634</v>
      </c>
      <c r="L239">
        <v>58</v>
      </c>
      <c r="M239">
        <v>11</v>
      </c>
      <c r="N239">
        <v>1880</v>
      </c>
      <c r="O239" t="s">
        <v>185</v>
      </c>
      <c r="P239" t="s">
        <v>672</v>
      </c>
      <c r="Q239" t="s">
        <v>673</v>
      </c>
      <c r="R239">
        <v>85</v>
      </c>
      <c r="S239">
        <v>-11</v>
      </c>
      <c r="T239">
        <v>1847</v>
      </c>
      <c r="U239" t="s">
        <v>968</v>
      </c>
      <c r="V239">
        <v>3</v>
      </c>
      <c r="W239" t="s">
        <v>1442</v>
      </c>
      <c r="Y239" t="s">
        <v>1442</v>
      </c>
      <c r="Z239" t="s">
        <v>1442</v>
      </c>
      <c r="AB239">
        <f>IF(I239=$AA$2,_xlfn.XLOOKUP(O239,tennis_clusters!B:B,tennis_clusters!AB:AB),"NA")</f>
        <v>3</v>
      </c>
      <c r="AC239" t="str">
        <f>IF(OR(ISNUMBER(AB239),ISNA(AB239)),"NA",_xlfn.XLOOKUP(I239,tennis_clusters!B:B,tennis_clusters!AB:AB))</f>
        <v>NA</v>
      </c>
      <c r="AD239" t="str">
        <f t="shared" si="27"/>
        <v>W</v>
      </c>
      <c r="AE239" t="str">
        <f t="shared" si="28"/>
        <v>W</v>
      </c>
      <c r="AF239">
        <f t="shared" si="29"/>
        <v>3</v>
      </c>
      <c r="AG239">
        <f t="shared" si="26"/>
        <v>1</v>
      </c>
      <c r="AH239">
        <f t="shared" si="30"/>
        <v>1</v>
      </c>
      <c r="AI239">
        <f t="shared" si="31"/>
        <v>0</v>
      </c>
      <c r="AJ239">
        <v>0.38124999999999998</v>
      </c>
      <c r="AK239">
        <f t="shared" si="32"/>
        <v>0.38285156250000002</v>
      </c>
      <c r="AM239" t="str">
        <f t="shared" si="33"/>
        <v/>
      </c>
    </row>
    <row r="240" spans="1:39" x14ac:dyDescent="0.2">
      <c r="A240" t="s">
        <v>1776</v>
      </c>
      <c r="B240" t="s">
        <v>1602</v>
      </c>
      <c r="C240" t="s">
        <v>637</v>
      </c>
      <c r="D240">
        <v>3</v>
      </c>
      <c r="E240" t="s">
        <v>671</v>
      </c>
      <c r="F240" t="s">
        <v>1461</v>
      </c>
      <c r="G240">
        <v>27</v>
      </c>
      <c r="H240" t="s">
        <v>618</v>
      </c>
      <c r="I240" t="s">
        <v>448</v>
      </c>
      <c r="J240" t="s">
        <v>633</v>
      </c>
      <c r="K240" t="s">
        <v>634</v>
      </c>
      <c r="L240">
        <v>58</v>
      </c>
      <c r="M240">
        <v>6</v>
      </c>
      <c r="N240">
        <v>1874</v>
      </c>
      <c r="O240" t="s">
        <v>1777</v>
      </c>
      <c r="P240" t="s">
        <v>633</v>
      </c>
      <c r="Q240" t="s">
        <v>634</v>
      </c>
      <c r="R240">
        <v>544</v>
      </c>
      <c r="S240">
        <v>-13</v>
      </c>
      <c r="T240">
        <v>1709</v>
      </c>
      <c r="U240" t="s">
        <v>1262</v>
      </c>
      <c r="V240">
        <v>3</v>
      </c>
      <c r="W240" t="s">
        <v>646</v>
      </c>
      <c r="Y240" t="s">
        <v>1442</v>
      </c>
      <c r="Z240" t="s">
        <v>1442</v>
      </c>
      <c r="AB240" t="e">
        <f>IF(I240=$AA$2,_xlfn.XLOOKUP(O240,tennis_clusters!B:B,tennis_clusters!AB:AB),"NA")</f>
        <v>#N/A</v>
      </c>
      <c r="AC240" t="str">
        <f>IF(OR(ISNUMBER(AB240),ISNA(AB240)),"NA",_xlfn.XLOOKUP(I240,tennis_clusters!B:B,tennis_clusters!AB:AB))</f>
        <v>NA</v>
      </c>
      <c r="AD240" t="str">
        <f t="shared" si="27"/>
        <v>W</v>
      </c>
      <c r="AE240" t="str">
        <f t="shared" si="28"/>
        <v/>
      </c>
      <c r="AF240" t="str">
        <f t="shared" si="29"/>
        <v/>
      </c>
      <c r="AG240" t="str">
        <f t="shared" si="26"/>
        <v/>
      </c>
      <c r="AH240" t="str">
        <f t="shared" si="30"/>
        <v/>
      </c>
      <c r="AI240" t="str">
        <f t="shared" si="31"/>
        <v/>
      </c>
      <c r="AJ240">
        <v>0.38124999999999998</v>
      </c>
      <c r="AK240" t="str">
        <f t="shared" si="32"/>
        <v/>
      </c>
      <c r="AM240" t="str">
        <f t="shared" si="33"/>
        <v/>
      </c>
    </row>
    <row r="241" spans="1:39" x14ac:dyDescent="0.2">
      <c r="A241" t="s">
        <v>1776</v>
      </c>
      <c r="B241" t="s">
        <v>1602</v>
      </c>
      <c r="C241" t="s">
        <v>637</v>
      </c>
      <c r="D241">
        <v>3</v>
      </c>
      <c r="E241" t="s">
        <v>671</v>
      </c>
      <c r="F241" t="s">
        <v>1461</v>
      </c>
      <c r="G241">
        <v>27</v>
      </c>
      <c r="H241" t="s">
        <v>620</v>
      </c>
      <c r="I241" t="s">
        <v>448</v>
      </c>
      <c r="J241" t="s">
        <v>633</v>
      </c>
      <c r="K241" t="s">
        <v>634</v>
      </c>
      <c r="L241">
        <v>58</v>
      </c>
      <c r="M241">
        <v>9</v>
      </c>
      <c r="N241">
        <v>1865</v>
      </c>
      <c r="O241" t="s">
        <v>470</v>
      </c>
      <c r="P241" t="s">
        <v>672</v>
      </c>
      <c r="Q241" t="s">
        <v>673</v>
      </c>
      <c r="R241">
        <v>83</v>
      </c>
      <c r="S241">
        <v>-10</v>
      </c>
      <c r="T241">
        <v>1809</v>
      </c>
      <c r="U241" t="s">
        <v>1169</v>
      </c>
      <c r="V241">
        <v>3</v>
      </c>
      <c r="W241" t="s">
        <v>1442</v>
      </c>
      <c r="Y241" t="s">
        <v>1442</v>
      </c>
      <c r="Z241" t="s">
        <v>1442</v>
      </c>
      <c r="AB241">
        <f>IF(I241=$AA$2,_xlfn.XLOOKUP(O241,tennis_clusters!B:B,tennis_clusters!AB:AB),"NA")</f>
        <v>5</v>
      </c>
      <c r="AC241" t="str">
        <f>IF(OR(ISNUMBER(AB241),ISNA(AB241)),"NA",_xlfn.XLOOKUP(I241,tennis_clusters!B:B,tennis_clusters!AB:AB))</f>
        <v>NA</v>
      </c>
      <c r="AD241" t="str">
        <f t="shared" si="27"/>
        <v>W</v>
      </c>
      <c r="AE241" t="str">
        <f t="shared" si="28"/>
        <v>W</v>
      </c>
      <c r="AF241">
        <f t="shared" si="29"/>
        <v>5</v>
      </c>
      <c r="AG241">
        <f t="shared" si="26"/>
        <v>1</v>
      </c>
      <c r="AH241">
        <f t="shared" si="30"/>
        <v>0.35294117647058826</v>
      </c>
      <c r="AI241">
        <f t="shared" si="31"/>
        <v>0.41868512110726636</v>
      </c>
      <c r="AJ241">
        <v>0.38124999999999998</v>
      </c>
      <c r="AK241">
        <f t="shared" si="32"/>
        <v>0.38285156250000002</v>
      </c>
      <c r="AM241" t="str">
        <f t="shared" si="33"/>
        <v/>
      </c>
    </row>
    <row r="242" spans="1:39" x14ac:dyDescent="0.2">
      <c r="A242" t="s">
        <v>1778</v>
      </c>
      <c r="B242" t="s">
        <v>699</v>
      </c>
      <c r="C242" t="s">
        <v>642</v>
      </c>
      <c r="D242">
        <v>3</v>
      </c>
      <c r="E242" t="s">
        <v>609</v>
      </c>
      <c r="F242" t="s">
        <v>1461</v>
      </c>
      <c r="G242">
        <v>51</v>
      </c>
      <c r="H242" t="s">
        <v>632</v>
      </c>
      <c r="I242" t="s">
        <v>505</v>
      </c>
      <c r="J242" t="s">
        <v>1076</v>
      </c>
      <c r="K242" t="s">
        <v>1077</v>
      </c>
      <c r="L242">
        <v>57</v>
      </c>
      <c r="M242">
        <v>8</v>
      </c>
      <c r="N242">
        <v>1955</v>
      </c>
      <c r="O242" t="s">
        <v>448</v>
      </c>
      <c r="P242" t="s">
        <v>633</v>
      </c>
      <c r="Q242" t="s">
        <v>634</v>
      </c>
      <c r="R242">
        <v>38</v>
      </c>
      <c r="S242">
        <v>-9</v>
      </c>
      <c r="T242">
        <v>1874</v>
      </c>
      <c r="U242" t="s">
        <v>744</v>
      </c>
      <c r="W242" t="s">
        <v>1442</v>
      </c>
      <c r="Y242" t="s">
        <v>1442</v>
      </c>
      <c r="Z242" t="s">
        <v>1442</v>
      </c>
      <c r="AB242" t="str">
        <f>IF(I242=$AA$2,_xlfn.XLOOKUP(O242,tennis_clusters!B:B,tennis_clusters!AB:AB),"NA")</f>
        <v>NA</v>
      </c>
      <c r="AC242">
        <f>IF(OR(ISNUMBER(AB242),ISNA(AB242)),"NA",_xlfn.XLOOKUP(I242,tennis_clusters!B:B,tennis_clusters!AB:AB))</f>
        <v>23</v>
      </c>
      <c r="AD242" t="str">
        <f t="shared" si="27"/>
        <v>L</v>
      </c>
      <c r="AE242" t="str">
        <f t="shared" si="28"/>
        <v>L</v>
      </c>
      <c r="AF242">
        <f t="shared" si="29"/>
        <v>23</v>
      </c>
      <c r="AG242">
        <f t="shared" si="26"/>
        <v>0</v>
      </c>
      <c r="AH242">
        <f t="shared" si="30"/>
        <v>0.53846153846153844</v>
      </c>
      <c r="AI242">
        <f t="shared" si="31"/>
        <v>0.28994082840236685</v>
      </c>
      <c r="AJ242">
        <v>0.38124999999999998</v>
      </c>
      <c r="AK242">
        <f t="shared" si="32"/>
        <v>0.14535156249999998</v>
      </c>
      <c r="AM242" t="str">
        <f t="shared" si="33"/>
        <v/>
      </c>
    </row>
    <row r="243" spans="1:39" x14ac:dyDescent="0.2">
      <c r="A243" t="s">
        <v>1779</v>
      </c>
      <c r="B243" t="s">
        <v>706</v>
      </c>
      <c r="C243" t="s">
        <v>642</v>
      </c>
      <c r="D243">
        <v>3</v>
      </c>
      <c r="E243" t="s">
        <v>609</v>
      </c>
      <c r="F243" t="s">
        <v>1461</v>
      </c>
      <c r="G243">
        <v>47</v>
      </c>
      <c r="H243" t="s">
        <v>620</v>
      </c>
      <c r="I243" t="s">
        <v>439</v>
      </c>
      <c r="J243" t="s">
        <v>1510</v>
      </c>
      <c r="K243" t="s">
        <v>1511</v>
      </c>
      <c r="L243">
        <v>1</v>
      </c>
      <c r="M243">
        <v>1</v>
      </c>
      <c r="N243">
        <v>2471</v>
      </c>
      <c r="O243" t="s">
        <v>448</v>
      </c>
      <c r="P243" t="s">
        <v>633</v>
      </c>
      <c r="Q243" t="s">
        <v>634</v>
      </c>
      <c r="R243">
        <v>45</v>
      </c>
      <c r="S243">
        <v>-1</v>
      </c>
      <c r="T243">
        <v>1875</v>
      </c>
      <c r="U243" t="s">
        <v>1780</v>
      </c>
      <c r="V243">
        <v>1</v>
      </c>
      <c r="W243" t="s">
        <v>1442</v>
      </c>
      <c r="Y243" t="s">
        <v>1442</v>
      </c>
      <c r="Z243" t="s">
        <v>1442</v>
      </c>
      <c r="AB243" t="str">
        <f>IF(I243=$AA$2,_xlfn.XLOOKUP(O243,tennis_clusters!B:B,tennis_clusters!AB:AB),"NA")</f>
        <v>NA</v>
      </c>
      <c r="AC243">
        <f>IF(OR(ISNUMBER(AB243),ISNA(AB243)),"NA",_xlfn.XLOOKUP(I243,tennis_clusters!B:B,tennis_clusters!AB:AB))</f>
        <v>21</v>
      </c>
      <c r="AD243" t="str">
        <f t="shared" si="27"/>
        <v>L</v>
      </c>
      <c r="AE243" t="str">
        <f t="shared" si="28"/>
        <v>L</v>
      </c>
      <c r="AF243">
        <f t="shared" si="29"/>
        <v>21</v>
      </c>
      <c r="AG243">
        <f t="shared" si="26"/>
        <v>0</v>
      </c>
      <c r="AH243">
        <f t="shared" si="30"/>
        <v>0</v>
      </c>
      <c r="AI243">
        <f t="shared" si="31"/>
        <v>0</v>
      </c>
      <c r="AJ243">
        <v>0.38124999999999998</v>
      </c>
      <c r="AK243">
        <f t="shared" si="32"/>
        <v>0.14535156249999998</v>
      </c>
      <c r="AM243" t="str">
        <f t="shared" si="33"/>
        <v/>
      </c>
    </row>
    <row r="244" spans="1:39" x14ac:dyDescent="0.2">
      <c r="A244" t="s">
        <v>1779</v>
      </c>
      <c r="B244" t="s">
        <v>706</v>
      </c>
      <c r="C244" t="s">
        <v>642</v>
      </c>
      <c r="D244">
        <v>3</v>
      </c>
      <c r="E244" t="s">
        <v>609</v>
      </c>
      <c r="F244" t="s">
        <v>1461</v>
      </c>
      <c r="G244">
        <v>47</v>
      </c>
      <c r="H244" t="s">
        <v>624</v>
      </c>
      <c r="I244" t="s">
        <v>448</v>
      </c>
      <c r="J244" t="s">
        <v>633</v>
      </c>
      <c r="K244" t="s">
        <v>634</v>
      </c>
      <c r="L244">
        <v>45</v>
      </c>
      <c r="M244">
        <v>15</v>
      </c>
      <c r="N244">
        <v>1860</v>
      </c>
      <c r="O244" t="s">
        <v>37</v>
      </c>
      <c r="P244" t="s">
        <v>633</v>
      </c>
      <c r="Q244" t="s">
        <v>634</v>
      </c>
      <c r="R244">
        <v>57</v>
      </c>
      <c r="S244">
        <v>-14</v>
      </c>
      <c r="T244">
        <v>1897</v>
      </c>
      <c r="U244" t="s">
        <v>980</v>
      </c>
      <c r="W244" t="s">
        <v>1442</v>
      </c>
      <c r="Y244" t="s">
        <v>1442</v>
      </c>
      <c r="Z244" t="s">
        <v>1442</v>
      </c>
      <c r="AB244">
        <f>IF(I244=$AA$2,_xlfn.XLOOKUP(O244,tennis_clusters!B:B,tennis_clusters!AB:AB),"NA")</f>
        <v>2</v>
      </c>
      <c r="AC244" t="str">
        <f>IF(OR(ISNUMBER(AB244),ISNA(AB244)),"NA",_xlfn.XLOOKUP(I244,tennis_clusters!B:B,tennis_clusters!AB:AB))</f>
        <v>NA</v>
      </c>
      <c r="AD244" t="str">
        <f t="shared" si="27"/>
        <v>W</v>
      </c>
      <c r="AE244" t="str">
        <f t="shared" si="28"/>
        <v>W</v>
      </c>
      <c r="AF244">
        <f t="shared" si="29"/>
        <v>2</v>
      </c>
      <c r="AG244">
        <f t="shared" si="26"/>
        <v>1</v>
      </c>
      <c r="AH244">
        <f t="shared" si="30"/>
        <v>0.51515151515151514</v>
      </c>
      <c r="AI244">
        <f t="shared" si="31"/>
        <v>0.23507805325987147</v>
      </c>
      <c r="AJ244">
        <v>0.38124999999999998</v>
      </c>
      <c r="AK244">
        <f t="shared" si="32"/>
        <v>0.38285156250000002</v>
      </c>
      <c r="AM244" t="str">
        <f t="shared" si="33"/>
        <v/>
      </c>
    </row>
    <row r="245" spans="1:39" x14ac:dyDescent="0.2">
      <c r="A245" t="s">
        <v>1779</v>
      </c>
      <c r="B245" t="s">
        <v>706</v>
      </c>
      <c r="C245" t="s">
        <v>642</v>
      </c>
      <c r="D245">
        <v>3</v>
      </c>
      <c r="E245" t="s">
        <v>609</v>
      </c>
      <c r="F245" t="s">
        <v>1461</v>
      </c>
      <c r="G245">
        <v>47</v>
      </c>
      <c r="H245" t="s">
        <v>628</v>
      </c>
      <c r="I245" t="s">
        <v>448</v>
      </c>
      <c r="J245" t="s">
        <v>633</v>
      </c>
      <c r="K245" t="s">
        <v>634</v>
      </c>
      <c r="L245">
        <v>45</v>
      </c>
      <c r="M245">
        <v>18</v>
      </c>
      <c r="N245">
        <v>1842</v>
      </c>
      <c r="O245" t="s">
        <v>188</v>
      </c>
      <c r="P245" t="s">
        <v>621</v>
      </c>
      <c r="Q245" t="s">
        <v>622</v>
      </c>
      <c r="R245">
        <v>18</v>
      </c>
      <c r="S245">
        <v>-14</v>
      </c>
      <c r="T245">
        <v>1995</v>
      </c>
      <c r="U245" t="s">
        <v>707</v>
      </c>
      <c r="W245" t="s">
        <v>1442</v>
      </c>
      <c r="X245">
        <v>18</v>
      </c>
      <c r="Y245" t="s">
        <v>1442</v>
      </c>
      <c r="Z245" t="s">
        <v>1442</v>
      </c>
      <c r="AB245">
        <f>IF(I245=$AA$2,_xlfn.XLOOKUP(O245,tennis_clusters!B:B,tennis_clusters!AB:AB),"NA")</f>
        <v>2</v>
      </c>
      <c r="AC245" t="str">
        <f>IF(OR(ISNUMBER(AB245),ISNA(AB245)),"NA",_xlfn.XLOOKUP(I245,tennis_clusters!B:B,tennis_clusters!AB:AB))</f>
        <v>NA</v>
      </c>
      <c r="AD245" t="str">
        <f t="shared" si="27"/>
        <v>W</v>
      </c>
      <c r="AE245" t="str">
        <f t="shared" si="28"/>
        <v>W</v>
      </c>
      <c r="AF245">
        <f t="shared" si="29"/>
        <v>2</v>
      </c>
      <c r="AG245">
        <f t="shared" si="26"/>
        <v>1</v>
      </c>
      <c r="AH245">
        <f t="shared" si="30"/>
        <v>0.51515151515151514</v>
      </c>
      <c r="AI245">
        <f t="shared" si="31"/>
        <v>0.23507805325987147</v>
      </c>
      <c r="AJ245">
        <v>0.38124999999999998</v>
      </c>
      <c r="AK245">
        <f t="shared" si="32"/>
        <v>0.38285156250000002</v>
      </c>
      <c r="AM245" t="str">
        <f t="shared" si="33"/>
        <v/>
      </c>
    </row>
    <row r="246" spans="1:39" x14ac:dyDescent="0.2">
      <c r="A246" t="s">
        <v>1779</v>
      </c>
      <c r="B246" t="s">
        <v>706</v>
      </c>
      <c r="C246" t="s">
        <v>642</v>
      </c>
      <c r="D246">
        <v>3</v>
      </c>
      <c r="E246" t="s">
        <v>609</v>
      </c>
      <c r="F246" t="s">
        <v>1461</v>
      </c>
      <c r="G246">
        <v>47</v>
      </c>
      <c r="H246" t="s">
        <v>632</v>
      </c>
      <c r="I246" t="s">
        <v>448</v>
      </c>
      <c r="J246" t="s">
        <v>633</v>
      </c>
      <c r="K246" t="s">
        <v>634</v>
      </c>
      <c r="L246">
        <v>45</v>
      </c>
      <c r="M246">
        <v>16</v>
      </c>
      <c r="N246">
        <v>1826</v>
      </c>
      <c r="O246" t="s">
        <v>492</v>
      </c>
      <c r="P246" t="s">
        <v>615</v>
      </c>
      <c r="Q246" t="s">
        <v>616</v>
      </c>
      <c r="R246">
        <v>55</v>
      </c>
      <c r="S246">
        <v>-14</v>
      </c>
      <c r="T246">
        <v>1888</v>
      </c>
      <c r="U246" t="s">
        <v>1781</v>
      </c>
      <c r="W246" t="s">
        <v>1442</v>
      </c>
      <c r="Y246" t="s">
        <v>1442</v>
      </c>
      <c r="Z246" t="s">
        <v>1442</v>
      </c>
      <c r="AB246">
        <f>IF(I246=$AA$2,_xlfn.XLOOKUP(O246,tennis_clusters!B:B,tennis_clusters!AB:AB),"NA")</f>
        <v>6</v>
      </c>
      <c r="AC246" t="str">
        <f>IF(OR(ISNUMBER(AB246),ISNA(AB246)),"NA",_xlfn.XLOOKUP(I246,tennis_clusters!B:B,tennis_clusters!AB:AB))</f>
        <v>NA</v>
      </c>
      <c r="AD246" t="str">
        <f t="shared" si="27"/>
        <v>W</v>
      </c>
      <c r="AE246" t="str">
        <f t="shared" si="28"/>
        <v>W</v>
      </c>
      <c r="AF246">
        <f t="shared" si="29"/>
        <v>6</v>
      </c>
      <c r="AG246">
        <f t="shared" si="26"/>
        <v>1</v>
      </c>
      <c r="AH246">
        <f t="shared" si="30"/>
        <v>0.5</v>
      </c>
      <c r="AI246">
        <f t="shared" si="31"/>
        <v>0.25</v>
      </c>
      <c r="AJ246">
        <v>0.38124999999999998</v>
      </c>
      <c r="AK246">
        <f t="shared" si="32"/>
        <v>0.38285156250000002</v>
      </c>
      <c r="AM246" t="str">
        <f t="shared" si="33"/>
        <v/>
      </c>
    </row>
    <row r="247" spans="1:39" x14ac:dyDescent="0.2">
      <c r="A247" t="s">
        <v>1782</v>
      </c>
      <c r="B247" t="s">
        <v>1469</v>
      </c>
      <c r="C247" t="s">
        <v>783</v>
      </c>
      <c r="D247">
        <v>3</v>
      </c>
      <c r="E247" t="s">
        <v>671</v>
      </c>
      <c r="F247" t="s">
        <v>1461</v>
      </c>
      <c r="G247">
        <v>36</v>
      </c>
      <c r="H247" t="s">
        <v>618</v>
      </c>
      <c r="I247" t="s">
        <v>136</v>
      </c>
      <c r="J247" t="s">
        <v>633</v>
      </c>
      <c r="K247" t="s">
        <v>634</v>
      </c>
      <c r="L247">
        <v>6</v>
      </c>
      <c r="M247">
        <v>1</v>
      </c>
      <c r="N247">
        <v>2267</v>
      </c>
      <c r="O247" t="s">
        <v>448</v>
      </c>
      <c r="P247" t="s">
        <v>633</v>
      </c>
      <c r="Q247" t="s">
        <v>634</v>
      </c>
      <c r="R247">
        <v>50</v>
      </c>
      <c r="S247">
        <v>-2</v>
      </c>
      <c r="T247">
        <v>1828</v>
      </c>
      <c r="U247" t="s">
        <v>707</v>
      </c>
      <c r="V247">
        <v>1</v>
      </c>
      <c r="W247" t="s">
        <v>1442</v>
      </c>
      <c r="Y247" t="s">
        <v>1442</v>
      </c>
      <c r="Z247" t="s">
        <v>1442</v>
      </c>
      <c r="AB247" t="str">
        <f>IF(I247=$AA$2,_xlfn.XLOOKUP(O247,tennis_clusters!B:B,tennis_clusters!AB:AB),"NA")</f>
        <v>NA</v>
      </c>
      <c r="AC247">
        <f>IF(OR(ISNUMBER(AB247),ISNA(AB247)),"NA",_xlfn.XLOOKUP(I247,tennis_clusters!B:B,tennis_clusters!AB:AB))</f>
        <v>18</v>
      </c>
      <c r="AD247" t="str">
        <f t="shared" si="27"/>
        <v>L</v>
      </c>
      <c r="AE247" t="str">
        <f t="shared" si="28"/>
        <v>L</v>
      </c>
      <c r="AF247">
        <f t="shared" si="29"/>
        <v>18</v>
      </c>
      <c r="AG247">
        <f t="shared" si="26"/>
        <v>0</v>
      </c>
      <c r="AH247">
        <f t="shared" si="30"/>
        <v>0.2857142857142857</v>
      </c>
      <c r="AI247">
        <f t="shared" si="31"/>
        <v>8.1632653061224483E-2</v>
      </c>
      <c r="AJ247">
        <v>0.38124999999999998</v>
      </c>
      <c r="AK247">
        <f t="shared" si="32"/>
        <v>0.14535156249999998</v>
      </c>
      <c r="AM247" t="str">
        <f t="shared" si="33"/>
        <v/>
      </c>
    </row>
    <row r="248" spans="1:39" x14ac:dyDescent="0.2">
      <c r="A248" t="s">
        <v>1782</v>
      </c>
      <c r="B248" t="s">
        <v>1469</v>
      </c>
      <c r="C248" t="s">
        <v>783</v>
      </c>
      <c r="D248">
        <v>3</v>
      </c>
      <c r="E248" t="s">
        <v>671</v>
      </c>
      <c r="F248" t="s">
        <v>1461</v>
      </c>
      <c r="G248">
        <v>36</v>
      </c>
      <c r="H248" t="s">
        <v>620</v>
      </c>
      <c r="I248" t="s">
        <v>448</v>
      </c>
      <c r="J248" t="s">
        <v>633</v>
      </c>
      <c r="K248" t="s">
        <v>634</v>
      </c>
      <c r="L248">
        <v>50</v>
      </c>
      <c r="M248">
        <v>21</v>
      </c>
      <c r="N248">
        <v>1807</v>
      </c>
      <c r="O248" t="s">
        <v>188</v>
      </c>
      <c r="P248" t="s">
        <v>621</v>
      </c>
      <c r="Q248" t="s">
        <v>622</v>
      </c>
      <c r="R248">
        <v>18</v>
      </c>
      <c r="S248">
        <v>-14</v>
      </c>
      <c r="T248">
        <v>2009</v>
      </c>
      <c r="U248" t="s">
        <v>1783</v>
      </c>
      <c r="W248" t="s">
        <v>1442</v>
      </c>
      <c r="X248">
        <v>5</v>
      </c>
      <c r="Y248" t="s">
        <v>1442</v>
      </c>
      <c r="Z248" t="s">
        <v>1442</v>
      </c>
      <c r="AB248">
        <f>IF(I248=$AA$2,_xlfn.XLOOKUP(O248,tennis_clusters!B:B,tennis_clusters!AB:AB),"NA")</f>
        <v>2</v>
      </c>
      <c r="AC248" t="str">
        <f>IF(OR(ISNUMBER(AB248),ISNA(AB248)),"NA",_xlfn.XLOOKUP(I248,tennis_clusters!B:B,tennis_clusters!AB:AB))</f>
        <v>NA</v>
      </c>
      <c r="AD248" t="str">
        <f t="shared" si="27"/>
        <v>W</v>
      </c>
      <c r="AE248" t="str">
        <f t="shared" si="28"/>
        <v>W</v>
      </c>
      <c r="AF248">
        <f t="shared" si="29"/>
        <v>2</v>
      </c>
      <c r="AG248">
        <f t="shared" si="26"/>
        <v>1</v>
      </c>
      <c r="AH248">
        <f t="shared" si="30"/>
        <v>0.51515151515151514</v>
      </c>
      <c r="AI248">
        <f t="shared" si="31"/>
        <v>0.23507805325987147</v>
      </c>
      <c r="AJ248">
        <v>0.38124999999999998</v>
      </c>
      <c r="AK248">
        <f t="shared" si="32"/>
        <v>0.38285156250000002</v>
      </c>
      <c r="AM248" t="str">
        <f t="shared" si="33"/>
        <v/>
      </c>
    </row>
    <row r="249" spans="1:39" x14ac:dyDescent="0.2">
      <c r="A249" t="s">
        <v>1782</v>
      </c>
      <c r="B249" t="s">
        <v>1469</v>
      </c>
      <c r="C249" t="s">
        <v>783</v>
      </c>
      <c r="D249">
        <v>3</v>
      </c>
      <c r="E249" t="s">
        <v>671</v>
      </c>
      <c r="F249" t="s">
        <v>1461</v>
      </c>
      <c r="G249">
        <v>36</v>
      </c>
      <c r="H249" t="s">
        <v>624</v>
      </c>
      <c r="I249" t="s">
        <v>448</v>
      </c>
      <c r="J249" t="s">
        <v>633</v>
      </c>
      <c r="K249" t="s">
        <v>634</v>
      </c>
      <c r="L249">
        <v>50</v>
      </c>
      <c r="M249">
        <v>16</v>
      </c>
      <c r="N249">
        <v>1791</v>
      </c>
      <c r="O249" t="s">
        <v>347</v>
      </c>
      <c r="P249" t="s">
        <v>647</v>
      </c>
      <c r="Q249" t="s">
        <v>648</v>
      </c>
      <c r="R249">
        <v>73</v>
      </c>
      <c r="S249">
        <v>-14</v>
      </c>
      <c r="T249">
        <v>1819</v>
      </c>
      <c r="U249" t="s">
        <v>860</v>
      </c>
      <c r="W249" t="s">
        <v>1442</v>
      </c>
      <c r="Y249" t="s">
        <v>1442</v>
      </c>
      <c r="Z249" t="s">
        <v>1442</v>
      </c>
      <c r="AB249">
        <f>IF(I249=$AA$2,_xlfn.XLOOKUP(O249,tennis_clusters!B:B,tennis_clusters!AB:AB),"NA")</f>
        <v>24</v>
      </c>
      <c r="AC249" t="str">
        <f>IF(OR(ISNUMBER(AB249),ISNA(AB249)),"NA",_xlfn.XLOOKUP(I249,tennis_clusters!B:B,tennis_clusters!AB:AB))</f>
        <v>NA</v>
      </c>
      <c r="AD249" t="str">
        <f t="shared" si="27"/>
        <v>W</v>
      </c>
      <c r="AE249" t="str">
        <f t="shared" si="28"/>
        <v>W</v>
      </c>
      <c r="AF249">
        <f t="shared" si="29"/>
        <v>24</v>
      </c>
      <c r="AG249">
        <f t="shared" si="26"/>
        <v>1</v>
      </c>
      <c r="AH249">
        <f t="shared" si="30"/>
        <v>0.35294117647058826</v>
      </c>
      <c r="AI249">
        <f t="shared" si="31"/>
        <v>0.41868512110726636</v>
      </c>
      <c r="AJ249">
        <v>0.38124999999999998</v>
      </c>
      <c r="AK249">
        <f t="shared" si="32"/>
        <v>0.38285156250000002</v>
      </c>
      <c r="AM249" t="str">
        <f t="shared" si="33"/>
        <v/>
      </c>
    </row>
    <row r="250" spans="1:39" x14ac:dyDescent="0.2">
      <c r="A250" t="s">
        <v>1784</v>
      </c>
      <c r="B250" t="s">
        <v>1474</v>
      </c>
      <c r="C250" t="s">
        <v>637</v>
      </c>
      <c r="D250">
        <v>3</v>
      </c>
      <c r="E250" t="s">
        <v>671</v>
      </c>
      <c r="F250" t="s">
        <v>1461</v>
      </c>
      <c r="G250">
        <v>40</v>
      </c>
      <c r="H250" t="s">
        <v>624</v>
      </c>
      <c r="I250" t="s">
        <v>565</v>
      </c>
      <c r="J250" t="s">
        <v>984</v>
      </c>
      <c r="K250" t="s">
        <v>985</v>
      </c>
      <c r="L250">
        <v>93</v>
      </c>
      <c r="M250">
        <v>11</v>
      </c>
      <c r="N250">
        <v>1828</v>
      </c>
      <c r="O250" t="s">
        <v>448</v>
      </c>
      <c r="P250" t="s">
        <v>633</v>
      </c>
      <c r="Q250" t="s">
        <v>634</v>
      </c>
      <c r="R250">
        <v>48</v>
      </c>
      <c r="S250">
        <v>-13</v>
      </c>
      <c r="T250">
        <v>1804</v>
      </c>
      <c r="U250" t="s">
        <v>1785</v>
      </c>
      <c r="W250" t="s">
        <v>1442</v>
      </c>
      <c r="Y250" t="s">
        <v>1442</v>
      </c>
      <c r="Z250" t="s">
        <v>1442</v>
      </c>
      <c r="AB250" t="str">
        <f>IF(I250=$AA$2,_xlfn.XLOOKUP(O250,tennis_clusters!B:B,tennis_clusters!AB:AB),"NA")</f>
        <v>NA</v>
      </c>
      <c r="AC250">
        <f>IF(OR(ISNUMBER(AB250),ISNA(AB250)),"NA",_xlfn.XLOOKUP(I250,tennis_clusters!B:B,tennis_clusters!AB:AB))</f>
        <v>10</v>
      </c>
      <c r="AD250" t="str">
        <f t="shared" si="27"/>
        <v>L</v>
      </c>
      <c r="AE250" t="str">
        <f t="shared" si="28"/>
        <v>L</v>
      </c>
      <c r="AF250">
        <f t="shared" si="29"/>
        <v>10</v>
      </c>
      <c r="AG250">
        <f t="shared" si="26"/>
        <v>0</v>
      </c>
      <c r="AH250">
        <f t="shared" si="30"/>
        <v>0.33333333333333331</v>
      </c>
      <c r="AI250">
        <f t="shared" si="31"/>
        <v>0.1111111111111111</v>
      </c>
      <c r="AJ250">
        <v>0.38124999999999998</v>
      </c>
      <c r="AK250">
        <f t="shared" si="32"/>
        <v>0.14535156249999998</v>
      </c>
      <c r="AM250" t="str">
        <f t="shared" si="33"/>
        <v/>
      </c>
    </row>
    <row r="251" spans="1:39" x14ac:dyDescent="0.2">
      <c r="A251" t="s">
        <v>1786</v>
      </c>
      <c r="B251" t="s">
        <v>1728</v>
      </c>
      <c r="C251" t="s">
        <v>637</v>
      </c>
      <c r="D251">
        <v>3</v>
      </c>
      <c r="E251" t="s">
        <v>671</v>
      </c>
      <c r="F251" t="s">
        <v>1461</v>
      </c>
      <c r="G251">
        <v>12</v>
      </c>
      <c r="H251" t="s">
        <v>620</v>
      </c>
      <c r="I251" t="s">
        <v>196</v>
      </c>
      <c r="J251" t="s">
        <v>1045</v>
      </c>
      <c r="K251" t="s">
        <v>1046</v>
      </c>
      <c r="L251">
        <v>99</v>
      </c>
      <c r="M251">
        <v>9</v>
      </c>
      <c r="N251">
        <v>1864</v>
      </c>
      <c r="O251" t="s">
        <v>448</v>
      </c>
      <c r="P251" t="s">
        <v>633</v>
      </c>
      <c r="Q251" t="s">
        <v>634</v>
      </c>
      <c r="R251">
        <v>44</v>
      </c>
      <c r="S251">
        <v>-10</v>
      </c>
      <c r="T251">
        <v>1814</v>
      </c>
      <c r="U251" t="s">
        <v>890</v>
      </c>
      <c r="W251" t="s">
        <v>1442</v>
      </c>
      <c r="X251">
        <v>4</v>
      </c>
      <c r="Y251" t="s">
        <v>1442</v>
      </c>
      <c r="Z251" t="s">
        <v>1442</v>
      </c>
      <c r="AB251" t="str">
        <f>IF(I251=$AA$2,_xlfn.XLOOKUP(O251,tennis_clusters!B:B,tennis_clusters!AB:AB),"NA")</f>
        <v>NA</v>
      </c>
      <c r="AC251">
        <f>IF(OR(ISNUMBER(AB251),ISNA(AB251)),"NA",_xlfn.XLOOKUP(I251,tennis_clusters!B:B,tennis_clusters!AB:AB))</f>
        <v>4</v>
      </c>
      <c r="AD251" t="str">
        <f t="shared" si="27"/>
        <v>L</v>
      </c>
      <c r="AE251" t="str">
        <f t="shared" si="28"/>
        <v>L</v>
      </c>
      <c r="AF251">
        <f t="shared" si="29"/>
        <v>4</v>
      </c>
      <c r="AG251">
        <f t="shared" si="26"/>
        <v>0</v>
      </c>
      <c r="AH251">
        <f t="shared" si="30"/>
        <v>0.25</v>
      </c>
      <c r="AI251">
        <f t="shared" si="31"/>
        <v>6.25E-2</v>
      </c>
      <c r="AJ251">
        <v>0.38124999999999998</v>
      </c>
      <c r="AK251">
        <f t="shared" si="32"/>
        <v>0.14535156249999998</v>
      </c>
      <c r="AM251" t="str">
        <f t="shared" si="33"/>
        <v/>
      </c>
    </row>
    <row r="252" spans="1:39" x14ac:dyDescent="0.2">
      <c r="A252" t="s">
        <v>1787</v>
      </c>
      <c r="B252" t="s">
        <v>719</v>
      </c>
      <c r="C252" t="s">
        <v>608</v>
      </c>
      <c r="D252">
        <v>5</v>
      </c>
      <c r="E252" t="s">
        <v>609</v>
      </c>
      <c r="F252" t="s">
        <v>1461</v>
      </c>
      <c r="G252">
        <v>46</v>
      </c>
      <c r="H252" t="s">
        <v>628</v>
      </c>
      <c r="I252" t="s">
        <v>319</v>
      </c>
      <c r="J252" t="s">
        <v>647</v>
      </c>
      <c r="K252" t="s">
        <v>648</v>
      </c>
      <c r="L252">
        <v>29</v>
      </c>
      <c r="M252">
        <v>12</v>
      </c>
      <c r="N252">
        <v>1900</v>
      </c>
      <c r="O252" t="s">
        <v>448</v>
      </c>
      <c r="P252" t="s">
        <v>633</v>
      </c>
      <c r="Q252" t="s">
        <v>634</v>
      </c>
      <c r="R252">
        <v>45</v>
      </c>
      <c r="S252">
        <v>-14</v>
      </c>
      <c r="T252">
        <v>1828</v>
      </c>
      <c r="U252" t="s">
        <v>1176</v>
      </c>
      <c r="V252">
        <v>27</v>
      </c>
      <c r="W252" t="s">
        <v>1442</v>
      </c>
      <c r="Y252" t="s">
        <v>1442</v>
      </c>
      <c r="Z252" t="s">
        <v>1442</v>
      </c>
      <c r="AB252" t="str">
        <f>IF(I252=$AA$2,_xlfn.XLOOKUP(O252,tennis_clusters!B:B,tennis_clusters!AB:AB),"NA")</f>
        <v>NA</v>
      </c>
      <c r="AC252">
        <f>IF(OR(ISNUMBER(AB252),ISNA(AB252)),"NA",_xlfn.XLOOKUP(I252,tennis_clusters!B:B,tennis_clusters!AB:AB))</f>
        <v>13</v>
      </c>
      <c r="AD252" t="str">
        <f t="shared" si="27"/>
        <v>L</v>
      </c>
      <c r="AE252" t="str">
        <f t="shared" si="28"/>
        <v>L</v>
      </c>
      <c r="AF252">
        <f t="shared" si="29"/>
        <v>13</v>
      </c>
      <c r="AG252">
        <f t="shared" si="26"/>
        <v>0</v>
      </c>
      <c r="AH252">
        <f t="shared" si="30"/>
        <v>0.4375</v>
      </c>
      <c r="AI252">
        <f t="shared" si="31"/>
        <v>0.19140625</v>
      </c>
      <c r="AJ252">
        <v>0.38124999999999998</v>
      </c>
      <c r="AK252">
        <f t="shared" si="32"/>
        <v>0.14535156249999998</v>
      </c>
      <c r="AM252" t="str">
        <f t="shared" si="33"/>
        <v/>
      </c>
    </row>
    <row r="253" spans="1:39" x14ac:dyDescent="0.2">
      <c r="A253" t="s">
        <v>1787</v>
      </c>
      <c r="B253" t="s">
        <v>719</v>
      </c>
      <c r="C253" t="s">
        <v>608</v>
      </c>
      <c r="D253">
        <v>5</v>
      </c>
      <c r="E253" t="s">
        <v>609</v>
      </c>
      <c r="F253" t="s">
        <v>1461</v>
      </c>
      <c r="G253">
        <v>46</v>
      </c>
      <c r="H253" t="s">
        <v>632</v>
      </c>
      <c r="I253" t="s">
        <v>448</v>
      </c>
      <c r="J253" t="s">
        <v>633</v>
      </c>
      <c r="K253" t="s">
        <v>634</v>
      </c>
      <c r="L253">
        <v>45</v>
      </c>
      <c r="M253">
        <v>19</v>
      </c>
      <c r="N253">
        <v>1809</v>
      </c>
      <c r="O253" t="s">
        <v>242</v>
      </c>
      <c r="P253" t="s">
        <v>667</v>
      </c>
      <c r="Q253" t="s">
        <v>668</v>
      </c>
      <c r="R253">
        <v>74</v>
      </c>
      <c r="S253">
        <v>-19</v>
      </c>
      <c r="T253">
        <v>1811</v>
      </c>
      <c r="U253" t="s">
        <v>1788</v>
      </c>
      <c r="W253" t="s">
        <v>1442</v>
      </c>
      <c r="Y253" t="s">
        <v>1442</v>
      </c>
      <c r="Z253" t="s">
        <v>1442</v>
      </c>
      <c r="AB253">
        <f>IF(I253=$AA$2,_xlfn.XLOOKUP(O253,tennis_clusters!B:B,tennis_clusters!AB:AB),"NA")</f>
        <v>4</v>
      </c>
      <c r="AC253" t="str">
        <f>IF(OR(ISNUMBER(AB253),ISNA(AB253)),"NA",_xlfn.XLOOKUP(I253,tennis_clusters!B:B,tennis_clusters!AB:AB))</f>
        <v>NA</v>
      </c>
      <c r="AD253" t="str">
        <f t="shared" si="27"/>
        <v>W</v>
      </c>
      <c r="AE253" t="str">
        <f t="shared" si="28"/>
        <v>W</v>
      </c>
      <c r="AF253">
        <f t="shared" si="29"/>
        <v>4</v>
      </c>
      <c r="AG253">
        <f t="shared" si="26"/>
        <v>1</v>
      </c>
      <c r="AH253">
        <f t="shared" si="30"/>
        <v>0.25</v>
      </c>
      <c r="AI253">
        <f t="shared" si="31"/>
        <v>0.5625</v>
      </c>
      <c r="AJ253">
        <v>0.38124999999999998</v>
      </c>
      <c r="AK253">
        <f t="shared" si="32"/>
        <v>0.38285156250000002</v>
      </c>
      <c r="AM253" t="str">
        <f t="shared" si="33"/>
        <v/>
      </c>
    </row>
    <row r="254" spans="1:39" x14ac:dyDescent="0.2">
      <c r="A254" t="s">
        <v>1789</v>
      </c>
      <c r="B254" t="s">
        <v>1612</v>
      </c>
      <c r="C254" t="s">
        <v>637</v>
      </c>
      <c r="D254">
        <v>3</v>
      </c>
      <c r="E254" t="s">
        <v>609</v>
      </c>
      <c r="F254" t="s">
        <v>1461</v>
      </c>
      <c r="G254">
        <v>56</v>
      </c>
      <c r="H254" t="s">
        <v>624</v>
      </c>
      <c r="I254" t="s">
        <v>146</v>
      </c>
      <c r="J254" t="s">
        <v>1669</v>
      </c>
      <c r="K254" t="s">
        <v>1670</v>
      </c>
      <c r="L254">
        <v>67</v>
      </c>
      <c r="M254">
        <v>11</v>
      </c>
      <c r="N254">
        <v>1847</v>
      </c>
      <c r="O254" t="s">
        <v>448</v>
      </c>
      <c r="P254" t="s">
        <v>633</v>
      </c>
      <c r="Q254" t="s">
        <v>634</v>
      </c>
      <c r="R254">
        <v>44</v>
      </c>
      <c r="S254">
        <v>-12</v>
      </c>
      <c r="T254">
        <v>1821</v>
      </c>
      <c r="U254" t="s">
        <v>1790</v>
      </c>
      <c r="W254" t="s">
        <v>1442</v>
      </c>
      <c r="Y254" t="s">
        <v>646</v>
      </c>
      <c r="Z254" t="s">
        <v>1442</v>
      </c>
      <c r="AB254" t="str">
        <f>IF(I254=$AA$2,_xlfn.XLOOKUP(O254,tennis_clusters!B:B,tennis_clusters!AB:AB),"NA")</f>
        <v>NA</v>
      </c>
      <c r="AC254">
        <f>IF(OR(ISNUMBER(AB254),ISNA(AB254)),"NA",_xlfn.XLOOKUP(I254,tennis_clusters!B:B,tennis_clusters!AB:AB))</f>
        <v>24</v>
      </c>
      <c r="AD254" t="str">
        <f t="shared" si="27"/>
        <v>L</v>
      </c>
      <c r="AE254" t="str">
        <f t="shared" si="28"/>
        <v>L</v>
      </c>
      <c r="AF254">
        <f t="shared" si="29"/>
        <v>24</v>
      </c>
      <c r="AG254">
        <f t="shared" si="26"/>
        <v>0</v>
      </c>
      <c r="AH254">
        <f t="shared" si="30"/>
        <v>0.35294117647058826</v>
      </c>
      <c r="AI254">
        <f t="shared" si="31"/>
        <v>0.12456747404844293</v>
      </c>
      <c r="AJ254">
        <v>0.38124999999999998</v>
      </c>
      <c r="AK254">
        <f t="shared" si="32"/>
        <v>0.14535156249999998</v>
      </c>
      <c r="AM254" t="str">
        <f t="shared" si="33"/>
        <v/>
      </c>
    </row>
    <row r="255" spans="1:39" x14ac:dyDescent="0.2">
      <c r="A255" t="s">
        <v>1791</v>
      </c>
      <c r="B255" t="s">
        <v>1164</v>
      </c>
      <c r="C255" t="s">
        <v>637</v>
      </c>
      <c r="D255">
        <v>3</v>
      </c>
      <c r="E255" t="s">
        <v>609</v>
      </c>
      <c r="F255" t="s">
        <v>1461</v>
      </c>
      <c r="G255">
        <v>43</v>
      </c>
      <c r="H255" t="s">
        <v>624</v>
      </c>
      <c r="I255" t="s">
        <v>224</v>
      </c>
      <c r="J255" t="s">
        <v>633</v>
      </c>
      <c r="K255" t="s">
        <v>634</v>
      </c>
      <c r="L255">
        <v>65</v>
      </c>
      <c r="M255">
        <v>9</v>
      </c>
      <c r="N255">
        <v>1872</v>
      </c>
      <c r="O255" t="s">
        <v>448</v>
      </c>
      <c r="P255" t="s">
        <v>633</v>
      </c>
      <c r="Q255" t="s">
        <v>634</v>
      </c>
      <c r="R255">
        <v>46</v>
      </c>
      <c r="S255">
        <v>-10</v>
      </c>
      <c r="T255">
        <v>1831</v>
      </c>
      <c r="U255" t="s">
        <v>1792</v>
      </c>
      <c r="W255" t="s">
        <v>1442</v>
      </c>
      <c r="Y255" t="s">
        <v>1442</v>
      </c>
      <c r="Z255" t="s">
        <v>1442</v>
      </c>
      <c r="AB255" t="str">
        <f>IF(I255=$AA$2,_xlfn.XLOOKUP(O255,tennis_clusters!B:B,tennis_clusters!AB:AB),"NA")</f>
        <v>NA</v>
      </c>
      <c r="AC255">
        <f>IF(OR(ISNUMBER(AB255),ISNA(AB255)),"NA",_xlfn.XLOOKUP(I255,tennis_clusters!B:B,tennis_clusters!AB:AB))</f>
        <v>22</v>
      </c>
      <c r="AD255" t="str">
        <f t="shared" si="27"/>
        <v>L</v>
      </c>
      <c r="AE255" t="str">
        <f t="shared" si="28"/>
        <v>L</v>
      </c>
      <c r="AF255">
        <f t="shared" si="29"/>
        <v>22</v>
      </c>
      <c r="AG255">
        <f t="shared" si="26"/>
        <v>0</v>
      </c>
      <c r="AH255">
        <f t="shared" si="30"/>
        <v>0.36842105263157893</v>
      </c>
      <c r="AI255">
        <f t="shared" si="31"/>
        <v>0.13573407202216065</v>
      </c>
      <c r="AJ255">
        <v>0.38124999999999998</v>
      </c>
      <c r="AK255">
        <f t="shared" si="32"/>
        <v>0.14535156249999998</v>
      </c>
      <c r="AM255" t="str">
        <f t="shared" si="33"/>
        <v/>
      </c>
    </row>
    <row r="256" spans="1:39" x14ac:dyDescent="0.2">
      <c r="A256" t="s">
        <v>1793</v>
      </c>
      <c r="B256" t="s">
        <v>1616</v>
      </c>
      <c r="C256" t="s">
        <v>783</v>
      </c>
      <c r="D256">
        <v>3</v>
      </c>
      <c r="E256" t="s">
        <v>609</v>
      </c>
      <c r="F256" t="s">
        <v>1453</v>
      </c>
      <c r="G256">
        <v>64</v>
      </c>
      <c r="H256" t="s">
        <v>620</v>
      </c>
      <c r="I256" t="s">
        <v>199</v>
      </c>
      <c r="J256" t="s">
        <v>638</v>
      </c>
      <c r="K256" t="s">
        <v>639</v>
      </c>
      <c r="L256">
        <v>10</v>
      </c>
      <c r="M256">
        <v>2</v>
      </c>
      <c r="N256">
        <v>2151</v>
      </c>
      <c r="O256" t="s">
        <v>448</v>
      </c>
      <c r="P256" t="s">
        <v>633</v>
      </c>
      <c r="Q256" t="s">
        <v>634</v>
      </c>
      <c r="R256">
        <v>46</v>
      </c>
      <c r="S256">
        <v>-4</v>
      </c>
      <c r="T256">
        <v>1835</v>
      </c>
      <c r="U256" t="s">
        <v>934</v>
      </c>
      <c r="V256">
        <v>3</v>
      </c>
      <c r="W256" t="s">
        <v>1442</v>
      </c>
      <c r="Y256" t="s">
        <v>1442</v>
      </c>
      <c r="Z256" t="s">
        <v>1442</v>
      </c>
      <c r="AB256" t="str">
        <f>IF(I256=$AA$2,_xlfn.XLOOKUP(O256,tennis_clusters!B:B,tennis_clusters!AB:AB),"NA")</f>
        <v>NA</v>
      </c>
      <c r="AC256">
        <f>IF(OR(ISNUMBER(AB256),ISNA(AB256)),"NA",_xlfn.XLOOKUP(I256,tennis_clusters!B:B,tennis_clusters!AB:AB))</f>
        <v>15</v>
      </c>
      <c r="AD256" t="str">
        <f t="shared" si="27"/>
        <v>L</v>
      </c>
      <c r="AE256" t="str">
        <f t="shared" si="28"/>
        <v>L</v>
      </c>
      <c r="AF256">
        <f t="shared" si="29"/>
        <v>15</v>
      </c>
      <c r="AG256">
        <f t="shared" si="26"/>
        <v>0</v>
      </c>
      <c r="AH256">
        <f t="shared" si="30"/>
        <v>0.26923076923076922</v>
      </c>
      <c r="AI256">
        <f t="shared" si="31"/>
        <v>7.2485207100591711E-2</v>
      </c>
      <c r="AJ256">
        <v>0.38124999999999998</v>
      </c>
      <c r="AK256">
        <f t="shared" si="32"/>
        <v>0.14535156249999998</v>
      </c>
      <c r="AM256" t="str">
        <f t="shared" si="33"/>
        <v/>
      </c>
    </row>
    <row r="257" spans="1:39" x14ac:dyDescent="0.2">
      <c r="A257" t="s">
        <v>1793</v>
      </c>
      <c r="B257" t="s">
        <v>1616</v>
      </c>
      <c r="C257" t="s">
        <v>783</v>
      </c>
      <c r="D257">
        <v>3</v>
      </c>
      <c r="E257" t="s">
        <v>609</v>
      </c>
      <c r="F257" t="s">
        <v>1453</v>
      </c>
      <c r="G257">
        <v>64</v>
      </c>
      <c r="H257" t="s">
        <v>624</v>
      </c>
      <c r="I257" t="s">
        <v>448</v>
      </c>
      <c r="J257" t="s">
        <v>633</v>
      </c>
      <c r="K257" t="s">
        <v>634</v>
      </c>
      <c r="L257">
        <v>46</v>
      </c>
      <c r="M257">
        <v>17</v>
      </c>
      <c r="N257">
        <v>1818</v>
      </c>
      <c r="O257" t="s">
        <v>319</v>
      </c>
      <c r="P257" t="s">
        <v>647</v>
      </c>
      <c r="Q257" t="s">
        <v>648</v>
      </c>
      <c r="R257">
        <v>28</v>
      </c>
      <c r="S257">
        <v>-13</v>
      </c>
      <c r="T257">
        <v>1915</v>
      </c>
      <c r="U257" t="s">
        <v>1794</v>
      </c>
      <c r="W257" t="s">
        <v>1442</v>
      </c>
      <c r="Y257" t="s">
        <v>1442</v>
      </c>
      <c r="Z257" t="s">
        <v>1442</v>
      </c>
      <c r="AB257">
        <f>IF(I257=$AA$2,_xlfn.XLOOKUP(O257,tennis_clusters!B:B,tennis_clusters!AB:AB),"NA")</f>
        <v>13</v>
      </c>
      <c r="AC257" t="str">
        <f>IF(OR(ISNUMBER(AB257),ISNA(AB257)),"NA",_xlfn.XLOOKUP(I257,tennis_clusters!B:B,tennis_clusters!AB:AB))</f>
        <v>NA</v>
      </c>
      <c r="AD257" t="str">
        <f t="shared" si="27"/>
        <v>W</v>
      </c>
      <c r="AE257" t="str">
        <f t="shared" si="28"/>
        <v>W</v>
      </c>
      <c r="AF257">
        <f t="shared" si="29"/>
        <v>13</v>
      </c>
      <c r="AG257">
        <f t="shared" si="26"/>
        <v>1</v>
      </c>
      <c r="AH257">
        <f t="shared" si="30"/>
        <v>0.4375</v>
      </c>
      <c r="AI257">
        <f t="shared" si="31"/>
        <v>0.31640625</v>
      </c>
      <c r="AJ257">
        <v>0.38124999999999998</v>
      </c>
      <c r="AK257">
        <f t="shared" si="32"/>
        <v>0.38285156250000002</v>
      </c>
      <c r="AM257" t="str">
        <f t="shared" si="33"/>
        <v/>
      </c>
    </row>
    <row r="258" spans="1:39" x14ac:dyDescent="0.2">
      <c r="A258" t="s">
        <v>1795</v>
      </c>
      <c r="B258" t="s">
        <v>900</v>
      </c>
      <c r="C258" t="s">
        <v>637</v>
      </c>
      <c r="D258">
        <v>3</v>
      </c>
      <c r="E258" t="s">
        <v>609</v>
      </c>
      <c r="F258" t="s">
        <v>1453</v>
      </c>
      <c r="G258">
        <v>76</v>
      </c>
      <c r="H258" t="s">
        <v>624</v>
      </c>
      <c r="I258" t="s">
        <v>468</v>
      </c>
      <c r="J258" t="s">
        <v>621</v>
      </c>
      <c r="K258" t="s">
        <v>622</v>
      </c>
      <c r="L258">
        <v>63</v>
      </c>
      <c r="M258">
        <v>6</v>
      </c>
      <c r="N258">
        <v>1932</v>
      </c>
      <c r="O258" t="s">
        <v>448</v>
      </c>
      <c r="P258" t="s">
        <v>633</v>
      </c>
      <c r="Q258" t="s">
        <v>634</v>
      </c>
      <c r="R258">
        <v>46</v>
      </c>
      <c r="S258">
        <v>-8</v>
      </c>
      <c r="T258">
        <v>1826</v>
      </c>
      <c r="U258" t="s">
        <v>843</v>
      </c>
      <c r="W258" t="s">
        <v>1442</v>
      </c>
      <c r="Y258" t="s">
        <v>1442</v>
      </c>
      <c r="Z258" t="s">
        <v>1442</v>
      </c>
      <c r="AB258" t="str">
        <f>IF(I258=$AA$2,_xlfn.XLOOKUP(O258,tennis_clusters!B:B,tennis_clusters!AB:AB),"NA")</f>
        <v>NA</v>
      </c>
      <c r="AC258">
        <f>IF(OR(ISNUMBER(AB258),ISNA(AB258)),"NA",_xlfn.XLOOKUP(I258,tennis_clusters!B:B,tennis_clusters!AB:AB))</f>
        <v>10</v>
      </c>
      <c r="AD258" t="str">
        <f t="shared" si="27"/>
        <v>L</v>
      </c>
      <c r="AE258" t="str">
        <f t="shared" si="28"/>
        <v>L</v>
      </c>
      <c r="AF258">
        <f t="shared" si="29"/>
        <v>10</v>
      </c>
      <c r="AG258">
        <f t="shared" ref="AG258:AG321" si="34">IF(NOT(AE258=""),IF(AE258="W",1,0),"")</f>
        <v>0</v>
      </c>
      <c r="AH258">
        <f t="shared" si="30"/>
        <v>0.33333333333333331</v>
      </c>
      <c r="AI258">
        <f t="shared" si="31"/>
        <v>0.1111111111111111</v>
      </c>
      <c r="AJ258">
        <v>0.38124999999999998</v>
      </c>
      <c r="AK258">
        <f t="shared" si="32"/>
        <v>0.14535156249999998</v>
      </c>
      <c r="AM258" t="str">
        <f t="shared" si="33"/>
        <v/>
      </c>
    </row>
    <row r="259" spans="1:39" x14ac:dyDescent="0.2">
      <c r="A259" t="s">
        <v>1796</v>
      </c>
      <c r="B259" t="s">
        <v>1618</v>
      </c>
      <c r="C259" t="s">
        <v>642</v>
      </c>
      <c r="D259">
        <v>3</v>
      </c>
      <c r="E259" t="s">
        <v>609</v>
      </c>
      <c r="F259" t="s">
        <v>1461</v>
      </c>
      <c r="G259">
        <v>60</v>
      </c>
      <c r="H259" t="s">
        <v>628</v>
      </c>
      <c r="I259" t="s">
        <v>401</v>
      </c>
      <c r="J259" t="s">
        <v>643</v>
      </c>
      <c r="K259" t="s">
        <v>644</v>
      </c>
      <c r="L259">
        <v>124</v>
      </c>
      <c r="M259">
        <v>20</v>
      </c>
      <c r="N259">
        <v>1775</v>
      </c>
      <c r="O259" t="s">
        <v>448</v>
      </c>
      <c r="P259" t="s">
        <v>633</v>
      </c>
      <c r="Q259" t="s">
        <v>634</v>
      </c>
      <c r="R259">
        <v>45</v>
      </c>
      <c r="S259">
        <v>-16</v>
      </c>
      <c r="T259">
        <v>1842</v>
      </c>
      <c r="U259" t="s">
        <v>709</v>
      </c>
      <c r="W259" t="s">
        <v>1442</v>
      </c>
      <c r="Y259" t="s">
        <v>646</v>
      </c>
      <c r="Z259" t="s">
        <v>1442</v>
      </c>
      <c r="AB259" t="str">
        <f>IF(I259=$AA$2,_xlfn.XLOOKUP(O259,tennis_clusters!B:B,tennis_clusters!AB:AB),"NA")</f>
        <v>NA</v>
      </c>
      <c r="AC259">
        <f>IF(OR(ISNUMBER(AB259),ISNA(AB259)),"NA",_xlfn.XLOOKUP(I259,tennis_clusters!B:B,tennis_clusters!AB:AB))</f>
        <v>1</v>
      </c>
      <c r="AD259" t="str">
        <f t="shared" ref="AD259:AD322" si="35">IF(OR(ISNUMBER(AB259),ISNA(AB259)),"W","L")</f>
        <v>L</v>
      </c>
      <c r="AE259" t="str">
        <f t="shared" ref="AE259:AE322" si="36">IF(OR(ISNA(AB259),ISNA(AC259)),"",IF(ISNUMBER(AB259),"W","L"))</f>
        <v>L</v>
      </c>
      <c r="AF259">
        <f t="shared" ref="AF259:AF322" si="37">IF(ISNUMBER(AB259),AB259,IF(ISNUMBER(AC259),AC259,""))</f>
        <v>1</v>
      </c>
      <c r="AG259">
        <f t="shared" si="34"/>
        <v>0</v>
      </c>
      <c r="AH259">
        <f t="shared" ref="AH259:AH322" si="38">IF(AF259="","",_xlfn.XLOOKUP(AF259,AL:AL,AM:AM))</f>
        <v>0</v>
      </c>
      <c r="AI259">
        <f t="shared" ref="AI259:AI322" si="39">IF(AF259="","",(AH259-AG259)^2)</f>
        <v>0</v>
      </c>
      <c r="AJ259">
        <v>0.38124999999999998</v>
      </c>
      <c r="AK259">
        <f t="shared" ref="AK259:AK322" si="40">IF(AG259="","",(AJ259-AG259)^2)</f>
        <v>0.14535156249999998</v>
      </c>
      <c r="AM259" t="str">
        <f t="shared" ref="AM259:AM322" si="41">IF(AO259=0,"",AN259/COUNTIF(AF:AF,AL259))</f>
        <v/>
      </c>
    </row>
    <row r="260" spans="1:39" x14ac:dyDescent="0.2">
      <c r="A260" t="s">
        <v>1797</v>
      </c>
      <c r="B260" t="s">
        <v>1029</v>
      </c>
      <c r="C260" t="s">
        <v>783</v>
      </c>
      <c r="D260">
        <v>3</v>
      </c>
      <c r="E260" t="s">
        <v>609</v>
      </c>
      <c r="F260" t="s">
        <v>1461</v>
      </c>
      <c r="G260">
        <v>58</v>
      </c>
      <c r="H260" t="s">
        <v>624</v>
      </c>
      <c r="I260" t="s">
        <v>401</v>
      </c>
      <c r="J260" t="s">
        <v>643</v>
      </c>
      <c r="K260" t="s">
        <v>644</v>
      </c>
      <c r="L260">
        <v>137</v>
      </c>
      <c r="M260">
        <v>23</v>
      </c>
      <c r="N260">
        <v>1755</v>
      </c>
      <c r="O260" t="s">
        <v>448</v>
      </c>
      <c r="P260" t="s">
        <v>633</v>
      </c>
      <c r="Q260" t="s">
        <v>634</v>
      </c>
      <c r="R260">
        <v>45</v>
      </c>
      <c r="S260">
        <v>-15</v>
      </c>
      <c r="T260">
        <v>1857</v>
      </c>
      <c r="U260" t="s">
        <v>894</v>
      </c>
      <c r="W260" t="s">
        <v>1442</v>
      </c>
      <c r="Y260" t="s">
        <v>646</v>
      </c>
      <c r="Z260" t="s">
        <v>1442</v>
      </c>
      <c r="AB260" t="str">
        <f>IF(I260=$AA$2,_xlfn.XLOOKUP(O260,tennis_clusters!B:B,tennis_clusters!AB:AB),"NA")</f>
        <v>NA</v>
      </c>
      <c r="AC260">
        <f>IF(OR(ISNUMBER(AB260),ISNA(AB260)),"NA",_xlfn.XLOOKUP(I260,tennis_clusters!B:B,tennis_clusters!AB:AB))</f>
        <v>1</v>
      </c>
      <c r="AD260" t="str">
        <f t="shared" si="35"/>
        <v>L</v>
      </c>
      <c r="AE260" t="str">
        <f t="shared" si="36"/>
        <v>L</v>
      </c>
      <c r="AF260">
        <f t="shared" si="37"/>
        <v>1</v>
      </c>
      <c r="AG260">
        <f t="shared" si="34"/>
        <v>0</v>
      </c>
      <c r="AH260">
        <f t="shared" si="38"/>
        <v>0</v>
      </c>
      <c r="AI260">
        <f t="shared" si="39"/>
        <v>0</v>
      </c>
      <c r="AJ260">
        <v>0.38124999999999998</v>
      </c>
      <c r="AK260">
        <f t="shared" si="40"/>
        <v>0.14535156249999998</v>
      </c>
      <c r="AM260" t="str">
        <f t="shared" si="41"/>
        <v/>
      </c>
    </row>
    <row r="261" spans="1:39" x14ac:dyDescent="0.2">
      <c r="A261" t="s">
        <v>1798</v>
      </c>
      <c r="B261" t="s">
        <v>1799</v>
      </c>
      <c r="C261" t="s">
        <v>637</v>
      </c>
      <c r="D261">
        <v>3</v>
      </c>
      <c r="E261" t="s">
        <v>609</v>
      </c>
      <c r="F261" t="s">
        <v>1453</v>
      </c>
      <c r="G261">
        <v>61</v>
      </c>
      <c r="H261" t="s">
        <v>624</v>
      </c>
      <c r="I261" t="s">
        <v>550</v>
      </c>
      <c r="J261" t="s">
        <v>621</v>
      </c>
      <c r="K261" t="s">
        <v>622</v>
      </c>
      <c r="L261">
        <v>103</v>
      </c>
      <c r="M261">
        <v>15</v>
      </c>
      <c r="N261">
        <v>1807</v>
      </c>
      <c r="O261" t="s">
        <v>448</v>
      </c>
      <c r="P261" t="s">
        <v>633</v>
      </c>
      <c r="Q261" t="s">
        <v>634</v>
      </c>
      <c r="R261">
        <v>44</v>
      </c>
      <c r="S261">
        <v>-12</v>
      </c>
      <c r="T261">
        <v>1869</v>
      </c>
      <c r="U261" t="s">
        <v>1231</v>
      </c>
      <c r="W261" t="s">
        <v>1442</v>
      </c>
      <c r="X261">
        <v>8</v>
      </c>
      <c r="Y261" t="s">
        <v>1442</v>
      </c>
      <c r="Z261" t="s">
        <v>1442</v>
      </c>
      <c r="AB261" t="str">
        <f>IF(I261=$AA$2,_xlfn.XLOOKUP(O261,tennis_clusters!B:B,tennis_clusters!AB:AB),"NA")</f>
        <v>NA</v>
      </c>
      <c r="AC261">
        <f>IF(OR(ISNUMBER(AB261),ISNA(AB261)),"NA",_xlfn.XLOOKUP(I261,tennis_clusters!B:B,tennis_clusters!AB:AB))</f>
        <v>19</v>
      </c>
      <c r="AD261" t="str">
        <f t="shared" si="35"/>
        <v>L</v>
      </c>
      <c r="AE261" t="str">
        <f t="shared" si="36"/>
        <v>L</v>
      </c>
      <c r="AF261">
        <f t="shared" si="37"/>
        <v>19</v>
      </c>
      <c r="AG261">
        <f t="shared" si="34"/>
        <v>0</v>
      </c>
      <c r="AH261">
        <f t="shared" si="38"/>
        <v>0.5</v>
      </c>
      <c r="AI261">
        <f t="shared" si="39"/>
        <v>0.25</v>
      </c>
      <c r="AJ261">
        <v>0.38124999999999998</v>
      </c>
      <c r="AK261">
        <f t="shared" si="40"/>
        <v>0.14535156249999998</v>
      </c>
      <c r="AM261" t="str">
        <f t="shared" si="41"/>
        <v/>
      </c>
    </row>
    <row r="262" spans="1:39" x14ac:dyDescent="0.2">
      <c r="A262" t="s">
        <v>1800</v>
      </c>
      <c r="B262" t="s">
        <v>1801</v>
      </c>
      <c r="C262" t="s">
        <v>637</v>
      </c>
      <c r="D262">
        <v>3</v>
      </c>
      <c r="E262" t="s">
        <v>671</v>
      </c>
      <c r="F262" t="s">
        <v>1461</v>
      </c>
      <c r="G262">
        <v>41</v>
      </c>
      <c r="H262" t="s">
        <v>610</v>
      </c>
      <c r="I262" t="s">
        <v>188</v>
      </c>
      <c r="J262" t="s">
        <v>621</v>
      </c>
      <c r="K262" t="s">
        <v>622</v>
      </c>
      <c r="L262">
        <v>24</v>
      </c>
      <c r="M262">
        <v>7</v>
      </c>
      <c r="N262">
        <v>1998</v>
      </c>
      <c r="O262" t="s">
        <v>448</v>
      </c>
      <c r="P262" t="s">
        <v>633</v>
      </c>
      <c r="Q262" t="s">
        <v>634</v>
      </c>
      <c r="R262">
        <v>43</v>
      </c>
      <c r="S262">
        <v>-9</v>
      </c>
      <c r="T262">
        <v>1878</v>
      </c>
      <c r="U262" t="s">
        <v>879</v>
      </c>
      <c r="V262">
        <v>2</v>
      </c>
      <c r="W262" t="s">
        <v>1442</v>
      </c>
      <c r="X262">
        <v>4</v>
      </c>
      <c r="Y262" t="s">
        <v>1442</v>
      </c>
      <c r="Z262" t="s">
        <v>1442</v>
      </c>
      <c r="AB262" t="str">
        <f>IF(I262=$AA$2,_xlfn.XLOOKUP(O262,tennis_clusters!B:B,tennis_clusters!AB:AB),"NA")</f>
        <v>NA</v>
      </c>
      <c r="AC262">
        <f>IF(OR(ISNUMBER(AB262),ISNA(AB262)),"NA",_xlfn.XLOOKUP(I262,tennis_clusters!B:B,tennis_clusters!AB:AB))</f>
        <v>2</v>
      </c>
      <c r="AD262" t="str">
        <f t="shared" si="35"/>
        <v>L</v>
      </c>
      <c r="AE262" t="str">
        <f t="shared" si="36"/>
        <v>L</v>
      </c>
      <c r="AF262">
        <f t="shared" si="37"/>
        <v>2</v>
      </c>
      <c r="AG262">
        <f t="shared" si="34"/>
        <v>0</v>
      </c>
      <c r="AH262">
        <f t="shared" si="38"/>
        <v>0.51515151515151514</v>
      </c>
      <c r="AI262">
        <f t="shared" si="39"/>
        <v>0.26538108356290174</v>
      </c>
      <c r="AJ262">
        <v>0.38124999999999998</v>
      </c>
      <c r="AK262">
        <f t="shared" si="40"/>
        <v>0.14535156249999998</v>
      </c>
      <c r="AM262" t="str">
        <f t="shared" si="41"/>
        <v/>
      </c>
    </row>
    <row r="263" spans="1:39" x14ac:dyDescent="0.2">
      <c r="A263" t="s">
        <v>1800</v>
      </c>
      <c r="B263" t="s">
        <v>1801</v>
      </c>
      <c r="C263" t="s">
        <v>637</v>
      </c>
      <c r="D263">
        <v>3</v>
      </c>
      <c r="E263" t="s">
        <v>671</v>
      </c>
      <c r="F263" t="s">
        <v>1461</v>
      </c>
      <c r="G263">
        <v>41</v>
      </c>
      <c r="H263" t="s">
        <v>614</v>
      </c>
      <c r="I263" t="s">
        <v>448</v>
      </c>
      <c r="J263" t="s">
        <v>633</v>
      </c>
      <c r="K263" t="s">
        <v>634</v>
      </c>
      <c r="L263">
        <v>43</v>
      </c>
      <c r="M263">
        <v>15</v>
      </c>
      <c r="N263">
        <v>1863</v>
      </c>
      <c r="O263" t="s">
        <v>319</v>
      </c>
      <c r="P263" t="s">
        <v>647</v>
      </c>
      <c r="Q263" t="s">
        <v>648</v>
      </c>
      <c r="R263">
        <v>23</v>
      </c>
      <c r="S263">
        <v>-13</v>
      </c>
      <c r="T263">
        <v>1950</v>
      </c>
      <c r="U263" t="s">
        <v>849</v>
      </c>
      <c r="V263">
        <v>4</v>
      </c>
      <c r="W263" t="s">
        <v>1442</v>
      </c>
      <c r="X263">
        <v>1</v>
      </c>
      <c r="Y263" t="s">
        <v>1442</v>
      </c>
      <c r="Z263" t="s">
        <v>1442</v>
      </c>
      <c r="AB263">
        <f>IF(I263=$AA$2,_xlfn.XLOOKUP(O263,tennis_clusters!B:B,tennis_clusters!AB:AB),"NA")</f>
        <v>13</v>
      </c>
      <c r="AC263" t="str">
        <f>IF(OR(ISNUMBER(AB263),ISNA(AB263)),"NA",_xlfn.XLOOKUP(I263,tennis_clusters!B:B,tennis_clusters!AB:AB))</f>
        <v>NA</v>
      </c>
      <c r="AD263" t="str">
        <f t="shared" si="35"/>
        <v>W</v>
      </c>
      <c r="AE263" t="str">
        <f t="shared" si="36"/>
        <v>W</v>
      </c>
      <c r="AF263">
        <f t="shared" si="37"/>
        <v>13</v>
      </c>
      <c r="AG263">
        <f t="shared" si="34"/>
        <v>1</v>
      </c>
      <c r="AH263">
        <f t="shared" si="38"/>
        <v>0.4375</v>
      </c>
      <c r="AI263">
        <f t="shared" si="39"/>
        <v>0.31640625</v>
      </c>
      <c r="AJ263">
        <v>0.38124999999999998</v>
      </c>
      <c r="AK263">
        <f t="shared" si="40"/>
        <v>0.38285156250000002</v>
      </c>
      <c r="AM263" t="str">
        <f t="shared" si="41"/>
        <v/>
      </c>
    </row>
    <row r="264" spans="1:39" x14ac:dyDescent="0.2">
      <c r="A264" t="s">
        <v>1800</v>
      </c>
      <c r="B264" t="s">
        <v>1801</v>
      </c>
      <c r="C264" t="s">
        <v>637</v>
      </c>
      <c r="D264">
        <v>3</v>
      </c>
      <c r="E264" t="s">
        <v>671</v>
      </c>
      <c r="F264" t="s">
        <v>1461</v>
      </c>
      <c r="G264">
        <v>41</v>
      </c>
      <c r="H264" t="s">
        <v>618</v>
      </c>
      <c r="I264" t="s">
        <v>448</v>
      </c>
      <c r="J264" t="s">
        <v>633</v>
      </c>
      <c r="K264" t="s">
        <v>634</v>
      </c>
      <c r="L264">
        <v>43</v>
      </c>
      <c r="M264">
        <v>10</v>
      </c>
      <c r="N264">
        <v>1853</v>
      </c>
      <c r="O264" t="s">
        <v>1802</v>
      </c>
      <c r="P264" t="s">
        <v>672</v>
      </c>
      <c r="Q264" t="s">
        <v>673</v>
      </c>
      <c r="R264">
        <v>183</v>
      </c>
      <c r="S264">
        <v>-12</v>
      </c>
      <c r="T264">
        <v>1805</v>
      </c>
      <c r="U264" t="s">
        <v>666</v>
      </c>
      <c r="V264">
        <v>4</v>
      </c>
      <c r="W264" t="s">
        <v>646</v>
      </c>
      <c r="Y264" t="s">
        <v>1442</v>
      </c>
      <c r="Z264" t="s">
        <v>1442</v>
      </c>
      <c r="AB264" t="e">
        <f>IF(I264=$AA$2,_xlfn.XLOOKUP(O264,tennis_clusters!B:B,tennis_clusters!AB:AB),"NA")</f>
        <v>#N/A</v>
      </c>
      <c r="AC264" t="str">
        <f>IF(OR(ISNUMBER(AB264),ISNA(AB264)),"NA",_xlfn.XLOOKUP(I264,tennis_clusters!B:B,tennis_clusters!AB:AB))</f>
        <v>NA</v>
      </c>
      <c r="AD264" t="str">
        <f t="shared" si="35"/>
        <v>W</v>
      </c>
      <c r="AE264" t="str">
        <f t="shared" si="36"/>
        <v/>
      </c>
      <c r="AF264" t="str">
        <f t="shared" si="37"/>
        <v/>
      </c>
      <c r="AG264" t="str">
        <f t="shared" si="34"/>
        <v/>
      </c>
      <c r="AH264" t="str">
        <f t="shared" si="38"/>
        <v/>
      </c>
      <c r="AI264" t="str">
        <f t="shared" si="39"/>
        <v/>
      </c>
      <c r="AJ264">
        <v>0.38124999999999998</v>
      </c>
      <c r="AK264" t="str">
        <f t="shared" si="40"/>
        <v/>
      </c>
      <c r="AM264" t="str">
        <f t="shared" si="41"/>
        <v/>
      </c>
    </row>
    <row r="265" spans="1:39" x14ac:dyDescent="0.2">
      <c r="A265" t="s">
        <v>1800</v>
      </c>
      <c r="B265" t="s">
        <v>1801</v>
      </c>
      <c r="C265" t="s">
        <v>637</v>
      </c>
      <c r="D265">
        <v>3</v>
      </c>
      <c r="E265" t="s">
        <v>671</v>
      </c>
      <c r="F265" t="s">
        <v>1461</v>
      </c>
      <c r="G265">
        <v>41</v>
      </c>
      <c r="H265" t="s">
        <v>620</v>
      </c>
      <c r="I265" t="s">
        <v>448</v>
      </c>
      <c r="J265" t="s">
        <v>633</v>
      </c>
      <c r="K265" t="s">
        <v>634</v>
      </c>
      <c r="L265">
        <v>43</v>
      </c>
      <c r="M265">
        <v>7</v>
      </c>
      <c r="N265">
        <v>1846</v>
      </c>
      <c r="O265" t="s">
        <v>383</v>
      </c>
      <c r="P265" t="s">
        <v>984</v>
      </c>
      <c r="Q265" t="s">
        <v>985</v>
      </c>
      <c r="R265">
        <v>232</v>
      </c>
      <c r="S265">
        <v>-14</v>
      </c>
      <c r="T265">
        <v>1688</v>
      </c>
      <c r="U265" t="s">
        <v>842</v>
      </c>
      <c r="V265">
        <v>4</v>
      </c>
      <c r="W265" t="s">
        <v>728</v>
      </c>
      <c r="Y265" t="s">
        <v>1442</v>
      </c>
      <c r="Z265" t="s">
        <v>1442</v>
      </c>
      <c r="AB265">
        <f>IF(I265=$AA$2,_xlfn.XLOOKUP(O265,tennis_clusters!B:B,tennis_clusters!AB:AB),"NA")</f>
        <v>20</v>
      </c>
      <c r="AC265" t="str">
        <f>IF(OR(ISNUMBER(AB265),ISNA(AB265)),"NA",_xlfn.XLOOKUP(I265,tennis_clusters!B:B,tennis_clusters!AB:AB))</f>
        <v>NA</v>
      </c>
      <c r="AD265" t="str">
        <f t="shared" si="35"/>
        <v>W</v>
      </c>
      <c r="AE265" t="str">
        <f t="shared" si="36"/>
        <v>W</v>
      </c>
      <c r="AF265">
        <f t="shared" si="37"/>
        <v>20</v>
      </c>
      <c r="AG265">
        <f t="shared" si="34"/>
        <v>1</v>
      </c>
      <c r="AH265">
        <f t="shared" si="38"/>
        <v>0.5</v>
      </c>
      <c r="AI265">
        <f t="shared" si="39"/>
        <v>0.25</v>
      </c>
      <c r="AJ265">
        <v>0.38124999999999998</v>
      </c>
      <c r="AK265">
        <f t="shared" si="40"/>
        <v>0.38285156250000002</v>
      </c>
      <c r="AM265" t="str">
        <f t="shared" si="41"/>
        <v/>
      </c>
    </row>
    <row r="266" spans="1:39" x14ac:dyDescent="0.2">
      <c r="A266" t="s">
        <v>1803</v>
      </c>
      <c r="B266" t="s">
        <v>607</v>
      </c>
      <c r="C266" t="s">
        <v>608</v>
      </c>
      <c r="D266">
        <v>5</v>
      </c>
      <c r="E266" t="s">
        <v>609</v>
      </c>
      <c r="F266" t="s">
        <v>1461</v>
      </c>
      <c r="G266">
        <v>49</v>
      </c>
      <c r="H266" t="s">
        <v>632</v>
      </c>
      <c r="I266" t="s">
        <v>318</v>
      </c>
      <c r="J266" t="s">
        <v>633</v>
      </c>
      <c r="K266" t="s">
        <v>634</v>
      </c>
      <c r="L266">
        <v>105</v>
      </c>
      <c r="M266">
        <v>7</v>
      </c>
      <c r="N266">
        <v>2017</v>
      </c>
      <c r="O266" t="s">
        <v>448</v>
      </c>
      <c r="P266" t="s">
        <v>633</v>
      </c>
      <c r="Q266" t="s">
        <v>634</v>
      </c>
      <c r="R266">
        <v>45</v>
      </c>
      <c r="S266">
        <v>-9</v>
      </c>
      <c r="T266">
        <v>1855</v>
      </c>
      <c r="U266" t="s">
        <v>1804</v>
      </c>
      <c r="W266" t="s">
        <v>1442</v>
      </c>
      <c r="Y266" t="s">
        <v>1442</v>
      </c>
      <c r="Z266" t="s">
        <v>1442</v>
      </c>
      <c r="AB266" t="str">
        <f>IF(I266=$AA$2,_xlfn.XLOOKUP(O266,tennis_clusters!B:B,tennis_clusters!AB:AB),"NA")</f>
        <v>NA</v>
      </c>
      <c r="AC266">
        <f>IF(OR(ISNUMBER(AB266),ISNA(AB266)),"NA",_xlfn.XLOOKUP(I266,tennis_clusters!B:B,tennis_clusters!AB:AB))</f>
        <v>8</v>
      </c>
      <c r="AD266" t="str">
        <f t="shared" si="35"/>
        <v>L</v>
      </c>
      <c r="AE266" t="str">
        <f t="shared" si="36"/>
        <v>L</v>
      </c>
      <c r="AF266">
        <f t="shared" si="37"/>
        <v>8</v>
      </c>
      <c r="AG266">
        <f t="shared" si="34"/>
        <v>0</v>
      </c>
      <c r="AH266">
        <f t="shared" si="38"/>
        <v>0.29166666666666669</v>
      </c>
      <c r="AI266">
        <f t="shared" si="39"/>
        <v>8.5069444444444461E-2</v>
      </c>
      <c r="AJ266">
        <v>0.38124999999999998</v>
      </c>
      <c r="AK266">
        <f t="shared" si="40"/>
        <v>0.14535156249999998</v>
      </c>
      <c r="AM266" t="str">
        <f t="shared" si="41"/>
        <v/>
      </c>
    </row>
    <row r="267" spans="1:39" x14ac:dyDescent="0.2">
      <c r="A267" t="s">
        <v>1805</v>
      </c>
      <c r="B267" t="s">
        <v>1572</v>
      </c>
      <c r="C267" t="s">
        <v>637</v>
      </c>
      <c r="D267">
        <v>3</v>
      </c>
      <c r="E267" t="s">
        <v>609</v>
      </c>
      <c r="F267" t="s">
        <v>1461</v>
      </c>
      <c r="G267">
        <v>55</v>
      </c>
      <c r="H267" t="s">
        <v>624</v>
      </c>
      <c r="I267" t="s">
        <v>333</v>
      </c>
      <c r="J267" t="s">
        <v>1081</v>
      </c>
      <c r="K267" t="s">
        <v>1082</v>
      </c>
      <c r="L267">
        <v>48</v>
      </c>
      <c r="M267">
        <v>8</v>
      </c>
      <c r="N267">
        <v>1915</v>
      </c>
      <c r="O267" t="s">
        <v>448</v>
      </c>
      <c r="P267" t="s">
        <v>633</v>
      </c>
      <c r="Q267" t="s">
        <v>634</v>
      </c>
      <c r="R267">
        <v>46</v>
      </c>
      <c r="S267">
        <v>-9</v>
      </c>
      <c r="T267">
        <v>1864</v>
      </c>
      <c r="U267" t="s">
        <v>804</v>
      </c>
      <c r="W267" t="s">
        <v>1442</v>
      </c>
      <c r="X267">
        <v>12</v>
      </c>
      <c r="Y267" t="s">
        <v>646</v>
      </c>
      <c r="Z267" t="s">
        <v>1442</v>
      </c>
      <c r="AB267" t="str">
        <f>IF(I267=$AA$2,_xlfn.XLOOKUP(O267,tennis_clusters!B:B,tennis_clusters!AB:AB),"NA")</f>
        <v>NA</v>
      </c>
      <c r="AC267">
        <f>IF(OR(ISNUMBER(AB267),ISNA(AB267)),"NA",_xlfn.XLOOKUP(I267,tennis_clusters!B:B,tennis_clusters!AB:AB))</f>
        <v>8</v>
      </c>
      <c r="AD267" t="str">
        <f t="shared" si="35"/>
        <v>L</v>
      </c>
      <c r="AE267" t="str">
        <f t="shared" si="36"/>
        <v>L</v>
      </c>
      <c r="AF267">
        <f t="shared" si="37"/>
        <v>8</v>
      </c>
      <c r="AG267">
        <f t="shared" si="34"/>
        <v>0</v>
      </c>
      <c r="AH267">
        <f t="shared" si="38"/>
        <v>0.29166666666666669</v>
      </c>
      <c r="AI267">
        <f t="shared" si="39"/>
        <v>8.5069444444444461E-2</v>
      </c>
      <c r="AJ267">
        <v>0.38124999999999998</v>
      </c>
      <c r="AK267">
        <f t="shared" si="40"/>
        <v>0.14535156249999998</v>
      </c>
      <c r="AM267" t="str">
        <f t="shared" si="41"/>
        <v/>
      </c>
    </row>
    <row r="268" spans="1:39" x14ac:dyDescent="0.2">
      <c r="A268" t="s">
        <v>1806</v>
      </c>
      <c r="B268" t="s">
        <v>650</v>
      </c>
      <c r="C268" t="s">
        <v>642</v>
      </c>
      <c r="D268">
        <v>3</v>
      </c>
      <c r="E268" t="s">
        <v>609</v>
      </c>
      <c r="F268" t="s">
        <v>1461</v>
      </c>
      <c r="G268">
        <v>62</v>
      </c>
      <c r="H268" t="s">
        <v>628</v>
      </c>
      <c r="I268" t="s">
        <v>336</v>
      </c>
      <c r="J268" t="s">
        <v>655</v>
      </c>
      <c r="K268" t="s">
        <v>656</v>
      </c>
      <c r="L268">
        <v>35</v>
      </c>
      <c r="M268">
        <v>9</v>
      </c>
      <c r="N268">
        <v>1940</v>
      </c>
      <c r="O268" t="s">
        <v>448</v>
      </c>
      <c r="P268" t="s">
        <v>633</v>
      </c>
      <c r="Q268" t="s">
        <v>634</v>
      </c>
      <c r="R268">
        <v>46</v>
      </c>
      <c r="S268">
        <v>-10</v>
      </c>
      <c r="T268">
        <v>1874</v>
      </c>
      <c r="U268" t="s">
        <v>709</v>
      </c>
      <c r="W268" t="s">
        <v>1442</v>
      </c>
      <c r="Y268" t="s">
        <v>1442</v>
      </c>
      <c r="Z268" t="s">
        <v>1442</v>
      </c>
      <c r="AB268" t="str">
        <f>IF(I268=$AA$2,_xlfn.XLOOKUP(O268,tennis_clusters!B:B,tennis_clusters!AB:AB),"NA")</f>
        <v>NA</v>
      </c>
      <c r="AC268">
        <f>IF(OR(ISNUMBER(AB268),ISNA(AB268)),"NA",_xlfn.XLOOKUP(I268,tennis_clusters!B:B,tennis_clusters!AB:AB))</f>
        <v>16</v>
      </c>
      <c r="AD268" t="str">
        <f t="shared" si="35"/>
        <v>L</v>
      </c>
      <c r="AE268" t="str">
        <f t="shared" si="36"/>
        <v>L</v>
      </c>
      <c r="AF268">
        <f t="shared" si="37"/>
        <v>16</v>
      </c>
      <c r="AG268">
        <f t="shared" si="34"/>
        <v>0</v>
      </c>
      <c r="AH268">
        <f t="shared" si="38"/>
        <v>0</v>
      </c>
      <c r="AI268">
        <f t="shared" si="39"/>
        <v>0</v>
      </c>
      <c r="AJ268">
        <v>0.38124999999999998</v>
      </c>
      <c r="AK268">
        <f t="shared" si="40"/>
        <v>0.14535156249999998</v>
      </c>
      <c r="AM268" t="str">
        <f t="shared" si="41"/>
        <v/>
      </c>
    </row>
    <row r="269" spans="1:39" x14ac:dyDescent="0.2">
      <c r="A269" t="s">
        <v>1807</v>
      </c>
      <c r="B269" t="s">
        <v>1240</v>
      </c>
      <c r="C269" t="s">
        <v>637</v>
      </c>
      <c r="D269">
        <v>3</v>
      </c>
      <c r="E269" t="s">
        <v>671</v>
      </c>
      <c r="F269" t="s">
        <v>1461</v>
      </c>
      <c r="G269">
        <v>40</v>
      </c>
      <c r="H269" t="s">
        <v>618</v>
      </c>
      <c r="I269" t="s">
        <v>301</v>
      </c>
      <c r="J269" t="s">
        <v>737</v>
      </c>
      <c r="K269" t="s">
        <v>738</v>
      </c>
      <c r="L269">
        <v>110</v>
      </c>
      <c r="M269">
        <v>19</v>
      </c>
      <c r="N269">
        <v>1785</v>
      </c>
      <c r="O269" t="s">
        <v>448</v>
      </c>
      <c r="P269" t="s">
        <v>633</v>
      </c>
      <c r="Q269" t="s">
        <v>634</v>
      </c>
      <c r="R269">
        <v>46</v>
      </c>
      <c r="S269">
        <v>-14</v>
      </c>
      <c r="T269">
        <v>1888</v>
      </c>
      <c r="U269" t="s">
        <v>666</v>
      </c>
      <c r="W269" t="s">
        <v>1442</v>
      </c>
      <c r="X269">
        <v>8</v>
      </c>
      <c r="Y269" t="s">
        <v>646</v>
      </c>
      <c r="Z269" t="s">
        <v>1442</v>
      </c>
      <c r="AB269" t="str">
        <f>IF(I269=$AA$2,_xlfn.XLOOKUP(O269,tennis_clusters!B:B,tennis_clusters!AB:AB),"NA")</f>
        <v>NA</v>
      </c>
      <c r="AC269">
        <f>IF(OR(ISNUMBER(AB269),ISNA(AB269)),"NA",_xlfn.XLOOKUP(I269,tennis_clusters!B:B,tennis_clusters!AB:AB))</f>
        <v>6</v>
      </c>
      <c r="AD269" t="str">
        <f t="shared" si="35"/>
        <v>L</v>
      </c>
      <c r="AE269" t="str">
        <f t="shared" si="36"/>
        <v>L</v>
      </c>
      <c r="AF269">
        <f t="shared" si="37"/>
        <v>6</v>
      </c>
      <c r="AG269">
        <f t="shared" si="34"/>
        <v>0</v>
      </c>
      <c r="AH269">
        <f t="shared" si="38"/>
        <v>0.5</v>
      </c>
      <c r="AI269">
        <f t="shared" si="39"/>
        <v>0.25</v>
      </c>
      <c r="AJ269">
        <v>0.38124999999999998</v>
      </c>
      <c r="AK269">
        <f t="shared" si="40"/>
        <v>0.14535156249999998</v>
      </c>
      <c r="AM269" t="str">
        <f t="shared" si="41"/>
        <v/>
      </c>
    </row>
    <row r="270" spans="1:39" x14ac:dyDescent="0.2">
      <c r="A270" t="s">
        <v>1807</v>
      </c>
      <c r="B270" t="s">
        <v>1240</v>
      </c>
      <c r="C270" t="s">
        <v>637</v>
      </c>
      <c r="D270">
        <v>3</v>
      </c>
      <c r="E270" t="s">
        <v>671</v>
      </c>
      <c r="F270" t="s">
        <v>1461</v>
      </c>
      <c r="G270">
        <v>40</v>
      </c>
      <c r="H270" t="s">
        <v>620</v>
      </c>
      <c r="I270" t="s">
        <v>448</v>
      </c>
      <c r="J270" t="s">
        <v>633</v>
      </c>
      <c r="K270" t="s">
        <v>634</v>
      </c>
      <c r="L270">
        <v>46</v>
      </c>
      <c r="M270">
        <v>9</v>
      </c>
      <c r="N270">
        <v>1879</v>
      </c>
      <c r="O270" t="s">
        <v>37</v>
      </c>
      <c r="P270" t="s">
        <v>633</v>
      </c>
      <c r="Q270" t="s">
        <v>634</v>
      </c>
      <c r="R270">
        <v>74</v>
      </c>
      <c r="S270">
        <v>-10</v>
      </c>
      <c r="T270">
        <v>1835</v>
      </c>
      <c r="U270" t="s">
        <v>890</v>
      </c>
      <c r="V270">
        <v>8</v>
      </c>
      <c r="W270" t="s">
        <v>1442</v>
      </c>
      <c r="Y270" t="s">
        <v>1442</v>
      </c>
      <c r="Z270" t="s">
        <v>1442</v>
      </c>
      <c r="AB270">
        <f>IF(I270=$AA$2,_xlfn.XLOOKUP(O270,tennis_clusters!B:B,tennis_clusters!AB:AB),"NA")</f>
        <v>2</v>
      </c>
      <c r="AC270" t="str">
        <f>IF(OR(ISNUMBER(AB270),ISNA(AB270)),"NA",_xlfn.XLOOKUP(I270,tennis_clusters!B:B,tennis_clusters!AB:AB))</f>
        <v>NA</v>
      </c>
      <c r="AD270" t="str">
        <f t="shared" si="35"/>
        <v>W</v>
      </c>
      <c r="AE270" t="str">
        <f t="shared" si="36"/>
        <v>W</v>
      </c>
      <c r="AF270">
        <f t="shared" si="37"/>
        <v>2</v>
      </c>
      <c r="AG270">
        <f t="shared" si="34"/>
        <v>1</v>
      </c>
      <c r="AH270">
        <f t="shared" si="38"/>
        <v>0.51515151515151514</v>
      </c>
      <c r="AI270">
        <f t="shared" si="39"/>
        <v>0.23507805325987147</v>
      </c>
      <c r="AJ270">
        <v>0.38124999999999998</v>
      </c>
      <c r="AK270">
        <f t="shared" si="40"/>
        <v>0.38285156250000002</v>
      </c>
      <c r="AM270" t="str">
        <f t="shared" si="41"/>
        <v/>
      </c>
    </row>
    <row r="271" spans="1:39" x14ac:dyDescent="0.2">
      <c r="A271" t="s">
        <v>1807</v>
      </c>
      <c r="B271" t="s">
        <v>1240</v>
      </c>
      <c r="C271" t="s">
        <v>637</v>
      </c>
      <c r="D271">
        <v>3</v>
      </c>
      <c r="E271" t="s">
        <v>671</v>
      </c>
      <c r="F271" t="s">
        <v>1461</v>
      </c>
      <c r="G271">
        <v>40</v>
      </c>
      <c r="H271" t="s">
        <v>624</v>
      </c>
      <c r="I271" t="s">
        <v>448</v>
      </c>
      <c r="J271" t="s">
        <v>633</v>
      </c>
      <c r="K271" t="s">
        <v>634</v>
      </c>
      <c r="L271">
        <v>46</v>
      </c>
      <c r="M271">
        <v>8</v>
      </c>
      <c r="N271">
        <v>1871</v>
      </c>
      <c r="O271" t="s">
        <v>357</v>
      </c>
      <c r="P271" t="s">
        <v>693</v>
      </c>
      <c r="Q271" t="s">
        <v>694</v>
      </c>
      <c r="R271">
        <v>69</v>
      </c>
      <c r="S271">
        <v>-11</v>
      </c>
      <c r="T271">
        <v>1767</v>
      </c>
      <c r="U271" t="s">
        <v>1216</v>
      </c>
      <c r="V271">
        <v>8</v>
      </c>
      <c r="W271" t="s">
        <v>1442</v>
      </c>
      <c r="Y271" t="s">
        <v>1442</v>
      </c>
      <c r="Z271" t="s">
        <v>1442</v>
      </c>
      <c r="AB271">
        <f>IF(I271=$AA$2,_xlfn.XLOOKUP(O271,tennis_clusters!B:B,tennis_clusters!AB:AB),"NA")</f>
        <v>9</v>
      </c>
      <c r="AC271" t="str">
        <f>IF(OR(ISNUMBER(AB271),ISNA(AB271)),"NA",_xlfn.XLOOKUP(I271,tennis_clusters!B:B,tennis_clusters!AB:AB))</f>
        <v>NA</v>
      </c>
      <c r="AD271" t="str">
        <f t="shared" si="35"/>
        <v>W</v>
      </c>
      <c r="AE271" t="str">
        <f t="shared" si="36"/>
        <v>W</v>
      </c>
      <c r="AF271">
        <f t="shared" si="37"/>
        <v>9</v>
      </c>
      <c r="AG271">
        <f t="shared" si="34"/>
        <v>1</v>
      </c>
      <c r="AH271">
        <f t="shared" si="38"/>
        <v>0.52941176470588236</v>
      </c>
      <c r="AI271">
        <f t="shared" si="39"/>
        <v>0.22145328719723184</v>
      </c>
      <c r="AJ271">
        <v>0.38124999999999998</v>
      </c>
      <c r="AK271">
        <f t="shared" si="40"/>
        <v>0.38285156250000002</v>
      </c>
      <c r="AM271" t="str">
        <f t="shared" si="41"/>
        <v/>
      </c>
    </row>
    <row r="272" spans="1:39" x14ac:dyDescent="0.2">
      <c r="A272" t="s">
        <v>1808</v>
      </c>
      <c r="B272" t="s">
        <v>1509</v>
      </c>
      <c r="C272" t="s">
        <v>637</v>
      </c>
      <c r="D272">
        <v>3</v>
      </c>
      <c r="E272" t="s">
        <v>671</v>
      </c>
      <c r="F272" t="s">
        <v>1461</v>
      </c>
      <c r="G272">
        <v>52</v>
      </c>
      <c r="H272" t="s">
        <v>624</v>
      </c>
      <c r="I272" t="s">
        <v>402</v>
      </c>
      <c r="J272" t="s">
        <v>621</v>
      </c>
      <c r="K272" t="s">
        <v>622</v>
      </c>
      <c r="L272">
        <v>89</v>
      </c>
      <c r="M272">
        <v>56</v>
      </c>
      <c r="N272">
        <v>1636</v>
      </c>
      <c r="O272" t="s">
        <v>448</v>
      </c>
      <c r="P272" t="s">
        <v>633</v>
      </c>
      <c r="Q272" t="s">
        <v>634</v>
      </c>
      <c r="R272">
        <v>47</v>
      </c>
      <c r="S272">
        <v>-17</v>
      </c>
      <c r="T272">
        <v>1888</v>
      </c>
      <c r="U272" t="s">
        <v>827</v>
      </c>
      <c r="W272" t="s">
        <v>1442</v>
      </c>
      <c r="X272">
        <v>7</v>
      </c>
      <c r="Y272" t="s">
        <v>1442</v>
      </c>
      <c r="Z272" t="s">
        <v>1442</v>
      </c>
      <c r="AB272" t="str">
        <f>IF(I272=$AA$2,_xlfn.XLOOKUP(O272,tennis_clusters!B:B,tennis_clusters!AB:AB),"NA")</f>
        <v>NA</v>
      </c>
      <c r="AC272">
        <f>IF(OR(ISNUMBER(AB272),ISNA(AB272)),"NA",_xlfn.XLOOKUP(I272,tennis_clusters!B:B,tennis_clusters!AB:AB))</f>
        <v>6</v>
      </c>
      <c r="AD272" t="str">
        <f t="shared" si="35"/>
        <v>L</v>
      </c>
      <c r="AE272" t="str">
        <f t="shared" si="36"/>
        <v>L</v>
      </c>
      <c r="AF272">
        <f t="shared" si="37"/>
        <v>6</v>
      </c>
      <c r="AG272">
        <f t="shared" si="34"/>
        <v>0</v>
      </c>
      <c r="AH272">
        <f t="shared" si="38"/>
        <v>0.5</v>
      </c>
      <c r="AI272">
        <f t="shared" si="39"/>
        <v>0.25</v>
      </c>
      <c r="AJ272">
        <v>0.38124999999999998</v>
      </c>
      <c r="AK272">
        <f t="shared" si="40"/>
        <v>0.14535156249999998</v>
      </c>
      <c r="AM272" t="str">
        <f t="shared" si="41"/>
        <v/>
      </c>
    </row>
    <row r="273" spans="1:39" x14ac:dyDescent="0.2">
      <c r="A273" t="s">
        <v>1809</v>
      </c>
      <c r="B273" t="s">
        <v>1643</v>
      </c>
      <c r="C273" t="s">
        <v>783</v>
      </c>
      <c r="D273">
        <v>3</v>
      </c>
      <c r="E273" t="s">
        <v>671</v>
      </c>
      <c r="F273" t="s">
        <v>1461</v>
      </c>
      <c r="G273">
        <v>39</v>
      </c>
      <c r="H273" t="s">
        <v>624</v>
      </c>
      <c r="I273" t="s">
        <v>180</v>
      </c>
      <c r="J273" t="s">
        <v>633</v>
      </c>
      <c r="K273" t="s">
        <v>634</v>
      </c>
      <c r="L273">
        <v>22</v>
      </c>
      <c r="M273">
        <v>5</v>
      </c>
      <c r="N273">
        <v>2041</v>
      </c>
      <c r="O273" t="s">
        <v>448</v>
      </c>
      <c r="P273" t="s">
        <v>633</v>
      </c>
      <c r="Q273" t="s">
        <v>634</v>
      </c>
      <c r="R273">
        <v>44</v>
      </c>
      <c r="S273">
        <v>-6</v>
      </c>
      <c r="T273">
        <v>1894</v>
      </c>
      <c r="U273" t="s">
        <v>842</v>
      </c>
      <c r="V273">
        <v>8</v>
      </c>
      <c r="W273" t="s">
        <v>1442</v>
      </c>
      <c r="Y273" t="s">
        <v>1442</v>
      </c>
      <c r="Z273" t="s">
        <v>1442</v>
      </c>
      <c r="AB273" t="str">
        <f>IF(I273=$AA$2,_xlfn.XLOOKUP(O273,tennis_clusters!B:B,tennis_clusters!AB:AB),"NA")</f>
        <v>NA</v>
      </c>
      <c r="AC273">
        <f>IF(OR(ISNUMBER(AB273),ISNA(AB273)),"NA",_xlfn.XLOOKUP(I273,tennis_clusters!B:B,tennis_clusters!AB:AB))</f>
        <v>8</v>
      </c>
      <c r="AD273" t="str">
        <f t="shared" si="35"/>
        <v>L</v>
      </c>
      <c r="AE273" t="str">
        <f t="shared" si="36"/>
        <v>L</v>
      </c>
      <c r="AF273">
        <f t="shared" si="37"/>
        <v>8</v>
      </c>
      <c r="AG273">
        <f t="shared" si="34"/>
        <v>0</v>
      </c>
      <c r="AH273">
        <f t="shared" si="38"/>
        <v>0.29166666666666669</v>
      </c>
      <c r="AI273">
        <f t="shared" si="39"/>
        <v>8.5069444444444461E-2</v>
      </c>
      <c r="AJ273">
        <v>0.38124999999999998</v>
      </c>
      <c r="AK273">
        <f t="shared" si="40"/>
        <v>0.14535156249999998</v>
      </c>
      <c r="AM273" t="str">
        <f t="shared" si="41"/>
        <v/>
      </c>
    </row>
    <row r="274" spans="1:39" x14ac:dyDescent="0.2">
      <c r="A274" t="s">
        <v>1809</v>
      </c>
      <c r="B274" t="s">
        <v>1643</v>
      </c>
      <c r="C274" t="s">
        <v>783</v>
      </c>
      <c r="D274">
        <v>3</v>
      </c>
      <c r="E274" t="s">
        <v>671</v>
      </c>
      <c r="F274" t="s">
        <v>1461</v>
      </c>
      <c r="G274">
        <v>39</v>
      </c>
      <c r="H274" t="s">
        <v>628</v>
      </c>
      <c r="I274" t="s">
        <v>448</v>
      </c>
      <c r="J274" t="s">
        <v>633</v>
      </c>
      <c r="K274" t="s">
        <v>634</v>
      </c>
      <c r="L274">
        <v>44</v>
      </c>
      <c r="M274">
        <v>11</v>
      </c>
      <c r="N274">
        <v>1883</v>
      </c>
      <c r="O274" t="s">
        <v>323</v>
      </c>
      <c r="P274" t="s">
        <v>638</v>
      </c>
      <c r="Q274" t="s">
        <v>639</v>
      </c>
      <c r="R274">
        <v>109</v>
      </c>
      <c r="S274">
        <v>-11</v>
      </c>
      <c r="T274">
        <v>1916</v>
      </c>
      <c r="U274" t="s">
        <v>843</v>
      </c>
      <c r="W274" t="s">
        <v>1442</v>
      </c>
      <c r="Y274" t="s">
        <v>1442</v>
      </c>
      <c r="Z274" t="s">
        <v>1442</v>
      </c>
      <c r="AB274">
        <f>IF(I274=$AA$2,_xlfn.XLOOKUP(O274,tennis_clusters!B:B,tennis_clusters!AB:AB),"NA")</f>
        <v>23</v>
      </c>
      <c r="AC274" t="str">
        <f>IF(OR(ISNUMBER(AB274),ISNA(AB274)),"NA",_xlfn.XLOOKUP(I274,tennis_clusters!B:B,tennis_clusters!AB:AB))</f>
        <v>NA</v>
      </c>
      <c r="AD274" t="str">
        <f t="shared" si="35"/>
        <v>W</v>
      </c>
      <c r="AE274" t="str">
        <f t="shared" si="36"/>
        <v>W</v>
      </c>
      <c r="AF274">
        <f t="shared" si="37"/>
        <v>23</v>
      </c>
      <c r="AG274">
        <f t="shared" si="34"/>
        <v>1</v>
      </c>
      <c r="AH274">
        <f t="shared" si="38"/>
        <v>0.53846153846153844</v>
      </c>
      <c r="AI274">
        <f t="shared" si="39"/>
        <v>0.21301775147928997</v>
      </c>
      <c r="AJ274">
        <v>0.38124999999999998</v>
      </c>
      <c r="AK274">
        <f t="shared" si="40"/>
        <v>0.38285156250000002</v>
      </c>
      <c r="AM274" t="str">
        <f t="shared" si="41"/>
        <v/>
      </c>
    </row>
    <row r="275" spans="1:39" x14ac:dyDescent="0.2">
      <c r="A275" t="s">
        <v>1810</v>
      </c>
      <c r="B275" t="s">
        <v>1699</v>
      </c>
      <c r="C275" t="s">
        <v>637</v>
      </c>
      <c r="D275">
        <v>3</v>
      </c>
      <c r="E275" t="s">
        <v>671</v>
      </c>
      <c r="F275" t="s">
        <v>1461</v>
      </c>
      <c r="G275">
        <v>36</v>
      </c>
      <c r="H275" t="s">
        <v>610</v>
      </c>
      <c r="I275" t="s">
        <v>318</v>
      </c>
      <c r="J275" t="s">
        <v>633</v>
      </c>
      <c r="K275" t="s">
        <v>634</v>
      </c>
      <c r="L275">
        <v>85</v>
      </c>
      <c r="M275">
        <v>7</v>
      </c>
      <c r="N275">
        <v>2043</v>
      </c>
      <c r="O275" t="s">
        <v>448</v>
      </c>
      <c r="P275" t="s">
        <v>633</v>
      </c>
      <c r="Q275" t="s">
        <v>634</v>
      </c>
      <c r="R275">
        <v>55</v>
      </c>
      <c r="S275">
        <v>-7</v>
      </c>
      <c r="T275">
        <v>1890</v>
      </c>
      <c r="U275" t="s">
        <v>1185</v>
      </c>
      <c r="W275" t="s">
        <v>1442</v>
      </c>
      <c r="Y275" t="s">
        <v>1442</v>
      </c>
      <c r="Z275" t="s">
        <v>1442</v>
      </c>
      <c r="AB275" t="str">
        <f>IF(I275=$AA$2,_xlfn.XLOOKUP(O275,tennis_clusters!B:B,tennis_clusters!AB:AB),"NA")</f>
        <v>NA</v>
      </c>
      <c r="AC275">
        <f>IF(OR(ISNUMBER(AB275),ISNA(AB275)),"NA",_xlfn.XLOOKUP(I275,tennis_clusters!B:B,tennis_clusters!AB:AB))</f>
        <v>8</v>
      </c>
      <c r="AD275" t="str">
        <f t="shared" si="35"/>
        <v>L</v>
      </c>
      <c r="AE275" t="str">
        <f t="shared" si="36"/>
        <v>L</v>
      </c>
      <c r="AF275">
        <f t="shared" si="37"/>
        <v>8</v>
      </c>
      <c r="AG275">
        <f t="shared" si="34"/>
        <v>0</v>
      </c>
      <c r="AH275">
        <f t="shared" si="38"/>
        <v>0.29166666666666669</v>
      </c>
      <c r="AI275">
        <f t="shared" si="39"/>
        <v>8.5069444444444461E-2</v>
      </c>
      <c r="AJ275">
        <v>0.38124999999999998</v>
      </c>
      <c r="AK275">
        <f t="shared" si="40"/>
        <v>0.14535156249999998</v>
      </c>
      <c r="AM275" t="str">
        <f t="shared" si="41"/>
        <v/>
      </c>
    </row>
    <row r="276" spans="1:39" x14ac:dyDescent="0.2">
      <c r="A276" t="s">
        <v>1810</v>
      </c>
      <c r="B276" t="s">
        <v>1699</v>
      </c>
      <c r="C276" t="s">
        <v>637</v>
      </c>
      <c r="D276">
        <v>3</v>
      </c>
      <c r="E276" t="s">
        <v>671</v>
      </c>
      <c r="F276" t="s">
        <v>1461</v>
      </c>
      <c r="G276">
        <v>36</v>
      </c>
      <c r="H276" t="s">
        <v>614</v>
      </c>
      <c r="I276" t="s">
        <v>448</v>
      </c>
      <c r="J276" t="s">
        <v>633</v>
      </c>
      <c r="K276" t="s">
        <v>634</v>
      </c>
      <c r="L276">
        <v>55</v>
      </c>
      <c r="M276">
        <v>13</v>
      </c>
      <c r="N276">
        <v>1877</v>
      </c>
      <c r="O276" t="s">
        <v>358</v>
      </c>
      <c r="P276" t="s">
        <v>1624</v>
      </c>
      <c r="Q276" t="s">
        <v>1625</v>
      </c>
      <c r="R276">
        <v>69</v>
      </c>
      <c r="S276">
        <v>-12</v>
      </c>
      <c r="T276">
        <v>1928</v>
      </c>
      <c r="U276" t="s">
        <v>1032</v>
      </c>
      <c r="W276" t="s">
        <v>728</v>
      </c>
      <c r="Y276" t="s">
        <v>1442</v>
      </c>
      <c r="Z276" t="s">
        <v>1442</v>
      </c>
      <c r="AB276">
        <f>IF(I276=$AA$2,_xlfn.XLOOKUP(O276,tennis_clusters!B:B,tennis_clusters!AB:AB),"NA")</f>
        <v>28</v>
      </c>
      <c r="AC276" t="str">
        <f>IF(OR(ISNUMBER(AB276),ISNA(AB276)),"NA",_xlfn.XLOOKUP(I276,tennis_clusters!B:B,tennis_clusters!AB:AB))</f>
        <v>NA</v>
      </c>
      <c r="AD276" t="str">
        <f t="shared" si="35"/>
        <v>W</v>
      </c>
      <c r="AE276" t="str">
        <f t="shared" si="36"/>
        <v>W</v>
      </c>
      <c r="AF276">
        <f t="shared" si="37"/>
        <v>28</v>
      </c>
      <c r="AG276">
        <f t="shared" si="34"/>
        <v>1</v>
      </c>
      <c r="AH276">
        <f t="shared" si="38"/>
        <v>0.625</v>
      </c>
      <c r="AI276">
        <f t="shared" si="39"/>
        <v>0.140625</v>
      </c>
      <c r="AJ276">
        <v>0.38124999999999998</v>
      </c>
      <c r="AK276">
        <f t="shared" si="40"/>
        <v>0.38285156250000002</v>
      </c>
      <c r="AM276" t="str">
        <f t="shared" si="41"/>
        <v/>
      </c>
    </row>
    <row r="277" spans="1:39" x14ac:dyDescent="0.2">
      <c r="A277" t="s">
        <v>1810</v>
      </c>
      <c r="B277" t="s">
        <v>1699</v>
      </c>
      <c r="C277" t="s">
        <v>637</v>
      </c>
      <c r="D277">
        <v>3</v>
      </c>
      <c r="E277" t="s">
        <v>671</v>
      </c>
      <c r="F277" t="s">
        <v>1461</v>
      </c>
      <c r="G277">
        <v>36</v>
      </c>
      <c r="H277" t="s">
        <v>618</v>
      </c>
      <c r="I277" t="s">
        <v>448</v>
      </c>
      <c r="J277" t="s">
        <v>633</v>
      </c>
      <c r="K277" t="s">
        <v>634</v>
      </c>
      <c r="L277">
        <v>55</v>
      </c>
      <c r="M277">
        <v>7</v>
      </c>
      <c r="N277">
        <v>1870</v>
      </c>
      <c r="O277" t="s">
        <v>111</v>
      </c>
      <c r="P277" t="s">
        <v>621</v>
      </c>
      <c r="Q277" t="s">
        <v>622</v>
      </c>
      <c r="R277">
        <v>197</v>
      </c>
      <c r="S277">
        <v>-11</v>
      </c>
      <c r="T277">
        <v>1752</v>
      </c>
      <c r="U277" t="s">
        <v>890</v>
      </c>
      <c r="W277" t="s">
        <v>728</v>
      </c>
      <c r="Y277" t="s">
        <v>1442</v>
      </c>
      <c r="Z277" t="s">
        <v>1442</v>
      </c>
      <c r="AB277">
        <f>IF(I277=$AA$2,_xlfn.XLOOKUP(O277,tennis_clusters!B:B,tennis_clusters!AB:AB),"NA")</f>
        <v>4</v>
      </c>
      <c r="AC277" t="str">
        <f>IF(OR(ISNUMBER(AB277),ISNA(AB277)),"NA",_xlfn.XLOOKUP(I277,tennis_clusters!B:B,tennis_clusters!AB:AB))</f>
        <v>NA</v>
      </c>
      <c r="AD277" t="str">
        <f t="shared" si="35"/>
        <v>W</v>
      </c>
      <c r="AE277" t="str">
        <f t="shared" si="36"/>
        <v>W</v>
      </c>
      <c r="AF277">
        <f t="shared" si="37"/>
        <v>4</v>
      </c>
      <c r="AG277">
        <f t="shared" si="34"/>
        <v>1</v>
      </c>
      <c r="AH277">
        <f t="shared" si="38"/>
        <v>0.25</v>
      </c>
      <c r="AI277">
        <f t="shared" si="39"/>
        <v>0.5625</v>
      </c>
      <c r="AJ277">
        <v>0.38124999999999998</v>
      </c>
      <c r="AK277">
        <f t="shared" si="40"/>
        <v>0.38285156250000002</v>
      </c>
      <c r="AM277" t="str">
        <f t="shared" si="41"/>
        <v/>
      </c>
    </row>
    <row r="278" spans="1:39" x14ac:dyDescent="0.2">
      <c r="A278" t="s">
        <v>1810</v>
      </c>
      <c r="B278" t="s">
        <v>1699</v>
      </c>
      <c r="C278" t="s">
        <v>637</v>
      </c>
      <c r="D278">
        <v>3</v>
      </c>
      <c r="E278" t="s">
        <v>671</v>
      </c>
      <c r="F278" t="s">
        <v>1461</v>
      </c>
      <c r="G278">
        <v>36</v>
      </c>
      <c r="H278" t="s">
        <v>620</v>
      </c>
      <c r="I278" t="s">
        <v>448</v>
      </c>
      <c r="J278" t="s">
        <v>633</v>
      </c>
      <c r="K278" t="s">
        <v>634</v>
      </c>
      <c r="L278">
        <v>55</v>
      </c>
      <c r="M278">
        <v>14</v>
      </c>
      <c r="N278">
        <v>1856</v>
      </c>
      <c r="O278" t="s">
        <v>35</v>
      </c>
      <c r="P278" t="s">
        <v>633</v>
      </c>
      <c r="Q278" t="s">
        <v>634</v>
      </c>
      <c r="R278">
        <v>41</v>
      </c>
      <c r="S278">
        <v>-11</v>
      </c>
      <c r="T278">
        <v>1953</v>
      </c>
      <c r="U278" t="s">
        <v>1279</v>
      </c>
      <c r="W278" t="s">
        <v>1442</v>
      </c>
      <c r="Y278" t="s">
        <v>1442</v>
      </c>
      <c r="Z278" t="s">
        <v>1442</v>
      </c>
      <c r="AB278">
        <f>IF(I278=$AA$2,_xlfn.XLOOKUP(O278,tennis_clusters!B:B,tennis_clusters!AB:AB),"NA")</f>
        <v>22</v>
      </c>
      <c r="AC278" t="str">
        <f>IF(OR(ISNUMBER(AB278),ISNA(AB278)),"NA",_xlfn.XLOOKUP(I278,tennis_clusters!B:B,tennis_clusters!AB:AB))</f>
        <v>NA</v>
      </c>
      <c r="AD278" t="str">
        <f t="shared" si="35"/>
        <v>W</v>
      </c>
      <c r="AE278" t="str">
        <f t="shared" si="36"/>
        <v>W</v>
      </c>
      <c r="AF278">
        <f t="shared" si="37"/>
        <v>22</v>
      </c>
      <c r="AG278">
        <f t="shared" si="34"/>
        <v>1</v>
      </c>
      <c r="AH278">
        <f t="shared" si="38"/>
        <v>0.36842105263157893</v>
      </c>
      <c r="AI278">
        <f t="shared" si="39"/>
        <v>0.39889196675900274</v>
      </c>
      <c r="AJ278">
        <v>0.38124999999999998</v>
      </c>
      <c r="AK278">
        <f t="shared" si="40"/>
        <v>0.38285156250000002</v>
      </c>
      <c r="AM278" t="str">
        <f t="shared" si="41"/>
        <v/>
      </c>
    </row>
    <row r="279" spans="1:39" x14ac:dyDescent="0.2">
      <c r="A279" t="s">
        <v>1810</v>
      </c>
      <c r="B279" t="s">
        <v>1699</v>
      </c>
      <c r="C279" t="s">
        <v>637</v>
      </c>
      <c r="D279">
        <v>3</v>
      </c>
      <c r="E279" t="s">
        <v>671</v>
      </c>
      <c r="F279" t="s">
        <v>1461</v>
      </c>
      <c r="G279">
        <v>36</v>
      </c>
      <c r="H279" t="s">
        <v>624</v>
      </c>
      <c r="I279" t="s">
        <v>448</v>
      </c>
      <c r="J279" t="s">
        <v>633</v>
      </c>
      <c r="K279" t="s">
        <v>634</v>
      </c>
      <c r="L279">
        <v>55</v>
      </c>
      <c r="M279">
        <v>7</v>
      </c>
      <c r="N279">
        <v>1849</v>
      </c>
      <c r="O279" t="s">
        <v>1695</v>
      </c>
      <c r="P279" t="s">
        <v>984</v>
      </c>
      <c r="Q279" t="s">
        <v>985</v>
      </c>
      <c r="R279">
        <v>195</v>
      </c>
      <c r="S279">
        <v>-14</v>
      </c>
      <c r="T279">
        <v>1697</v>
      </c>
      <c r="U279" t="s">
        <v>890</v>
      </c>
      <c r="W279" t="s">
        <v>646</v>
      </c>
      <c r="Y279" t="s">
        <v>1442</v>
      </c>
      <c r="Z279" t="s">
        <v>1442</v>
      </c>
      <c r="AB279" t="e">
        <f>IF(I279=$AA$2,_xlfn.XLOOKUP(O279,tennis_clusters!B:B,tennis_clusters!AB:AB),"NA")</f>
        <v>#N/A</v>
      </c>
      <c r="AC279" t="str">
        <f>IF(OR(ISNUMBER(AB279),ISNA(AB279)),"NA",_xlfn.XLOOKUP(I279,tennis_clusters!B:B,tennis_clusters!AB:AB))</f>
        <v>NA</v>
      </c>
      <c r="AD279" t="str">
        <f t="shared" si="35"/>
        <v>W</v>
      </c>
      <c r="AE279" t="str">
        <f t="shared" si="36"/>
        <v/>
      </c>
      <c r="AF279" t="str">
        <f t="shared" si="37"/>
        <v/>
      </c>
      <c r="AG279" t="str">
        <f t="shared" si="34"/>
        <v/>
      </c>
      <c r="AH279" t="str">
        <f t="shared" si="38"/>
        <v/>
      </c>
      <c r="AI279" t="str">
        <f t="shared" si="39"/>
        <v/>
      </c>
      <c r="AJ279">
        <v>0.38124999999999998</v>
      </c>
      <c r="AK279" t="str">
        <f t="shared" si="40"/>
        <v/>
      </c>
      <c r="AM279" t="str">
        <f t="shared" si="41"/>
        <v/>
      </c>
    </row>
    <row r="280" spans="1:39" x14ac:dyDescent="0.2">
      <c r="A280" t="s">
        <v>1811</v>
      </c>
      <c r="B280" t="s">
        <v>658</v>
      </c>
      <c r="C280" t="s">
        <v>608</v>
      </c>
      <c r="D280">
        <v>5</v>
      </c>
      <c r="E280" t="s">
        <v>608</v>
      </c>
      <c r="F280" t="s">
        <v>1461</v>
      </c>
      <c r="G280">
        <v>80</v>
      </c>
      <c r="H280" t="s">
        <v>632</v>
      </c>
      <c r="I280" t="s">
        <v>501</v>
      </c>
      <c r="J280" t="s">
        <v>611</v>
      </c>
      <c r="K280" t="s">
        <v>612</v>
      </c>
      <c r="L280">
        <v>69</v>
      </c>
      <c r="M280">
        <v>18</v>
      </c>
      <c r="N280">
        <v>1851</v>
      </c>
      <c r="O280" t="s">
        <v>448</v>
      </c>
      <c r="P280" t="s">
        <v>633</v>
      </c>
      <c r="Q280" t="s">
        <v>634</v>
      </c>
      <c r="R280">
        <v>50</v>
      </c>
      <c r="S280">
        <v>-17</v>
      </c>
      <c r="T280">
        <v>1866</v>
      </c>
      <c r="U280" t="s">
        <v>1812</v>
      </c>
      <c r="W280" t="s">
        <v>1442</v>
      </c>
      <c r="Y280" t="s">
        <v>1442</v>
      </c>
      <c r="Z280" t="s">
        <v>1442</v>
      </c>
      <c r="AB280" t="str">
        <f>IF(I280=$AA$2,_xlfn.XLOOKUP(O280,tennis_clusters!B:B,tennis_clusters!AB:AB),"NA")</f>
        <v>NA</v>
      </c>
      <c r="AC280">
        <f>IF(OR(ISNUMBER(AB280),ISNA(AB280)),"NA",_xlfn.XLOOKUP(I280,tennis_clusters!B:B,tennis_clusters!AB:AB))</f>
        <v>14</v>
      </c>
      <c r="AD280" t="str">
        <f t="shared" si="35"/>
        <v>L</v>
      </c>
      <c r="AE280" t="str">
        <f t="shared" si="36"/>
        <v>L</v>
      </c>
      <c r="AF280">
        <f t="shared" si="37"/>
        <v>14</v>
      </c>
      <c r="AG280">
        <f t="shared" si="34"/>
        <v>0</v>
      </c>
      <c r="AH280">
        <f t="shared" si="38"/>
        <v>0.5</v>
      </c>
      <c r="AI280">
        <f t="shared" si="39"/>
        <v>0.25</v>
      </c>
      <c r="AJ280">
        <v>0.38124999999999998</v>
      </c>
      <c r="AK280">
        <f t="shared" si="40"/>
        <v>0.14535156249999998</v>
      </c>
      <c r="AM280" t="str">
        <f t="shared" si="41"/>
        <v/>
      </c>
    </row>
    <row r="281" spans="1:39" x14ac:dyDescent="0.2">
      <c r="A281" t="s">
        <v>1813</v>
      </c>
      <c r="B281" t="s">
        <v>1760</v>
      </c>
      <c r="C281" t="s">
        <v>637</v>
      </c>
      <c r="D281">
        <v>3</v>
      </c>
      <c r="E281" t="s">
        <v>608</v>
      </c>
      <c r="F281" t="s">
        <v>1461</v>
      </c>
      <c r="G281">
        <v>67</v>
      </c>
      <c r="H281" t="s">
        <v>624</v>
      </c>
      <c r="I281" t="s">
        <v>242</v>
      </c>
      <c r="J281" t="s">
        <v>667</v>
      </c>
      <c r="K281" t="s">
        <v>668</v>
      </c>
      <c r="L281">
        <v>71</v>
      </c>
      <c r="M281">
        <v>15</v>
      </c>
      <c r="N281">
        <v>1813</v>
      </c>
      <c r="O281" t="s">
        <v>448</v>
      </c>
      <c r="P281" t="s">
        <v>633</v>
      </c>
      <c r="Q281" t="s">
        <v>634</v>
      </c>
      <c r="R281">
        <v>49</v>
      </c>
      <c r="S281">
        <v>-12</v>
      </c>
      <c r="T281">
        <v>1878</v>
      </c>
      <c r="U281" t="s">
        <v>1198</v>
      </c>
      <c r="W281" t="s">
        <v>1442</v>
      </c>
      <c r="X281">
        <v>7</v>
      </c>
      <c r="Y281" t="s">
        <v>1442</v>
      </c>
      <c r="Z281" t="s">
        <v>1442</v>
      </c>
      <c r="AB281" t="str">
        <f>IF(I281=$AA$2,_xlfn.XLOOKUP(O281,tennis_clusters!B:B,tennis_clusters!AB:AB),"NA")</f>
        <v>NA</v>
      </c>
      <c r="AC281">
        <f>IF(OR(ISNUMBER(AB281),ISNA(AB281)),"NA",_xlfn.XLOOKUP(I281,tennis_clusters!B:B,tennis_clusters!AB:AB))</f>
        <v>4</v>
      </c>
      <c r="AD281" t="str">
        <f t="shared" si="35"/>
        <v>L</v>
      </c>
      <c r="AE281" t="str">
        <f t="shared" si="36"/>
        <v>L</v>
      </c>
      <c r="AF281">
        <f t="shared" si="37"/>
        <v>4</v>
      </c>
      <c r="AG281">
        <f t="shared" si="34"/>
        <v>0</v>
      </c>
      <c r="AH281">
        <f t="shared" si="38"/>
        <v>0.25</v>
      </c>
      <c r="AI281">
        <f t="shared" si="39"/>
        <v>6.25E-2</v>
      </c>
      <c r="AJ281">
        <v>0.38124999999999998</v>
      </c>
      <c r="AK281">
        <f t="shared" si="40"/>
        <v>0.14535156249999998</v>
      </c>
      <c r="AM281" t="str">
        <f t="shared" si="41"/>
        <v/>
      </c>
    </row>
    <row r="282" spans="1:39" x14ac:dyDescent="0.2">
      <c r="A282" t="s">
        <v>1814</v>
      </c>
      <c r="B282" t="s">
        <v>665</v>
      </c>
      <c r="C282" t="s">
        <v>637</v>
      </c>
      <c r="D282">
        <v>3</v>
      </c>
      <c r="E282" t="s">
        <v>608</v>
      </c>
      <c r="F282" t="s">
        <v>1461</v>
      </c>
      <c r="G282">
        <v>82</v>
      </c>
      <c r="H282" t="s">
        <v>624</v>
      </c>
      <c r="I282" t="s">
        <v>422</v>
      </c>
      <c r="J282" t="s">
        <v>858</v>
      </c>
      <c r="K282" t="s">
        <v>859</v>
      </c>
      <c r="L282">
        <v>28</v>
      </c>
      <c r="M282">
        <v>8</v>
      </c>
      <c r="N282">
        <v>1949</v>
      </c>
      <c r="O282" t="s">
        <v>448</v>
      </c>
      <c r="P282" t="s">
        <v>633</v>
      </c>
      <c r="Q282" t="s">
        <v>634</v>
      </c>
      <c r="R282">
        <v>48</v>
      </c>
      <c r="S282">
        <v>-8</v>
      </c>
      <c r="T282">
        <v>1886</v>
      </c>
      <c r="U282" t="s">
        <v>879</v>
      </c>
      <c r="V282">
        <v>8</v>
      </c>
      <c r="W282" t="s">
        <v>1442</v>
      </c>
      <c r="Y282" t="s">
        <v>1442</v>
      </c>
      <c r="Z282" t="s">
        <v>1442</v>
      </c>
      <c r="AB282" t="str">
        <f>IF(I282=$AA$2,_xlfn.XLOOKUP(O282,tennis_clusters!B:B,tennis_clusters!AB:AB),"NA")</f>
        <v>NA</v>
      </c>
      <c r="AC282">
        <f>IF(OR(ISNUMBER(AB282),ISNA(AB282)),"NA",_xlfn.XLOOKUP(I282,tennis_clusters!B:B,tennis_clusters!AB:AB))</f>
        <v>16</v>
      </c>
      <c r="AD282" t="str">
        <f t="shared" si="35"/>
        <v>L</v>
      </c>
      <c r="AE282" t="str">
        <f t="shared" si="36"/>
        <v>L</v>
      </c>
      <c r="AF282">
        <f t="shared" si="37"/>
        <v>16</v>
      </c>
      <c r="AG282">
        <f t="shared" si="34"/>
        <v>0</v>
      </c>
      <c r="AH282">
        <f t="shared" si="38"/>
        <v>0</v>
      </c>
      <c r="AI282">
        <f t="shared" si="39"/>
        <v>0</v>
      </c>
      <c r="AJ282">
        <v>0.38124999999999998</v>
      </c>
      <c r="AK282">
        <f t="shared" si="40"/>
        <v>0.14535156249999998</v>
      </c>
      <c r="AM282" t="str">
        <f t="shared" si="41"/>
        <v/>
      </c>
    </row>
    <row r="283" spans="1:39" x14ac:dyDescent="0.2">
      <c r="A283" t="s">
        <v>1815</v>
      </c>
      <c r="B283" t="s">
        <v>670</v>
      </c>
      <c r="C283" t="s">
        <v>608</v>
      </c>
      <c r="D283">
        <v>5</v>
      </c>
      <c r="E283" t="s">
        <v>671</v>
      </c>
      <c r="F283" t="s">
        <v>1461</v>
      </c>
      <c r="G283">
        <v>46</v>
      </c>
      <c r="H283" t="s">
        <v>628</v>
      </c>
      <c r="I283" t="s">
        <v>474</v>
      </c>
      <c r="J283" t="s">
        <v>633</v>
      </c>
      <c r="K283" t="s">
        <v>634</v>
      </c>
      <c r="L283">
        <v>1</v>
      </c>
      <c r="M283">
        <v>1</v>
      </c>
      <c r="N283">
        <v>2420</v>
      </c>
      <c r="O283" t="s">
        <v>448</v>
      </c>
      <c r="P283" t="s">
        <v>633</v>
      </c>
      <c r="Q283" t="s">
        <v>634</v>
      </c>
      <c r="R283">
        <v>48</v>
      </c>
      <c r="S283">
        <v>-1</v>
      </c>
      <c r="T283">
        <v>1887</v>
      </c>
      <c r="U283" t="s">
        <v>1816</v>
      </c>
      <c r="V283">
        <v>1</v>
      </c>
      <c r="W283" t="s">
        <v>1442</v>
      </c>
      <c r="Y283" t="s">
        <v>1442</v>
      </c>
      <c r="Z283" t="s">
        <v>1442</v>
      </c>
      <c r="AB283" t="str">
        <f>IF(I283=$AA$2,_xlfn.XLOOKUP(O283,tennis_clusters!B:B,tennis_clusters!AB:AB),"NA")</f>
        <v>NA</v>
      </c>
      <c r="AC283">
        <f>IF(OR(ISNUMBER(AB283),ISNA(AB283)),"NA",_xlfn.XLOOKUP(I283,tennis_clusters!B:B,tennis_clusters!AB:AB))</f>
        <v>21</v>
      </c>
      <c r="AD283" t="str">
        <f t="shared" si="35"/>
        <v>L</v>
      </c>
      <c r="AE283" t="str">
        <f t="shared" si="36"/>
        <v>L</v>
      </c>
      <c r="AF283">
        <f t="shared" si="37"/>
        <v>21</v>
      </c>
      <c r="AG283">
        <f t="shared" si="34"/>
        <v>0</v>
      </c>
      <c r="AH283">
        <f t="shared" si="38"/>
        <v>0</v>
      </c>
      <c r="AI283">
        <f t="shared" si="39"/>
        <v>0</v>
      </c>
      <c r="AJ283">
        <v>0.38124999999999998</v>
      </c>
      <c r="AK283">
        <f t="shared" si="40"/>
        <v>0.14535156249999998</v>
      </c>
      <c r="AM283" t="str">
        <f t="shared" si="41"/>
        <v/>
      </c>
    </row>
    <row r="284" spans="1:39" x14ac:dyDescent="0.2">
      <c r="A284" t="s">
        <v>1815</v>
      </c>
      <c r="B284" t="s">
        <v>670</v>
      </c>
      <c r="C284" t="s">
        <v>608</v>
      </c>
      <c r="D284">
        <v>5</v>
      </c>
      <c r="E284" t="s">
        <v>671</v>
      </c>
      <c r="F284" t="s">
        <v>1461</v>
      </c>
      <c r="G284">
        <v>46</v>
      </c>
      <c r="H284" t="s">
        <v>632</v>
      </c>
      <c r="I284" t="s">
        <v>448</v>
      </c>
      <c r="J284" t="s">
        <v>633</v>
      </c>
      <c r="K284" t="s">
        <v>634</v>
      </c>
      <c r="L284">
        <v>48</v>
      </c>
      <c r="M284">
        <v>16</v>
      </c>
      <c r="N284">
        <v>1871</v>
      </c>
      <c r="O284" t="s">
        <v>505</v>
      </c>
      <c r="P284" t="s">
        <v>1076</v>
      </c>
      <c r="Q284" t="s">
        <v>1077</v>
      </c>
      <c r="R284">
        <v>63</v>
      </c>
      <c r="S284">
        <v>-16</v>
      </c>
      <c r="T284">
        <v>1898</v>
      </c>
      <c r="U284" t="s">
        <v>1817</v>
      </c>
      <c r="W284" t="s">
        <v>1442</v>
      </c>
      <c r="Y284" t="s">
        <v>1442</v>
      </c>
      <c r="Z284" t="s">
        <v>1442</v>
      </c>
      <c r="AB284">
        <f>IF(I284=$AA$2,_xlfn.XLOOKUP(O284,tennis_clusters!B:B,tennis_clusters!AB:AB),"NA")</f>
        <v>23</v>
      </c>
      <c r="AC284" t="str">
        <f>IF(OR(ISNUMBER(AB284),ISNA(AB284)),"NA",_xlfn.XLOOKUP(I284,tennis_clusters!B:B,tennis_clusters!AB:AB))</f>
        <v>NA</v>
      </c>
      <c r="AD284" t="str">
        <f t="shared" si="35"/>
        <v>W</v>
      </c>
      <c r="AE284" t="str">
        <f t="shared" si="36"/>
        <v>W</v>
      </c>
      <c r="AF284">
        <f t="shared" si="37"/>
        <v>23</v>
      </c>
      <c r="AG284">
        <f t="shared" si="34"/>
        <v>1</v>
      </c>
      <c r="AH284">
        <f t="shared" si="38"/>
        <v>0.53846153846153844</v>
      </c>
      <c r="AI284">
        <f t="shared" si="39"/>
        <v>0.21301775147928997</v>
      </c>
      <c r="AJ284">
        <v>0.38124999999999998</v>
      </c>
      <c r="AK284">
        <f t="shared" si="40"/>
        <v>0.38285156250000002</v>
      </c>
      <c r="AM284" t="str">
        <f t="shared" si="41"/>
        <v/>
      </c>
    </row>
    <row r="285" spans="1:39" x14ac:dyDescent="0.2">
      <c r="A285" t="s">
        <v>1818</v>
      </c>
      <c r="B285" t="s">
        <v>1260</v>
      </c>
      <c r="C285" t="s">
        <v>637</v>
      </c>
      <c r="D285">
        <v>3</v>
      </c>
      <c r="E285" t="s">
        <v>671</v>
      </c>
      <c r="F285" t="s">
        <v>1461</v>
      </c>
      <c r="G285">
        <v>39</v>
      </c>
      <c r="H285" t="s">
        <v>618</v>
      </c>
      <c r="I285" t="s">
        <v>427</v>
      </c>
      <c r="J285" t="s">
        <v>633</v>
      </c>
      <c r="K285" t="s">
        <v>634</v>
      </c>
      <c r="L285">
        <v>12</v>
      </c>
      <c r="M285">
        <v>4</v>
      </c>
      <c r="N285">
        <v>2091</v>
      </c>
      <c r="O285" t="s">
        <v>448</v>
      </c>
      <c r="P285" t="s">
        <v>633</v>
      </c>
      <c r="Q285" t="s">
        <v>634</v>
      </c>
      <c r="R285">
        <v>49</v>
      </c>
      <c r="S285">
        <v>-4</v>
      </c>
      <c r="T285">
        <v>1875</v>
      </c>
      <c r="U285" t="s">
        <v>827</v>
      </c>
      <c r="V285">
        <v>3</v>
      </c>
      <c r="W285" t="s">
        <v>1442</v>
      </c>
      <c r="Y285" t="s">
        <v>1442</v>
      </c>
      <c r="Z285" t="s">
        <v>1442</v>
      </c>
      <c r="AB285" t="str">
        <f>IF(I285=$AA$2,_xlfn.XLOOKUP(O285,tennis_clusters!B:B,tennis_clusters!AB:AB),"NA")</f>
        <v>NA</v>
      </c>
      <c r="AC285">
        <f>IF(OR(ISNUMBER(AB285),ISNA(AB285)),"NA",_xlfn.XLOOKUP(I285,tennis_clusters!B:B,tennis_clusters!AB:AB))</f>
        <v>11</v>
      </c>
      <c r="AD285" t="str">
        <f t="shared" si="35"/>
        <v>L</v>
      </c>
      <c r="AE285" t="str">
        <f t="shared" si="36"/>
        <v>L</v>
      </c>
      <c r="AF285">
        <f t="shared" si="37"/>
        <v>11</v>
      </c>
      <c r="AG285">
        <f t="shared" si="34"/>
        <v>0</v>
      </c>
      <c r="AH285">
        <f t="shared" si="38"/>
        <v>0.17391304347826086</v>
      </c>
      <c r="AI285">
        <f t="shared" si="39"/>
        <v>3.0245746691871453E-2</v>
      </c>
      <c r="AJ285">
        <v>0.38124999999999998</v>
      </c>
      <c r="AK285">
        <f t="shared" si="40"/>
        <v>0.14535156249999998</v>
      </c>
      <c r="AM285" t="str">
        <f t="shared" si="41"/>
        <v/>
      </c>
    </row>
    <row r="286" spans="1:39" x14ac:dyDescent="0.2">
      <c r="A286" t="s">
        <v>1818</v>
      </c>
      <c r="B286" t="s">
        <v>1260</v>
      </c>
      <c r="C286" t="s">
        <v>637</v>
      </c>
      <c r="D286">
        <v>3</v>
      </c>
      <c r="E286" t="s">
        <v>671</v>
      </c>
      <c r="F286" t="s">
        <v>1461</v>
      </c>
      <c r="G286">
        <v>39</v>
      </c>
      <c r="H286" t="s">
        <v>620</v>
      </c>
      <c r="I286" t="s">
        <v>448</v>
      </c>
      <c r="J286" t="s">
        <v>633</v>
      </c>
      <c r="K286" t="s">
        <v>634</v>
      </c>
      <c r="L286">
        <v>49</v>
      </c>
      <c r="M286">
        <v>13</v>
      </c>
      <c r="N286">
        <v>1862</v>
      </c>
      <c r="O286" t="s">
        <v>323</v>
      </c>
      <c r="P286" t="s">
        <v>638</v>
      </c>
      <c r="Q286" t="s">
        <v>639</v>
      </c>
      <c r="R286">
        <v>83</v>
      </c>
      <c r="S286">
        <v>-11</v>
      </c>
      <c r="T286">
        <v>1943</v>
      </c>
      <c r="U286" t="s">
        <v>666</v>
      </c>
      <c r="W286" t="s">
        <v>728</v>
      </c>
      <c r="Y286" t="s">
        <v>1442</v>
      </c>
      <c r="Z286" t="s">
        <v>1442</v>
      </c>
      <c r="AB286">
        <f>IF(I286=$AA$2,_xlfn.XLOOKUP(O286,tennis_clusters!B:B,tennis_clusters!AB:AB),"NA")</f>
        <v>23</v>
      </c>
      <c r="AC286" t="str">
        <f>IF(OR(ISNUMBER(AB286),ISNA(AB286)),"NA",_xlfn.XLOOKUP(I286,tennis_clusters!B:B,tennis_clusters!AB:AB))</f>
        <v>NA</v>
      </c>
      <c r="AD286" t="str">
        <f t="shared" si="35"/>
        <v>W</v>
      </c>
      <c r="AE286" t="str">
        <f t="shared" si="36"/>
        <v>W</v>
      </c>
      <c r="AF286">
        <f t="shared" si="37"/>
        <v>23</v>
      </c>
      <c r="AG286">
        <f t="shared" si="34"/>
        <v>1</v>
      </c>
      <c r="AH286">
        <f t="shared" si="38"/>
        <v>0.53846153846153844</v>
      </c>
      <c r="AI286">
        <f t="shared" si="39"/>
        <v>0.21301775147928997</v>
      </c>
      <c r="AJ286">
        <v>0.38124999999999998</v>
      </c>
      <c r="AK286">
        <f t="shared" si="40"/>
        <v>0.38285156250000002</v>
      </c>
      <c r="AM286" t="str">
        <f t="shared" si="41"/>
        <v/>
      </c>
    </row>
    <row r="287" spans="1:39" x14ac:dyDescent="0.2">
      <c r="A287" t="s">
        <v>1818</v>
      </c>
      <c r="B287" t="s">
        <v>1260</v>
      </c>
      <c r="C287" t="s">
        <v>637</v>
      </c>
      <c r="D287">
        <v>3</v>
      </c>
      <c r="E287" t="s">
        <v>671</v>
      </c>
      <c r="F287" t="s">
        <v>1461</v>
      </c>
      <c r="G287">
        <v>39</v>
      </c>
      <c r="H287" t="s">
        <v>624</v>
      </c>
      <c r="I287" t="s">
        <v>448</v>
      </c>
      <c r="J287" t="s">
        <v>633</v>
      </c>
      <c r="K287" t="s">
        <v>634</v>
      </c>
      <c r="L287">
        <v>49</v>
      </c>
      <c r="M287">
        <v>8</v>
      </c>
      <c r="N287">
        <v>1854</v>
      </c>
      <c r="O287" t="s">
        <v>219</v>
      </c>
      <c r="P287" t="s">
        <v>1456</v>
      </c>
      <c r="Q287" t="s">
        <v>1457</v>
      </c>
      <c r="R287">
        <v>63</v>
      </c>
      <c r="S287">
        <v>-12</v>
      </c>
      <c r="T287">
        <v>1769</v>
      </c>
      <c r="U287" t="s">
        <v>1819</v>
      </c>
      <c r="W287" t="s">
        <v>1442</v>
      </c>
      <c r="Y287" t="s">
        <v>1442</v>
      </c>
      <c r="Z287" t="s">
        <v>847</v>
      </c>
      <c r="AB287">
        <f>IF(I287=$AA$2,_xlfn.XLOOKUP(O287,tennis_clusters!B:B,tennis_clusters!AB:AB),"NA")</f>
        <v>11</v>
      </c>
      <c r="AC287" t="str">
        <f>IF(OR(ISNUMBER(AB287),ISNA(AB287)),"NA",_xlfn.XLOOKUP(I287,tennis_clusters!B:B,tennis_clusters!AB:AB))</f>
        <v>NA</v>
      </c>
      <c r="AD287" t="str">
        <f t="shared" si="35"/>
        <v>W</v>
      </c>
      <c r="AE287" t="str">
        <f t="shared" si="36"/>
        <v>W</v>
      </c>
      <c r="AF287">
        <f t="shared" si="37"/>
        <v>11</v>
      </c>
      <c r="AG287">
        <f t="shared" si="34"/>
        <v>1</v>
      </c>
      <c r="AH287">
        <f t="shared" si="38"/>
        <v>0.17391304347826086</v>
      </c>
      <c r="AI287">
        <f t="shared" si="39"/>
        <v>0.68241965973534968</v>
      </c>
      <c r="AJ287">
        <v>0.38124999999999998</v>
      </c>
      <c r="AK287">
        <f t="shared" si="40"/>
        <v>0.38285156250000002</v>
      </c>
      <c r="AM287" t="str">
        <f t="shared" si="41"/>
        <v/>
      </c>
    </row>
    <row r="288" spans="1:39" x14ac:dyDescent="0.2">
      <c r="A288" t="s">
        <v>1820</v>
      </c>
      <c r="B288" t="s">
        <v>1533</v>
      </c>
      <c r="C288" t="s">
        <v>642</v>
      </c>
      <c r="D288">
        <v>3</v>
      </c>
      <c r="E288" t="s">
        <v>671</v>
      </c>
      <c r="F288" t="s">
        <v>1461</v>
      </c>
      <c r="G288">
        <v>53</v>
      </c>
      <c r="H288" t="s">
        <v>628</v>
      </c>
      <c r="I288" t="s">
        <v>547</v>
      </c>
      <c r="J288" t="s">
        <v>737</v>
      </c>
      <c r="K288" t="s">
        <v>738</v>
      </c>
      <c r="L288">
        <v>36</v>
      </c>
      <c r="M288">
        <v>10</v>
      </c>
      <c r="N288">
        <v>1906</v>
      </c>
      <c r="O288" t="s">
        <v>448</v>
      </c>
      <c r="P288" t="s">
        <v>633</v>
      </c>
      <c r="Q288" t="s">
        <v>634</v>
      </c>
      <c r="R288">
        <v>48</v>
      </c>
      <c r="S288">
        <v>-11</v>
      </c>
      <c r="T288">
        <v>1865</v>
      </c>
      <c r="U288" t="s">
        <v>692</v>
      </c>
      <c r="W288" t="s">
        <v>728</v>
      </c>
      <c r="Y288" t="s">
        <v>1442</v>
      </c>
      <c r="Z288" t="s">
        <v>1442</v>
      </c>
      <c r="AB288" t="str">
        <f>IF(I288=$AA$2,_xlfn.XLOOKUP(O288,tennis_clusters!B:B,tennis_clusters!AB:AB),"NA")</f>
        <v>NA</v>
      </c>
      <c r="AC288">
        <f>IF(OR(ISNUMBER(AB288),ISNA(AB288)),"NA",_xlfn.XLOOKUP(I288,tennis_clusters!B:B,tennis_clusters!AB:AB))</f>
        <v>2</v>
      </c>
      <c r="AD288" t="str">
        <f t="shared" si="35"/>
        <v>L</v>
      </c>
      <c r="AE288" t="str">
        <f t="shared" si="36"/>
        <v>L</v>
      </c>
      <c r="AF288">
        <f t="shared" si="37"/>
        <v>2</v>
      </c>
      <c r="AG288">
        <f t="shared" si="34"/>
        <v>0</v>
      </c>
      <c r="AH288">
        <f t="shared" si="38"/>
        <v>0.51515151515151514</v>
      </c>
      <c r="AI288">
        <f t="shared" si="39"/>
        <v>0.26538108356290174</v>
      </c>
      <c r="AJ288">
        <v>0.38124999999999998</v>
      </c>
      <c r="AK288">
        <f t="shared" si="40"/>
        <v>0.14535156249999998</v>
      </c>
      <c r="AM288" t="str">
        <f t="shared" si="41"/>
        <v/>
      </c>
    </row>
    <row r="289" spans="1:39" x14ac:dyDescent="0.2">
      <c r="A289" t="s">
        <v>1821</v>
      </c>
      <c r="B289" t="s">
        <v>1535</v>
      </c>
      <c r="C289" t="s">
        <v>637</v>
      </c>
      <c r="D289">
        <v>3</v>
      </c>
      <c r="E289" t="s">
        <v>671</v>
      </c>
      <c r="F289" t="s">
        <v>1461</v>
      </c>
      <c r="G289">
        <v>33</v>
      </c>
      <c r="H289" t="s">
        <v>624</v>
      </c>
      <c r="I289" t="s">
        <v>41</v>
      </c>
      <c r="J289" t="s">
        <v>1076</v>
      </c>
      <c r="K289" t="s">
        <v>1077</v>
      </c>
      <c r="L289">
        <v>135</v>
      </c>
      <c r="M289">
        <v>16</v>
      </c>
      <c r="N289">
        <v>1802</v>
      </c>
      <c r="O289" t="s">
        <v>448</v>
      </c>
      <c r="P289" t="s">
        <v>633</v>
      </c>
      <c r="Q289" t="s">
        <v>634</v>
      </c>
      <c r="R289">
        <v>48</v>
      </c>
      <c r="S289">
        <v>-12</v>
      </c>
      <c r="T289">
        <v>1877</v>
      </c>
      <c r="U289" t="s">
        <v>1822</v>
      </c>
      <c r="W289" t="s">
        <v>1442</v>
      </c>
      <c r="Y289" t="s">
        <v>1442</v>
      </c>
      <c r="Z289" t="s">
        <v>847</v>
      </c>
      <c r="AB289" t="str">
        <f>IF(I289=$AA$2,_xlfn.XLOOKUP(O289,tennis_clusters!B:B,tennis_clusters!AB:AB),"NA")</f>
        <v>NA</v>
      </c>
      <c r="AC289">
        <f>IF(OR(ISNUMBER(AB289),ISNA(AB289)),"NA",_xlfn.XLOOKUP(I289,tennis_clusters!B:B,tennis_clusters!AB:AB))</f>
        <v>4</v>
      </c>
      <c r="AD289" t="str">
        <f t="shared" si="35"/>
        <v>L</v>
      </c>
      <c r="AE289" t="str">
        <f t="shared" si="36"/>
        <v>L</v>
      </c>
      <c r="AF289">
        <f t="shared" si="37"/>
        <v>4</v>
      </c>
      <c r="AG289">
        <f t="shared" si="34"/>
        <v>0</v>
      </c>
      <c r="AH289">
        <f t="shared" si="38"/>
        <v>0.25</v>
      </c>
      <c r="AI289">
        <f t="shared" si="39"/>
        <v>6.25E-2</v>
      </c>
      <c r="AJ289">
        <v>0.38124999999999998</v>
      </c>
      <c r="AK289">
        <f t="shared" si="40"/>
        <v>0.14535156249999998</v>
      </c>
      <c r="AM289" t="str">
        <f t="shared" si="41"/>
        <v/>
      </c>
    </row>
    <row r="290" spans="1:39" x14ac:dyDescent="0.2">
      <c r="A290" t="s">
        <v>1823</v>
      </c>
      <c r="B290" t="s">
        <v>1094</v>
      </c>
      <c r="C290" t="s">
        <v>783</v>
      </c>
      <c r="D290">
        <v>3</v>
      </c>
      <c r="E290" t="s">
        <v>671</v>
      </c>
      <c r="F290" t="s">
        <v>1461</v>
      </c>
      <c r="G290">
        <v>25</v>
      </c>
      <c r="H290" t="s">
        <v>624</v>
      </c>
      <c r="I290" t="s">
        <v>427</v>
      </c>
      <c r="J290" t="s">
        <v>633</v>
      </c>
      <c r="K290" t="s">
        <v>634</v>
      </c>
      <c r="L290">
        <v>11</v>
      </c>
      <c r="M290">
        <v>5</v>
      </c>
      <c r="N290">
        <v>2080</v>
      </c>
      <c r="O290" t="s">
        <v>448</v>
      </c>
      <c r="P290" t="s">
        <v>633</v>
      </c>
      <c r="Q290" t="s">
        <v>634</v>
      </c>
      <c r="R290">
        <v>51</v>
      </c>
      <c r="S290">
        <v>-5</v>
      </c>
      <c r="T290">
        <v>1882</v>
      </c>
      <c r="U290" t="s">
        <v>1824</v>
      </c>
      <c r="V290">
        <v>8</v>
      </c>
      <c r="W290" t="s">
        <v>1442</v>
      </c>
      <c r="Y290" t="s">
        <v>1442</v>
      </c>
      <c r="Z290" t="s">
        <v>1442</v>
      </c>
      <c r="AB290" t="str">
        <f>IF(I290=$AA$2,_xlfn.XLOOKUP(O290,tennis_clusters!B:B,tennis_clusters!AB:AB),"NA")</f>
        <v>NA</v>
      </c>
      <c r="AC290">
        <f>IF(OR(ISNUMBER(AB290),ISNA(AB290)),"NA",_xlfn.XLOOKUP(I290,tennis_clusters!B:B,tennis_clusters!AB:AB))</f>
        <v>11</v>
      </c>
      <c r="AD290" t="str">
        <f t="shared" si="35"/>
        <v>L</v>
      </c>
      <c r="AE290" t="str">
        <f t="shared" si="36"/>
        <v>L</v>
      </c>
      <c r="AF290">
        <f t="shared" si="37"/>
        <v>11</v>
      </c>
      <c r="AG290">
        <f t="shared" si="34"/>
        <v>0</v>
      </c>
      <c r="AH290">
        <f t="shared" si="38"/>
        <v>0.17391304347826086</v>
      </c>
      <c r="AI290">
        <f t="shared" si="39"/>
        <v>3.0245746691871453E-2</v>
      </c>
      <c r="AJ290">
        <v>0.38124999999999998</v>
      </c>
      <c r="AK290">
        <f t="shared" si="40"/>
        <v>0.14535156249999998</v>
      </c>
      <c r="AM290" t="str">
        <f t="shared" si="41"/>
        <v/>
      </c>
    </row>
    <row r="291" spans="1:39" x14ac:dyDescent="0.2">
      <c r="A291" t="s">
        <v>1823</v>
      </c>
      <c r="B291" t="s">
        <v>1094</v>
      </c>
      <c r="C291" t="s">
        <v>783</v>
      </c>
      <c r="D291">
        <v>3</v>
      </c>
      <c r="E291" t="s">
        <v>671</v>
      </c>
      <c r="F291" t="s">
        <v>1461</v>
      </c>
      <c r="G291">
        <v>25</v>
      </c>
      <c r="H291" t="s">
        <v>628</v>
      </c>
      <c r="I291" t="s">
        <v>448</v>
      </c>
      <c r="J291" t="s">
        <v>633</v>
      </c>
      <c r="K291" t="s">
        <v>634</v>
      </c>
      <c r="L291">
        <v>51</v>
      </c>
      <c r="M291">
        <v>4</v>
      </c>
      <c r="N291">
        <v>1878</v>
      </c>
      <c r="O291" t="s">
        <v>1825</v>
      </c>
      <c r="P291" t="s">
        <v>633</v>
      </c>
      <c r="Q291" t="s">
        <v>634</v>
      </c>
      <c r="R291">
        <v>326</v>
      </c>
      <c r="S291">
        <v>-13</v>
      </c>
      <c r="T291">
        <v>1666</v>
      </c>
      <c r="U291" t="s">
        <v>1231</v>
      </c>
      <c r="W291" t="s">
        <v>728</v>
      </c>
      <c r="Y291" t="s">
        <v>1442</v>
      </c>
      <c r="Z291" t="s">
        <v>1442</v>
      </c>
      <c r="AB291" t="e">
        <f>IF(I291=$AA$2,_xlfn.XLOOKUP(O291,tennis_clusters!B:B,tennis_clusters!AB:AB),"NA")</f>
        <v>#N/A</v>
      </c>
      <c r="AC291" t="str">
        <f>IF(OR(ISNUMBER(AB291),ISNA(AB291)),"NA",_xlfn.XLOOKUP(I291,tennis_clusters!B:B,tennis_clusters!AB:AB))</f>
        <v>NA</v>
      </c>
      <c r="AD291" t="str">
        <f t="shared" si="35"/>
        <v>W</v>
      </c>
      <c r="AE291" t="str">
        <f t="shared" si="36"/>
        <v/>
      </c>
      <c r="AF291" t="str">
        <f t="shared" si="37"/>
        <v/>
      </c>
      <c r="AG291" t="str">
        <f t="shared" si="34"/>
        <v/>
      </c>
      <c r="AH291" t="str">
        <f t="shared" si="38"/>
        <v/>
      </c>
      <c r="AI291" t="str">
        <f t="shared" si="39"/>
        <v/>
      </c>
      <c r="AJ291">
        <v>0.38124999999999998</v>
      </c>
      <c r="AK291" t="str">
        <f t="shared" si="40"/>
        <v/>
      </c>
      <c r="AM291" t="str">
        <f t="shared" si="41"/>
        <v/>
      </c>
    </row>
    <row r="292" spans="1:39" x14ac:dyDescent="0.2">
      <c r="A292" t="s">
        <v>1826</v>
      </c>
      <c r="B292" t="s">
        <v>1602</v>
      </c>
      <c r="C292" t="s">
        <v>637</v>
      </c>
      <c r="D292">
        <v>3</v>
      </c>
      <c r="E292" t="s">
        <v>671</v>
      </c>
      <c r="F292" t="s">
        <v>1461</v>
      </c>
      <c r="G292">
        <v>26</v>
      </c>
      <c r="H292" t="s">
        <v>610</v>
      </c>
      <c r="I292" t="s">
        <v>448</v>
      </c>
      <c r="J292" t="s">
        <v>633</v>
      </c>
      <c r="K292" t="s">
        <v>634</v>
      </c>
      <c r="L292">
        <v>69</v>
      </c>
      <c r="M292">
        <v>15</v>
      </c>
      <c r="N292">
        <v>1863</v>
      </c>
      <c r="O292" t="s">
        <v>470</v>
      </c>
      <c r="P292" t="s">
        <v>672</v>
      </c>
      <c r="Q292" t="s">
        <v>673</v>
      </c>
      <c r="R292">
        <v>47</v>
      </c>
      <c r="S292">
        <v>-13</v>
      </c>
      <c r="T292">
        <v>1905</v>
      </c>
      <c r="U292" t="s">
        <v>715</v>
      </c>
      <c r="W292" t="s">
        <v>1442</v>
      </c>
      <c r="X292">
        <v>5</v>
      </c>
      <c r="Y292" t="s">
        <v>1442</v>
      </c>
      <c r="Z292" t="s">
        <v>1442</v>
      </c>
      <c r="AB292">
        <f>IF(I292=$AA$2,_xlfn.XLOOKUP(O292,tennis_clusters!B:B,tennis_clusters!AB:AB),"NA")</f>
        <v>5</v>
      </c>
      <c r="AC292" t="str">
        <f>IF(OR(ISNUMBER(AB292),ISNA(AB292)),"NA",_xlfn.XLOOKUP(I292,tennis_clusters!B:B,tennis_clusters!AB:AB))</f>
        <v>NA</v>
      </c>
      <c r="AD292" t="str">
        <f t="shared" si="35"/>
        <v>W</v>
      </c>
      <c r="AE292" t="str">
        <f t="shared" si="36"/>
        <v>W</v>
      </c>
      <c r="AF292">
        <f t="shared" si="37"/>
        <v>5</v>
      </c>
      <c r="AG292">
        <f t="shared" si="34"/>
        <v>1</v>
      </c>
      <c r="AH292">
        <f t="shared" si="38"/>
        <v>0.35294117647058826</v>
      </c>
      <c r="AI292">
        <f t="shared" si="39"/>
        <v>0.41868512110726636</v>
      </c>
      <c r="AJ292">
        <v>0.38124999999999998</v>
      </c>
      <c r="AK292">
        <f t="shared" si="40"/>
        <v>0.38285156250000002</v>
      </c>
      <c r="AM292" t="str">
        <f t="shared" si="41"/>
        <v/>
      </c>
    </row>
    <row r="293" spans="1:39" x14ac:dyDescent="0.2">
      <c r="A293" t="s">
        <v>1826</v>
      </c>
      <c r="B293" t="s">
        <v>1602</v>
      </c>
      <c r="C293" t="s">
        <v>637</v>
      </c>
      <c r="D293">
        <v>3</v>
      </c>
      <c r="E293" t="s">
        <v>671</v>
      </c>
      <c r="F293" t="s">
        <v>1461</v>
      </c>
      <c r="G293">
        <v>26</v>
      </c>
      <c r="H293" t="s">
        <v>614</v>
      </c>
      <c r="I293" t="s">
        <v>448</v>
      </c>
      <c r="J293" t="s">
        <v>633</v>
      </c>
      <c r="K293" t="s">
        <v>634</v>
      </c>
      <c r="L293">
        <v>69</v>
      </c>
      <c r="M293">
        <v>17</v>
      </c>
      <c r="N293">
        <v>1846</v>
      </c>
      <c r="O293" t="s">
        <v>35</v>
      </c>
      <c r="P293" t="s">
        <v>633</v>
      </c>
      <c r="Q293" t="s">
        <v>634</v>
      </c>
      <c r="R293">
        <v>24</v>
      </c>
      <c r="S293">
        <v>-14</v>
      </c>
      <c r="T293">
        <v>1972</v>
      </c>
      <c r="U293" t="s">
        <v>709</v>
      </c>
      <c r="W293" t="s">
        <v>1442</v>
      </c>
      <c r="X293">
        <v>1</v>
      </c>
      <c r="Y293" t="s">
        <v>1442</v>
      </c>
      <c r="Z293" t="s">
        <v>1442</v>
      </c>
      <c r="AB293">
        <f>IF(I293=$AA$2,_xlfn.XLOOKUP(O293,tennis_clusters!B:B,tennis_clusters!AB:AB),"NA")</f>
        <v>22</v>
      </c>
      <c r="AC293" t="str">
        <f>IF(OR(ISNUMBER(AB293),ISNA(AB293)),"NA",_xlfn.XLOOKUP(I293,tennis_clusters!B:B,tennis_clusters!AB:AB))</f>
        <v>NA</v>
      </c>
      <c r="AD293" t="str">
        <f t="shared" si="35"/>
        <v>W</v>
      </c>
      <c r="AE293" t="str">
        <f t="shared" si="36"/>
        <v>W</v>
      </c>
      <c r="AF293">
        <f t="shared" si="37"/>
        <v>22</v>
      </c>
      <c r="AG293">
        <f t="shared" si="34"/>
        <v>1</v>
      </c>
      <c r="AH293">
        <f t="shared" si="38"/>
        <v>0.36842105263157893</v>
      </c>
      <c r="AI293">
        <f t="shared" si="39"/>
        <v>0.39889196675900274</v>
      </c>
      <c r="AJ293">
        <v>0.38124999999999998</v>
      </c>
      <c r="AK293">
        <f t="shared" si="40"/>
        <v>0.38285156250000002</v>
      </c>
      <c r="AM293" t="str">
        <f t="shared" si="41"/>
        <v/>
      </c>
    </row>
    <row r="294" spans="1:39" x14ac:dyDescent="0.2">
      <c r="A294" t="s">
        <v>1826</v>
      </c>
      <c r="B294" t="s">
        <v>1602</v>
      </c>
      <c r="C294" t="s">
        <v>637</v>
      </c>
      <c r="D294">
        <v>3</v>
      </c>
      <c r="E294" t="s">
        <v>671</v>
      </c>
      <c r="F294" t="s">
        <v>1461</v>
      </c>
      <c r="G294">
        <v>26</v>
      </c>
      <c r="H294" t="s">
        <v>618</v>
      </c>
      <c r="I294" t="s">
        <v>448</v>
      </c>
      <c r="J294" t="s">
        <v>633</v>
      </c>
      <c r="K294" t="s">
        <v>634</v>
      </c>
      <c r="L294">
        <v>69</v>
      </c>
      <c r="M294">
        <v>9</v>
      </c>
      <c r="N294">
        <v>1837</v>
      </c>
      <c r="O294" t="s">
        <v>461</v>
      </c>
      <c r="P294" t="s">
        <v>633</v>
      </c>
      <c r="Q294" t="s">
        <v>634</v>
      </c>
      <c r="R294">
        <v>84</v>
      </c>
      <c r="S294">
        <v>-14</v>
      </c>
      <c r="T294">
        <v>1730</v>
      </c>
      <c r="U294" t="s">
        <v>843</v>
      </c>
      <c r="W294" t="s">
        <v>1442</v>
      </c>
      <c r="Y294" t="s">
        <v>1442</v>
      </c>
      <c r="Z294" t="s">
        <v>1442</v>
      </c>
      <c r="AB294">
        <f>IF(I294=$AA$2,_xlfn.XLOOKUP(O294,tennis_clusters!B:B,tennis_clusters!AB:AB),"NA")</f>
        <v>14</v>
      </c>
      <c r="AC294" t="str">
        <f>IF(OR(ISNUMBER(AB294),ISNA(AB294)),"NA",_xlfn.XLOOKUP(I294,tennis_clusters!B:B,tennis_clusters!AB:AB))</f>
        <v>NA</v>
      </c>
      <c r="AD294" t="str">
        <f t="shared" si="35"/>
        <v>W</v>
      </c>
      <c r="AE294" t="str">
        <f t="shared" si="36"/>
        <v>W</v>
      </c>
      <c r="AF294">
        <f t="shared" si="37"/>
        <v>14</v>
      </c>
      <c r="AG294">
        <f t="shared" si="34"/>
        <v>1</v>
      </c>
      <c r="AH294">
        <f t="shared" si="38"/>
        <v>0.5</v>
      </c>
      <c r="AI294">
        <f t="shared" si="39"/>
        <v>0.25</v>
      </c>
      <c r="AJ294">
        <v>0.38124999999999998</v>
      </c>
      <c r="AK294">
        <f t="shared" si="40"/>
        <v>0.38285156250000002</v>
      </c>
      <c r="AM294" t="str">
        <f t="shared" si="41"/>
        <v/>
      </c>
    </row>
    <row r="295" spans="1:39" x14ac:dyDescent="0.2">
      <c r="A295" t="s">
        <v>1826</v>
      </c>
      <c r="B295" t="s">
        <v>1602</v>
      </c>
      <c r="C295" t="s">
        <v>637</v>
      </c>
      <c r="D295">
        <v>3</v>
      </c>
      <c r="E295" t="s">
        <v>671</v>
      </c>
      <c r="F295" t="s">
        <v>1461</v>
      </c>
      <c r="G295">
        <v>26</v>
      </c>
      <c r="H295" t="s">
        <v>620</v>
      </c>
      <c r="I295" t="s">
        <v>448</v>
      </c>
      <c r="J295" t="s">
        <v>633</v>
      </c>
      <c r="K295" t="s">
        <v>634</v>
      </c>
      <c r="L295">
        <v>69</v>
      </c>
      <c r="M295">
        <v>15</v>
      </c>
      <c r="N295">
        <v>1822</v>
      </c>
      <c r="O295" t="s">
        <v>285</v>
      </c>
      <c r="P295" t="s">
        <v>638</v>
      </c>
      <c r="Q295" t="s">
        <v>639</v>
      </c>
      <c r="R295">
        <v>51</v>
      </c>
      <c r="S295">
        <v>-12</v>
      </c>
      <c r="T295">
        <v>1905</v>
      </c>
      <c r="U295" t="s">
        <v>1123</v>
      </c>
      <c r="W295" t="s">
        <v>1442</v>
      </c>
      <c r="X295">
        <v>6</v>
      </c>
      <c r="Y295" t="s">
        <v>1442</v>
      </c>
      <c r="Z295" t="s">
        <v>1442</v>
      </c>
      <c r="AB295">
        <f>IF(I295=$AA$2,_xlfn.XLOOKUP(O295,tennis_clusters!B:B,tennis_clusters!AB:AB),"NA")</f>
        <v>24</v>
      </c>
      <c r="AC295" t="str">
        <f>IF(OR(ISNUMBER(AB295),ISNA(AB295)),"NA",_xlfn.XLOOKUP(I295,tennis_clusters!B:B,tennis_clusters!AB:AB))</f>
        <v>NA</v>
      </c>
      <c r="AD295" t="str">
        <f t="shared" si="35"/>
        <v>W</v>
      </c>
      <c r="AE295" t="str">
        <f t="shared" si="36"/>
        <v>W</v>
      </c>
      <c r="AF295">
        <f t="shared" si="37"/>
        <v>24</v>
      </c>
      <c r="AG295">
        <f t="shared" si="34"/>
        <v>1</v>
      </c>
      <c r="AH295">
        <f t="shared" si="38"/>
        <v>0.35294117647058826</v>
      </c>
      <c r="AI295">
        <f t="shared" si="39"/>
        <v>0.41868512110726636</v>
      </c>
      <c r="AJ295">
        <v>0.38124999999999998</v>
      </c>
      <c r="AK295">
        <f t="shared" si="40"/>
        <v>0.38285156250000002</v>
      </c>
      <c r="AM295" t="str">
        <f t="shared" si="41"/>
        <v/>
      </c>
    </row>
    <row r="296" spans="1:39" x14ac:dyDescent="0.2">
      <c r="A296" t="s">
        <v>1826</v>
      </c>
      <c r="B296" t="s">
        <v>1602</v>
      </c>
      <c r="C296" t="s">
        <v>637</v>
      </c>
      <c r="D296">
        <v>3</v>
      </c>
      <c r="E296" t="s">
        <v>671</v>
      </c>
      <c r="F296" t="s">
        <v>1461</v>
      </c>
      <c r="G296">
        <v>26</v>
      </c>
      <c r="H296" t="s">
        <v>624</v>
      </c>
      <c r="I296" t="s">
        <v>448</v>
      </c>
      <c r="J296" t="s">
        <v>633</v>
      </c>
      <c r="K296" t="s">
        <v>634</v>
      </c>
      <c r="L296">
        <v>69</v>
      </c>
      <c r="M296">
        <v>14</v>
      </c>
      <c r="N296">
        <v>1808</v>
      </c>
      <c r="O296" t="s">
        <v>187</v>
      </c>
      <c r="P296" t="s">
        <v>638</v>
      </c>
      <c r="Q296" t="s">
        <v>639</v>
      </c>
      <c r="R296">
        <v>79</v>
      </c>
      <c r="S296">
        <v>-13</v>
      </c>
      <c r="T296">
        <v>1836</v>
      </c>
      <c r="U296" t="s">
        <v>1827</v>
      </c>
      <c r="W296" t="s">
        <v>1442</v>
      </c>
      <c r="Y296" t="s">
        <v>1442</v>
      </c>
      <c r="Z296" t="s">
        <v>1442</v>
      </c>
      <c r="AB296">
        <f>IF(I296=$AA$2,_xlfn.XLOOKUP(O296,tennis_clusters!B:B,tennis_clusters!AB:AB),"NA")</f>
        <v>28</v>
      </c>
      <c r="AC296" t="str">
        <f>IF(OR(ISNUMBER(AB296),ISNA(AB296)),"NA",_xlfn.XLOOKUP(I296,tennis_clusters!B:B,tennis_clusters!AB:AB))</f>
        <v>NA</v>
      </c>
      <c r="AD296" t="str">
        <f t="shared" si="35"/>
        <v>W</v>
      </c>
      <c r="AE296" t="str">
        <f t="shared" si="36"/>
        <v>W</v>
      </c>
      <c r="AF296">
        <f t="shared" si="37"/>
        <v>28</v>
      </c>
      <c r="AG296">
        <f t="shared" si="34"/>
        <v>1</v>
      </c>
      <c r="AH296">
        <f t="shared" si="38"/>
        <v>0.625</v>
      </c>
      <c r="AI296">
        <f t="shared" si="39"/>
        <v>0.140625</v>
      </c>
      <c r="AJ296">
        <v>0.38124999999999998</v>
      </c>
      <c r="AK296">
        <f t="shared" si="40"/>
        <v>0.38285156250000002</v>
      </c>
      <c r="AM296" t="str">
        <f t="shared" si="41"/>
        <v/>
      </c>
    </row>
    <row r="297" spans="1:39" x14ac:dyDescent="0.2">
      <c r="A297" t="s">
        <v>1828</v>
      </c>
      <c r="B297" t="s">
        <v>699</v>
      </c>
      <c r="C297" t="s">
        <v>642</v>
      </c>
      <c r="D297">
        <v>3</v>
      </c>
      <c r="E297" t="s">
        <v>609</v>
      </c>
      <c r="F297" t="s">
        <v>1461</v>
      </c>
      <c r="G297">
        <v>55</v>
      </c>
      <c r="H297" t="s">
        <v>624</v>
      </c>
      <c r="I297" t="s">
        <v>336</v>
      </c>
      <c r="J297" t="s">
        <v>655</v>
      </c>
      <c r="K297" t="s">
        <v>656</v>
      </c>
      <c r="L297">
        <v>40</v>
      </c>
      <c r="M297">
        <v>8</v>
      </c>
      <c r="N297">
        <v>1914</v>
      </c>
      <c r="O297" t="s">
        <v>448</v>
      </c>
      <c r="P297" t="s">
        <v>633</v>
      </c>
      <c r="Q297" t="s">
        <v>634</v>
      </c>
      <c r="R297">
        <v>69</v>
      </c>
      <c r="S297">
        <v>-11</v>
      </c>
      <c r="T297">
        <v>1819</v>
      </c>
      <c r="U297" t="s">
        <v>842</v>
      </c>
      <c r="W297" t="s">
        <v>1442</v>
      </c>
      <c r="Y297" t="s">
        <v>1442</v>
      </c>
      <c r="Z297" t="s">
        <v>1442</v>
      </c>
      <c r="AB297" t="str">
        <f>IF(I297=$AA$2,_xlfn.XLOOKUP(O297,tennis_clusters!B:B,tennis_clusters!AB:AB),"NA")</f>
        <v>NA</v>
      </c>
      <c r="AC297">
        <f>IF(OR(ISNUMBER(AB297),ISNA(AB297)),"NA",_xlfn.XLOOKUP(I297,tennis_clusters!B:B,tennis_clusters!AB:AB))</f>
        <v>16</v>
      </c>
      <c r="AD297" t="str">
        <f t="shared" si="35"/>
        <v>L</v>
      </c>
      <c r="AE297" t="str">
        <f t="shared" si="36"/>
        <v>L</v>
      </c>
      <c r="AF297">
        <f t="shared" si="37"/>
        <v>16</v>
      </c>
      <c r="AG297">
        <f t="shared" si="34"/>
        <v>0</v>
      </c>
      <c r="AH297">
        <f t="shared" si="38"/>
        <v>0</v>
      </c>
      <c r="AI297">
        <f t="shared" si="39"/>
        <v>0</v>
      </c>
      <c r="AJ297">
        <v>0.38124999999999998</v>
      </c>
      <c r="AK297">
        <f t="shared" si="40"/>
        <v>0.14535156249999998</v>
      </c>
      <c r="AM297" t="str">
        <f t="shared" si="41"/>
        <v/>
      </c>
    </row>
    <row r="298" spans="1:39" x14ac:dyDescent="0.2">
      <c r="A298" t="s">
        <v>1828</v>
      </c>
      <c r="B298" t="s">
        <v>699</v>
      </c>
      <c r="C298" t="s">
        <v>642</v>
      </c>
      <c r="D298">
        <v>3</v>
      </c>
      <c r="E298" t="s">
        <v>609</v>
      </c>
      <c r="F298" t="s">
        <v>1461</v>
      </c>
      <c r="G298">
        <v>55</v>
      </c>
      <c r="H298" t="s">
        <v>628</v>
      </c>
      <c r="I298" t="s">
        <v>448</v>
      </c>
      <c r="J298" t="s">
        <v>633</v>
      </c>
      <c r="K298" t="s">
        <v>634</v>
      </c>
      <c r="L298">
        <v>69</v>
      </c>
      <c r="M298">
        <v>25</v>
      </c>
      <c r="N298">
        <v>1794</v>
      </c>
      <c r="O298" t="s">
        <v>180</v>
      </c>
      <c r="P298" t="s">
        <v>633</v>
      </c>
      <c r="Q298" t="s">
        <v>634</v>
      </c>
      <c r="R298">
        <v>9</v>
      </c>
      <c r="S298">
        <v>-15</v>
      </c>
      <c r="T298">
        <v>2060</v>
      </c>
      <c r="U298" t="s">
        <v>1829</v>
      </c>
      <c r="W298" t="s">
        <v>1442</v>
      </c>
      <c r="X298">
        <v>9</v>
      </c>
      <c r="Y298" t="s">
        <v>1442</v>
      </c>
      <c r="Z298" t="s">
        <v>1442</v>
      </c>
      <c r="AB298">
        <f>IF(I298=$AA$2,_xlfn.XLOOKUP(O298,tennis_clusters!B:B,tennis_clusters!AB:AB),"NA")</f>
        <v>8</v>
      </c>
      <c r="AC298" t="str">
        <f>IF(OR(ISNUMBER(AB298),ISNA(AB298)),"NA",_xlfn.XLOOKUP(I298,tennis_clusters!B:B,tennis_clusters!AB:AB))</f>
        <v>NA</v>
      </c>
      <c r="AD298" t="str">
        <f t="shared" si="35"/>
        <v>W</v>
      </c>
      <c r="AE298" t="str">
        <f t="shared" si="36"/>
        <v>W</v>
      </c>
      <c r="AF298">
        <f t="shared" si="37"/>
        <v>8</v>
      </c>
      <c r="AG298">
        <f t="shared" si="34"/>
        <v>1</v>
      </c>
      <c r="AH298">
        <f t="shared" si="38"/>
        <v>0.29166666666666669</v>
      </c>
      <c r="AI298">
        <f t="shared" si="39"/>
        <v>0.50173611111111105</v>
      </c>
      <c r="AJ298">
        <v>0.38124999999999998</v>
      </c>
      <c r="AK298">
        <f t="shared" si="40"/>
        <v>0.38285156250000002</v>
      </c>
      <c r="AM298" t="str">
        <f t="shared" si="41"/>
        <v/>
      </c>
    </row>
    <row r="299" spans="1:39" x14ac:dyDescent="0.2">
      <c r="A299" t="s">
        <v>1828</v>
      </c>
      <c r="B299" t="s">
        <v>699</v>
      </c>
      <c r="C299" t="s">
        <v>642</v>
      </c>
      <c r="D299">
        <v>3</v>
      </c>
      <c r="E299" t="s">
        <v>609</v>
      </c>
      <c r="F299" t="s">
        <v>1461</v>
      </c>
      <c r="G299">
        <v>55</v>
      </c>
      <c r="H299" t="s">
        <v>632</v>
      </c>
      <c r="I299" t="s">
        <v>448</v>
      </c>
      <c r="J299" t="s">
        <v>633</v>
      </c>
      <c r="K299" t="s">
        <v>634</v>
      </c>
      <c r="L299">
        <v>69</v>
      </c>
      <c r="M299">
        <v>18</v>
      </c>
      <c r="N299">
        <v>1776</v>
      </c>
      <c r="O299" t="s">
        <v>88</v>
      </c>
      <c r="P299" t="s">
        <v>643</v>
      </c>
      <c r="Q299" t="s">
        <v>644</v>
      </c>
      <c r="R299">
        <v>180</v>
      </c>
      <c r="S299">
        <v>-17</v>
      </c>
      <c r="T299">
        <v>1796</v>
      </c>
      <c r="U299" t="s">
        <v>1268</v>
      </c>
      <c r="W299" t="s">
        <v>728</v>
      </c>
      <c r="Y299" t="s">
        <v>1442</v>
      </c>
      <c r="Z299" t="s">
        <v>1442</v>
      </c>
      <c r="AB299">
        <f>IF(I299=$AA$2,_xlfn.XLOOKUP(O299,tennis_clusters!B:B,tennis_clusters!AB:AB),"NA")</f>
        <v>9</v>
      </c>
      <c r="AC299" t="str">
        <f>IF(OR(ISNUMBER(AB299),ISNA(AB299)),"NA",_xlfn.XLOOKUP(I299,tennis_clusters!B:B,tennis_clusters!AB:AB))</f>
        <v>NA</v>
      </c>
      <c r="AD299" t="str">
        <f t="shared" si="35"/>
        <v>W</v>
      </c>
      <c r="AE299" t="str">
        <f t="shared" si="36"/>
        <v>W</v>
      </c>
      <c r="AF299">
        <f t="shared" si="37"/>
        <v>9</v>
      </c>
      <c r="AG299">
        <f t="shared" si="34"/>
        <v>1</v>
      </c>
      <c r="AH299">
        <f t="shared" si="38"/>
        <v>0.52941176470588236</v>
      </c>
      <c r="AI299">
        <f t="shared" si="39"/>
        <v>0.22145328719723184</v>
      </c>
      <c r="AJ299">
        <v>0.38124999999999998</v>
      </c>
      <c r="AK299">
        <f t="shared" si="40"/>
        <v>0.38285156250000002</v>
      </c>
      <c r="AM299" t="str">
        <f t="shared" si="41"/>
        <v/>
      </c>
    </row>
    <row r="300" spans="1:39" x14ac:dyDescent="0.2">
      <c r="A300" t="s">
        <v>1830</v>
      </c>
      <c r="B300" t="s">
        <v>706</v>
      </c>
      <c r="C300" t="s">
        <v>642</v>
      </c>
      <c r="D300">
        <v>3</v>
      </c>
      <c r="E300" t="s">
        <v>609</v>
      </c>
      <c r="F300" t="s">
        <v>1461</v>
      </c>
      <c r="G300">
        <v>54</v>
      </c>
      <c r="H300" t="s">
        <v>632</v>
      </c>
      <c r="I300" t="s">
        <v>450</v>
      </c>
      <c r="J300" t="s">
        <v>989</v>
      </c>
      <c r="K300" t="s">
        <v>990</v>
      </c>
      <c r="L300">
        <v>66</v>
      </c>
      <c r="M300">
        <v>10</v>
      </c>
      <c r="N300">
        <v>1855</v>
      </c>
      <c r="O300" t="s">
        <v>448</v>
      </c>
      <c r="P300" t="s">
        <v>633</v>
      </c>
      <c r="Q300" t="s">
        <v>634</v>
      </c>
      <c r="R300">
        <v>69</v>
      </c>
      <c r="S300">
        <v>-13</v>
      </c>
      <c r="T300">
        <v>1789</v>
      </c>
      <c r="U300" t="s">
        <v>742</v>
      </c>
      <c r="W300" t="s">
        <v>1442</v>
      </c>
      <c r="Y300" t="s">
        <v>1442</v>
      </c>
      <c r="Z300" t="s">
        <v>1442</v>
      </c>
      <c r="AB300" t="str">
        <f>IF(I300=$AA$2,_xlfn.XLOOKUP(O300,tennis_clusters!B:B,tennis_clusters!AB:AB),"NA")</f>
        <v>NA</v>
      </c>
      <c r="AC300">
        <f>IF(OR(ISNUMBER(AB300),ISNA(AB300)),"NA",_xlfn.XLOOKUP(I300,tennis_clusters!B:B,tennis_clusters!AB:AB))</f>
        <v>15</v>
      </c>
      <c r="AD300" t="str">
        <f t="shared" si="35"/>
        <v>L</v>
      </c>
      <c r="AE300" t="str">
        <f t="shared" si="36"/>
        <v>L</v>
      </c>
      <c r="AF300">
        <f t="shared" si="37"/>
        <v>15</v>
      </c>
      <c r="AG300">
        <f t="shared" si="34"/>
        <v>0</v>
      </c>
      <c r="AH300">
        <f t="shared" si="38"/>
        <v>0.26923076923076922</v>
      </c>
      <c r="AI300">
        <f t="shared" si="39"/>
        <v>7.2485207100591711E-2</v>
      </c>
      <c r="AJ300">
        <v>0.38124999999999998</v>
      </c>
      <c r="AK300">
        <f t="shared" si="40"/>
        <v>0.14535156249999998</v>
      </c>
      <c r="AM300" t="str">
        <f t="shared" si="41"/>
        <v/>
      </c>
    </row>
    <row r="301" spans="1:39" x14ac:dyDescent="0.2">
      <c r="A301" t="s">
        <v>1831</v>
      </c>
      <c r="B301" t="s">
        <v>1469</v>
      </c>
      <c r="C301" t="s">
        <v>783</v>
      </c>
      <c r="D301">
        <v>3</v>
      </c>
      <c r="E301" t="s">
        <v>671</v>
      </c>
      <c r="F301" t="s">
        <v>1461</v>
      </c>
      <c r="G301">
        <v>30</v>
      </c>
      <c r="H301" t="s">
        <v>624</v>
      </c>
      <c r="I301" t="s">
        <v>521</v>
      </c>
      <c r="J301" t="s">
        <v>659</v>
      </c>
      <c r="K301" t="s">
        <v>660</v>
      </c>
      <c r="L301">
        <v>15</v>
      </c>
      <c r="M301">
        <v>2</v>
      </c>
      <c r="N301">
        <v>2144</v>
      </c>
      <c r="O301" t="s">
        <v>448</v>
      </c>
      <c r="P301" t="s">
        <v>633</v>
      </c>
      <c r="Q301" t="s">
        <v>634</v>
      </c>
      <c r="R301">
        <v>67</v>
      </c>
      <c r="S301">
        <v>-3</v>
      </c>
      <c r="T301">
        <v>1792</v>
      </c>
      <c r="U301" t="s">
        <v>1832</v>
      </c>
      <c r="V301">
        <v>4</v>
      </c>
      <c r="W301" t="s">
        <v>1442</v>
      </c>
      <c r="Y301" t="s">
        <v>1442</v>
      </c>
      <c r="Z301" t="s">
        <v>1442</v>
      </c>
      <c r="AB301" t="str">
        <f>IF(I301=$AA$2,_xlfn.XLOOKUP(O301,tennis_clusters!B:B,tennis_clusters!AB:AB),"NA")</f>
        <v>NA</v>
      </c>
      <c r="AC301">
        <f>IF(OR(ISNUMBER(AB301),ISNA(AB301)),"NA",_xlfn.XLOOKUP(I301,tennis_clusters!B:B,tennis_clusters!AB:AB))</f>
        <v>11</v>
      </c>
      <c r="AD301" t="str">
        <f t="shared" si="35"/>
        <v>L</v>
      </c>
      <c r="AE301" t="str">
        <f t="shared" si="36"/>
        <v>L</v>
      </c>
      <c r="AF301">
        <f t="shared" si="37"/>
        <v>11</v>
      </c>
      <c r="AG301">
        <f t="shared" si="34"/>
        <v>0</v>
      </c>
      <c r="AH301">
        <f t="shared" si="38"/>
        <v>0.17391304347826086</v>
      </c>
      <c r="AI301">
        <f t="shared" si="39"/>
        <v>3.0245746691871453E-2</v>
      </c>
      <c r="AJ301">
        <v>0.38124999999999998</v>
      </c>
      <c r="AK301">
        <f t="shared" si="40"/>
        <v>0.14535156249999998</v>
      </c>
      <c r="AM301" t="str">
        <f t="shared" si="41"/>
        <v/>
      </c>
    </row>
    <row r="302" spans="1:39" x14ac:dyDescent="0.2">
      <c r="A302" t="s">
        <v>1833</v>
      </c>
      <c r="B302" t="s">
        <v>1474</v>
      </c>
      <c r="C302" t="s">
        <v>637</v>
      </c>
      <c r="D302">
        <v>3</v>
      </c>
      <c r="E302" t="s">
        <v>671</v>
      </c>
      <c r="F302" t="s">
        <v>1461</v>
      </c>
      <c r="G302">
        <v>37</v>
      </c>
      <c r="H302" t="s">
        <v>624</v>
      </c>
      <c r="I302" t="s">
        <v>236</v>
      </c>
      <c r="J302" t="s">
        <v>647</v>
      </c>
      <c r="K302" t="s">
        <v>648</v>
      </c>
      <c r="L302">
        <v>97</v>
      </c>
      <c r="M302">
        <v>14</v>
      </c>
      <c r="N302">
        <v>1793</v>
      </c>
      <c r="O302" t="s">
        <v>448</v>
      </c>
      <c r="P302" t="s">
        <v>633</v>
      </c>
      <c r="Q302" t="s">
        <v>634</v>
      </c>
      <c r="R302">
        <v>67</v>
      </c>
      <c r="S302">
        <v>-14</v>
      </c>
      <c r="T302">
        <v>1806</v>
      </c>
      <c r="U302" t="s">
        <v>804</v>
      </c>
      <c r="W302" t="s">
        <v>1442</v>
      </c>
      <c r="Y302" t="s">
        <v>1442</v>
      </c>
      <c r="Z302" t="s">
        <v>1442</v>
      </c>
      <c r="AB302" t="str">
        <f>IF(I302=$AA$2,_xlfn.XLOOKUP(O302,tennis_clusters!B:B,tennis_clusters!AB:AB),"NA")</f>
        <v>NA</v>
      </c>
      <c r="AC302">
        <f>IF(OR(ISNUMBER(AB302),ISNA(AB302)),"NA",_xlfn.XLOOKUP(I302,tennis_clusters!B:B,tennis_clusters!AB:AB))</f>
        <v>9</v>
      </c>
      <c r="AD302" t="str">
        <f t="shared" si="35"/>
        <v>L</v>
      </c>
      <c r="AE302" t="str">
        <f t="shared" si="36"/>
        <v>L</v>
      </c>
      <c r="AF302">
        <f t="shared" si="37"/>
        <v>9</v>
      </c>
      <c r="AG302">
        <f t="shared" si="34"/>
        <v>0</v>
      </c>
      <c r="AH302">
        <f t="shared" si="38"/>
        <v>0.52941176470588236</v>
      </c>
      <c r="AI302">
        <f t="shared" si="39"/>
        <v>0.28027681660899656</v>
      </c>
      <c r="AJ302">
        <v>0.38124999999999998</v>
      </c>
      <c r="AK302">
        <f t="shared" si="40"/>
        <v>0.14535156249999998</v>
      </c>
      <c r="AM302" t="str">
        <f t="shared" si="41"/>
        <v/>
      </c>
    </row>
    <row r="303" spans="1:39" x14ac:dyDescent="0.2">
      <c r="A303" t="s">
        <v>1834</v>
      </c>
      <c r="B303" t="s">
        <v>1835</v>
      </c>
      <c r="C303" t="s">
        <v>637</v>
      </c>
      <c r="D303">
        <v>3</v>
      </c>
      <c r="E303" t="s">
        <v>671</v>
      </c>
      <c r="F303" t="s">
        <v>1461</v>
      </c>
      <c r="G303">
        <v>50</v>
      </c>
      <c r="H303" t="s">
        <v>618</v>
      </c>
      <c r="I303" t="s">
        <v>481</v>
      </c>
      <c r="J303" t="s">
        <v>737</v>
      </c>
      <c r="K303" t="s">
        <v>738</v>
      </c>
      <c r="L303">
        <v>78</v>
      </c>
      <c r="M303">
        <v>17</v>
      </c>
      <c r="N303">
        <v>1784</v>
      </c>
      <c r="O303" t="s">
        <v>448</v>
      </c>
      <c r="P303" t="s">
        <v>633</v>
      </c>
      <c r="Q303" t="s">
        <v>634</v>
      </c>
      <c r="R303">
        <v>69</v>
      </c>
      <c r="S303">
        <v>-14</v>
      </c>
      <c r="T303">
        <v>1820</v>
      </c>
      <c r="U303" t="s">
        <v>1107</v>
      </c>
      <c r="W303" t="s">
        <v>1442</v>
      </c>
      <c r="Y303" t="s">
        <v>1442</v>
      </c>
      <c r="Z303" t="s">
        <v>1442</v>
      </c>
      <c r="AB303" t="str">
        <f>IF(I303=$AA$2,_xlfn.XLOOKUP(O303,tennis_clusters!B:B,tennis_clusters!AB:AB),"NA")</f>
        <v>NA</v>
      </c>
      <c r="AC303">
        <f>IF(OR(ISNUMBER(AB303),ISNA(AB303)),"NA",_xlfn.XLOOKUP(I303,tennis_clusters!B:B,tennis_clusters!AB:AB))</f>
        <v>4</v>
      </c>
      <c r="AD303" t="str">
        <f t="shared" si="35"/>
        <v>L</v>
      </c>
      <c r="AE303" t="str">
        <f t="shared" si="36"/>
        <v>L</v>
      </c>
      <c r="AF303">
        <f t="shared" si="37"/>
        <v>4</v>
      </c>
      <c r="AG303">
        <f t="shared" si="34"/>
        <v>0</v>
      </c>
      <c r="AH303">
        <f t="shared" si="38"/>
        <v>0.25</v>
      </c>
      <c r="AI303">
        <f t="shared" si="39"/>
        <v>6.25E-2</v>
      </c>
      <c r="AJ303">
        <v>0.38124999999999998</v>
      </c>
      <c r="AK303">
        <f t="shared" si="40"/>
        <v>0.14535156249999998</v>
      </c>
      <c r="AM303" t="str">
        <f t="shared" si="41"/>
        <v/>
      </c>
    </row>
    <row r="304" spans="1:39" x14ac:dyDescent="0.2">
      <c r="A304" t="s">
        <v>1834</v>
      </c>
      <c r="B304" t="s">
        <v>1835</v>
      </c>
      <c r="C304" t="s">
        <v>637</v>
      </c>
      <c r="D304">
        <v>3</v>
      </c>
      <c r="E304" t="s">
        <v>671</v>
      </c>
      <c r="F304" t="s">
        <v>1461</v>
      </c>
      <c r="G304">
        <v>50</v>
      </c>
      <c r="H304" t="s">
        <v>620</v>
      </c>
      <c r="I304" t="s">
        <v>448</v>
      </c>
      <c r="J304" t="s">
        <v>633</v>
      </c>
      <c r="K304" t="s">
        <v>634</v>
      </c>
      <c r="L304">
        <v>69</v>
      </c>
      <c r="M304">
        <v>20</v>
      </c>
      <c r="N304">
        <v>1800</v>
      </c>
      <c r="O304" t="s">
        <v>561</v>
      </c>
      <c r="P304" t="s">
        <v>633</v>
      </c>
      <c r="Q304" t="s">
        <v>634</v>
      </c>
      <c r="R304">
        <v>31</v>
      </c>
      <c r="S304">
        <v>-13</v>
      </c>
      <c r="T304">
        <v>2014</v>
      </c>
      <c r="U304" t="s">
        <v>1836</v>
      </c>
      <c r="W304" t="s">
        <v>1442</v>
      </c>
      <c r="X304">
        <v>6</v>
      </c>
      <c r="Y304" t="s">
        <v>1442</v>
      </c>
      <c r="Z304" t="s">
        <v>1442</v>
      </c>
      <c r="AB304">
        <f>IF(I304=$AA$2,_xlfn.XLOOKUP(O304,tennis_clusters!B:B,tennis_clusters!AB:AB),"NA")</f>
        <v>13</v>
      </c>
      <c r="AC304" t="str">
        <f>IF(OR(ISNUMBER(AB304),ISNA(AB304)),"NA",_xlfn.XLOOKUP(I304,tennis_clusters!B:B,tennis_clusters!AB:AB))</f>
        <v>NA</v>
      </c>
      <c r="AD304" t="str">
        <f t="shared" si="35"/>
        <v>W</v>
      </c>
      <c r="AE304" t="str">
        <f t="shared" si="36"/>
        <v>W</v>
      </c>
      <c r="AF304">
        <f t="shared" si="37"/>
        <v>13</v>
      </c>
      <c r="AG304">
        <f t="shared" si="34"/>
        <v>1</v>
      </c>
      <c r="AH304">
        <f t="shared" si="38"/>
        <v>0.4375</v>
      </c>
      <c r="AI304">
        <f t="shared" si="39"/>
        <v>0.31640625</v>
      </c>
      <c r="AJ304">
        <v>0.38124999999999998</v>
      </c>
      <c r="AK304">
        <f t="shared" si="40"/>
        <v>0.38285156250000002</v>
      </c>
      <c r="AM304" t="str">
        <f t="shared" si="41"/>
        <v/>
      </c>
    </row>
    <row r="305" spans="1:39" x14ac:dyDescent="0.2">
      <c r="A305" t="s">
        <v>1834</v>
      </c>
      <c r="B305" t="s">
        <v>1835</v>
      </c>
      <c r="C305" t="s">
        <v>637</v>
      </c>
      <c r="D305">
        <v>3</v>
      </c>
      <c r="E305" t="s">
        <v>671</v>
      </c>
      <c r="F305" t="s">
        <v>1461</v>
      </c>
      <c r="G305">
        <v>50</v>
      </c>
      <c r="H305" t="s">
        <v>624</v>
      </c>
      <c r="I305" t="s">
        <v>448</v>
      </c>
      <c r="J305" t="s">
        <v>633</v>
      </c>
      <c r="K305" t="s">
        <v>634</v>
      </c>
      <c r="L305">
        <v>69</v>
      </c>
      <c r="M305">
        <v>16</v>
      </c>
      <c r="N305">
        <v>1784</v>
      </c>
      <c r="O305" t="s">
        <v>131</v>
      </c>
      <c r="P305" t="s">
        <v>633</v>
      </c>
      <c r="Q305" t="s">
        <v>634</v>
      </c>
      <c r="R305">
        <v>58</v>
      </c>
      <c r="S305">
        <v>-14</v>
      </c>
      <c r="T305">
        <v>1828</v>
      </c>
      <c r="U305" t="s">
        <v>879</v>
      </c>
      <c r="W305" t="s">
        <v>1442</v>
      </c>
      <c r="Y305" t="s">
        <v>1442</v>
      </c>
      <c r="Z305" t="s">
        <v>1442</v>
      </c>
      <c r="AB305">
        <f>IF(I305=$AA$2,_xlfn.XLOOKUP(O305,tennis_clusters!B:B,tennis_clusters!AB:AB),"NA")</f>
        <v>5</v>
      </c>
      <c r="AC305" t="str">
        <f>IF(OR(ISNUMBER(AB305),ISNA(AB305)),"NA",_xlfn.XLOOKUP(I305,tennis_clusters!B:B,tennis_clusters!AB:AB))</f>
        <v>NA</v>
      </c>
      <c r="AD305" t="str">
        <f t="shared" si="35"/>
        <v>W</v>
      </c>
      <c r="AE305" t="str">
        <f t="shared" si="36"/>
        <v>W</v>
      </c>
      <c r="AF305">
        <f t="shared" si="37"/>
        <v>5</v>
      </c>
      <c r="AG305">
        <f t="shared" si="34"/>
        <v>1</v>
      </c>
      <c r="AH305">
        <f t="shared" si="38"/>
        <v>0.35294117647058826</v>
      </c>
      <c r="AI305">
        <f t="shared" si="39"/>
        <v>0.41868512110726636</v>
      </c>
      <c r="AJ305">
        <v>0.38124999999999998</v>
      </c>
      <c r="AK305">
        <f t="shared" si="40"/>
        <v>0.38285156250000002</v>
      </c>
      <c r="AM305" t="str">
        <f t="shared" si="41"/>
        <v/>
      </c>
    </row>
    <row r="306" spans="1:39" x14ac:dyDescent="0.2">
      <c r="A306" t="s">
        <v>1837</v>
      </c>
      <c r="B306" t="s">
        <v>1838</v>
      </c>
      <c r="C306" t="s">
        <v>637</v>
      </c>
      <c r="D306">
        <v>3</v>
      </c>
      <c r="E306" t="s">
        <v>671</v>
      </c>
      <c r="F306" t="s">
        <v>1461</v>
      </c>
      <c r="G306">
        <v>41</v>
      </c>
      <c r="H306" t="s">
        <v>620</v>
      </c>
      <c r="I306" t="s">
        <v>470</v>
      </c>
      <c r="J306" t="s">
        <v>672</v>
      </c>
      <c r="K306" t="s">
        <v>673</v>
      </c>
      <c r="L306">
        <v>49</v>
      </c>
      <c r="M306">
        <v>7</v>
      </c>
      <c r="N306">
        <v>1903</v>
      </c>
      <c r="O306" t="s">
        <v>448</v>
      </c>
      <c r="P306" t="s">
        <v>633</v>
      </c>
      <c r="Q306" t="s">
        <v>634</v>
      </c>
      <c r="R306">
        <v>71</v>
      </c>
      <c r="S306">
        <v>-9</v>
      </c>
      <c r="T306">
        <v>1793</v>
      </c>
      <c r="U306" t="s">
        <v>949</v>
      </c>
      <c r="V306">
        <v>5</v>
      </c>
      <c r="W306" t="s">
        <v>1442</v>
      </c>
      <c r="Y306" t="s">
        <v>1442</v>
      </c>
      <c r="Z306" t="s">
        <v>1442</v>
      </c>
      <c r="AB306" t="str">
        <f>IF(I306=$AA$2,_xlfn.XLOOKUP(O306,tennis_clusters!B:B,tennis_clusters!AB:AB),"NA")</f>
        <v>NA</v>
      </c>
      <c r="AC306">
        <f>IF(OR(ISNUMBER(AB306),ISNA(AB306)),"NA",_xlfn.XLOOKUP(I306,tennis_clusters!B:B,tennis_clusters!AB:AB))</f>
        <v>5</v>
      </c>
      <c r="AD306" t="str">
        <f t="shared" si="35"/>
        <v>L</v>
      </c>
      <c r="AE306" t="str">
        <f t="shared" si="36"/>
        <v>L</v>
      </c>
      <c r="AF306">
        <f t="shared" si="37"/>
        <v>5</v>
      </c>
      <c r="AG306">
        <f t="shared" si="34"/>
        <v>0</v>
      </c>
      <c r="AH306">
        <f t="shared" si="38"/>
        <v>0.35294117647058826</v>
      </c>
      <c r="AI306">
        <f t="shared" si="39"/>
        <v>0.12456747404844293</v>
      </c>
      <c r="AJ306">
        <v>0.38124999999999998</v>
      </c>
      <c r="AK306">
        <f t="shared" si="40"/>
        <v>0.14535156249999998</v>
      </c>
      <c r="AM306" t="str">
        <f t="shared" si="41"/>
        <v/>
      </c>
    </row>
    <row r="307" spans="1:39" x14ac:dyDescent="0.2">
      <c r="A307" t="s">
        <v>1837</v>
      </c>
      <c r="B307" t="s">
        <v>1838</v>
      </c>
      <c r="C307" t="s">
        <v>637</v>
      </c>
      <c r="D307">
        <v>3</v>
      </c>
      <c r="E307" t="s">
        <v>671</v>
      </c>
      <c r="F307" t="s">
        <v>1461</v>
      </c>
      <c r="G307">
        <v>41</v>
      </c>
      <c r="H307" t="s">
        <v>624</v>
      </c>
      <c r="I307" t="s">
        <v>448</v>
      </c>
      <c r="J307" t="s">
        <v>633</v>
      </c>
      <c r="K307" t="s">
        <v>634</v>
      </c>
      <c r="L307">
        <v>71</v>
      </c>
      <c r="M307">
        <v>11</v>
      </c>
      <c r="N307">
        <v>1782</v>
      </c>
      <c r="O307" t="s">
        <v>464</v>
      </c>
      <c r="P307" t="s">
        <v>643</v>
      </c>
      <c r="Q307" t="s">
        <v>644</v>
      </c>
      <c r="R307">
        <v>155</v>
      </c>
      <c r="S307">
        <v>-18</v>
      </c>
      <c r="T307">
        <v>1689</v>
      </c>
      <c r="U307" t="s">
        <v>709</v>
      </c>
      <c r="W307" t="s">
        <v>1442</v>
      </c>
      <c r="Y307" t="s">
        <v>1442</v>
      </c>
      <c r="Z307" t="s">
        <v>1442</v>
      </c>
      <c r="AB307">
        <f>IF(I307=$AA$2,_xlfn.XLOOKUP(O307,tennis_clusters!B:B,tennis_clusters!AB:AB),"NA")</f>
        <v>12</v>
      </c>
      <c r="AC307" t="str">
        <f>IF(OR(ISNUMBER(AB307),ISNA(AB307)),"NA",_xlfn.XLOOKUP(I307,tennis_clusters!B:B,tennis_clusters!AB:AB))</f>
        <v>NA</v>
      </c>
      <c r="AD307" t="str">
        <f t="shared" si="35"/>
        <v>W</v>
      </c>
      <c r="AE307" t="str">
        <f t="shared" si="36"/>
        <v>W</v>
      </c>
      <c r="AF307">
        <f t="shared" si="37"/>
        <v>12</v>
      </c>
      <c r="AG307">
        <f t="shared" si="34"/>
        <v>1</v>
      </c>
      <c r="AH307">
        <f t="shared" si="38"/>
        <v>0.5</v>
      </c>
      <c r="AI307">
        <f t="shared" si="39"/>
        <v>0.25</v>
      </c>
      <c r="AJ307">
        <v>0.38124999999999998</v>
      </c>
      <c r="AK307">
        <f t="shared" si="40"/>
        <v>0.38285156250000002</v>
      </c>
      <c r="AM307" t="str">
        <f t="shared" si="41"/>
        <v/>
      </c>
    </row>
    <row r="308" spans="1:39" x14ac:dyDescent="0.2">
      <c r="A308" t="s">
        <v>1839</v>
      </c>
      <c r="B308" t="s">
        <v>719</v>
      </c>
      <c r="C308" t="s">
        <v>608</v>
      </c>
      <c r="D308">
        <v>5</v>
      </c>
      <c r="E308" t="s">
        <v>609</v>
      </c>
      <c r="F308" t="s">
        <v>1461</v>
      </c>
      <c r="G308">
        <v>55</v>
      </c>
      <c r="H308" t="s">
        <v>632</v>
      </c>
      <c r="I308" t="s">
        <v>575</v>
      </c>
      <c r="J308" t="s">
        <v>745</v>
      </c>
      <c r="K308" t="s">
        <v>746</v>
      </c>
      <c r="L308">
        <v>45</v>
      </c>
      <c r="M308">
        <v>9</v>
      </c>
      <c r="N308">
        <v>1919</v>
      </c>
      <c r="O308" t="s">
        <v>448</v>
      </c>
      <c r="P308" t="s">
        <v>633</v>
      </c>
      <c r="Q308" t="s">
        <v>634</v>
      </c>
      <c r="R308">
        <v>70</v>
      </c>
      <c r="S308">
        <v>-14</v>
      </c>
      <c r="T308">
        <v>1796</v>
      </c>
      <c r="U308" t="s">
        <v>1840</v>
      </c>
      <c r="W308" t="s">
        <v>1442</v>
      </c>
      <c r="Y308" t="s">
        <v>1442</v>
      </c>
      <c r="Z308" t="s">
        <v>1442</v>
      </c>
      <c r="AB308" t="str">
        <f>IF(I308=$AA$2,_xlfn.XLOOKUP(O308,tennis_clusters!B:B,tennis_clusters!AB:AB),"NA")</f>
        <v>NA</v>
      </c>
      <c r="AC308">
        <f>IF(OR(ISNUMBER(AB308),ISNA(AB308)),"NA",_xlfn.XLOOKUP(I308,tennis_clusters!B:B,tennis_clusters!AB:AB))</f>
        <v>15</v>
      </c>
      <c r="AD308" t="str">
        <f t="shared" si="35"/>
        <v>L</v>
      </c>
      <c r="AE308" t="str">
        <f t="shared" si="36"/>
        <v>L</v>
      </c>
      <c r="AF308">
        <f t="shared" si="37"/>
        <v>15</v>
      </c>
      <c r="AG308">
        <f t="shared" si="34"/>
        <v>0</v>
      </c>
      <c r="AH308">
        <f t="shared" si="38"/>
        <v>0.26923076923076922</v>
      </c>
      <c r="AI308">
        <f t="shared" si="39"/>
        <v>7.2485207100591711E-2</v>
      </c>
      <c r="AJ308">
        <v>0.38124999999999998</v>
      </c>
      <c r="AK308">
        <f t="shared" si="40"/>
        <v>0.14535156249999998</v>
      </c>
      <c r="AM308" t="str">
        <f t="shared" si="41"/>
        <v/>
      </c>
    </row>
    <row r="309" spans="1:39" x14ac:dyDescent="0.2">
      <c r="A309" t="s">
        <v>1841</v>
      </c>
      <c r="B309" t="s">
        <v>1616</v>
      </c>
      <c r="C309" t="s">
        <v>783</v>
      </c>
      <c r="D309">
        <v>3</v>
      </c>
      <c r="E309" t="s">
        <v>609</v>
      </c>
      <c r="F309" t="s">
        <v>1453</v>
      </c>
      <c r="G309">
        <v>51</v>
      </c>
      <c r="H309" t="s">
        <v>620</v>
      </c>
      <c r="I309" t="s">
        <v>368</v>
      </c>
      <c r="J309" t="s">
        <v>633</v>
      </c>
      <c r="K309" t="s">
        <v>634</v>
      </c>
      <c r="L309">
        <v>67</v>
      </c>
      <c r="M309">
        <v>9</v>
      </c>
      <c r="N309">
        <v>1869</v>
      </c>
      <c r="O309" t="s">
        <v>448</v>
      </c>
      <c r="P309" t="s">
        <v>633</v>
      </c>
      <c r="Q309" t="s">
        <v>634</v>
      </c>
      <c r="R309">
        <v>75</v>
      </c>
      <c r="S309">
        <v>-11</v>
      </c>
      <c r="T309">
        <v>1807</v>
      </c>
      <c r="U309" t="s">
        <v>843</v>
      </c>
      <c r="W309" t="s">
        <v>728</v>
      </c>
      <c r="Y309" t="s">
        <v>662</v>
      </c>
      <c r="Z309" t="s">
        <v>1442</v>
      </c>
      <c r="AB309" t="str">
        <f>IF(I309=$AA$2,_xlfn.XLOOKUP(O309,tennis_clusters!B:B,tennis_clusters!AB:AB),"NA")</f>
        <v>NA</v>
      </c>
      <c r="AC309">
        <f>IF(OR(ISNUMBER(AB309),ISNA(AB309)),"NA",_xlfn.XLOOKUP(I309,tennis_clusters!B:B,tennis_clusters!AB:AB))</f>
        <v>22</v>
      </c>
      <c r="AD309" t="str">
        <f t="shared" si="35"/>
        <v>L</v>
      </c>
      <c r="AE309" t="str">
        <f t="shared" si="36"/>
        <v>L</v>
      </c>
      <c r="AF309">
        <f t="shared" si="37"/>
        <v>22</v>
      </c>
      <c r="AG309">
        <f t="shared" si="34"/>
        <v>0</v>
      </c>
      <c r="AH309">
        <f t="shared" si="38"/>
        <v>0.36842105263157893</v>
      </c>
      <c r="AI309">
        <f t="shared" si="39"/>
        <v>0.13573407202216065</v>
      </c>
      <c r="AJ309">
        <v>0.38124999999999998</v>
      </c>
      <c r="AK309">
        <f t="shared" si="40"/>
        <v>0.14535156249999998</v>
      </c>
      <c r="AM309" t="str">
        <f t="shared" si="41"/>
        <v/>
      </c>
    </row>
    <row r="310" spans="1:39" x14ac:dyDescent="0.2">
      <c r="A310" t="s">
        <v>1841</v>
      </c>
      <c r="B310" t="s">
        <v>1616</v>
      </c>
      <c r="C310" t="s">
        <v>783</v>
      </c>
      <c r="D310">
        <v>3</v>
      </c>
      <c r="E310" t="s">
        <v>609</v>
      </c>
      <c r="F310" t="s">
        <v>1453</v>
      </c>
      <c r="G310">
        <v>51</v>
      </c>
      <c r="H310" t="s">
        <v>624</v>
      </c>
      <c r="I310" t="s">
        <v>448</v>
      </c>
      <c r="J310" t="s">
        <v>633</v>
      </c>
      <c r="K310" t="s">
        <v>634</v>
      </c>
      <c r="L310">
        <v>75</v>
      </c>
      <c r="M310">
        <v>19</v>
      </c>
      <c r="N310">
        <v>1788</v>
      </c>
      <c r="O310" t="s">
        <v>156</v>
      </c>
      <c r="P310" t="s">
        <v>667</v>
      </c>
      <c r="Q310" t="s">
        <v>668</v>
      </c>
      <c r="R310">
        <v>193</v>
      </c>
      <c r="S310">
        <v>-14</v>
      </c>
      <c r="T310">
        <v>1899</v>
      </c>
      <c r="U310" t="s">
        <v>1842</v>
      </c>
      <c r="W310" t="s">
        <v>1442</v>
      </c>
      <c r="Y310" t="s">
        <v>728</v>
      </c>
      <c r="Z310" t="s">
        <v>847</v>
      </c>
      <c r="AB310">
        <f>IF(I310=$AA$2,_xlfn.XLOOKUP(O310,tennis_clusters!B:B,tennis_clusters!AB:AB),"NA")</f>
        <v>6</v>
      </c>
      <c r="AC310" t="str">
        <f>IF(OR(ISNUMBER(AB310),ISNA(AB310)),"NA",_xlfn.XLOOKUP(I310,tennis_clusters!B:B,tennis_clusters!AB:AB))</f>
        <v>NA</v>
      </c>
      <c r="AD310" t="str">
        <f t="shared" si="35"/>
        <v>W</v>
      </c>
      <c r="AE310" t="str">
        <f t="shared" si="36"/>
        <v>W</v>
      </c>
      <c r="AF310">
        <f t="shared" si="37"/>
        <v>6</v>
      </c>
      <c r="AG310">
        <f t="shared" si="34"/>
        <v>1</v>
      </c>
      <c r="AH310">
        <f t="shared" si="38"/>
        <v>0.5</v>
      </c>
      <c r="AI310">
        <f t="shared" si="39"/>
        <v>0.25</v>
      </c>
      <c r="AJ310">
        <v>0.38124999999999998</v>
      </c>
      <c r="AK310">
        <f t="shared" si="40"/>
        <v>0.38285156250000002</v>
      </c>
      <c r="AM310" t="str">
        <f t="shared" si="41"/>
        <v/>
      </c>
    </row>
    <row r="311" spans="1:39" x14ac:dyDescent="0.2">
      <c r="A311" t="s">
        <v>1843</v>
      </c>
      <c r="B311" t="s">
        <v>1844</v>
      </c>
      <c r="C311" t="s">
        <v>637</v>
      </c>
      <c r="D311">
        <v>3</v>
      </c>
      <c r="E311" t="s">
        <v>609</v>
      </c>
      <c r="F311" t="s">
        <v>1453</v>
      </c>
      <c r="G311">
        <v>67</v>
      </c>
      <c r="H311" t="s">
        <v>624</v>
      </c>
      <c r="I311" t="s">
        <v>476</v>
      </c>
      <c r="J311" t="s">
        <v>611</v>
      </c>
      <c r="K311" t="s">
        <v>612</v>
      </c>
      <c r="L311">
        <v>166</v>
      </c>
      <c r="M311">
        <v>28</v>
      </c>
      <c r="N311">
        <v>1702</v>
      </c>
      <c r="O311" t="s">
        <v>448</v>
      </c>
      <c r="P311" t="s">
        <v>633</v>
      </c>
      <c r="Q311" t="s">
        <v>634</v>
      </c>
      <c r="R311">
        <v>74</v>
      </c>
      <c r="S311">
        <v>-17</v>
      </c>
      <c r="T311">
        <v>1805</v>
      </c>
      <c r="U311" t="s">
        <v>1845</v>
      </c>
      <c r="W311" t="s">
        <v>1442</v>
      </c>
      <c r="Y311" t="s">
        <v>646</v>
      </c>
      <c r="Z311" t="s">
        <v>1442</v>
      </c>
      <c r="AB311" t="str">
        <f>IF(I311=$AA$2,_xlfn.XLOOKUP(O311,tennis_clusters!B:B,tennis_clusters!AB:AB),"NA")</f>
        <v>NA</v>
      </c>
      <c r="AC311">
        <f>IF(OR(ISNUMBER(AB311),ISNA(AB311)),"NA",_xlfn.XLOOKUP(I311,tennis_clusters!B:B,tennis_clusters!AB:AB))</f>
        <v>9</v>
      </c>
      <c r="AD311" t="str">
        <f t="shared" si="35"/>
        <v>L</v>
      </c>
      <c r="AE311" t="str">
        <f t="shared" si="36"/>
        <v>L</v>
      </c>
      <c r="AF311">
        <f t="shared" si="37"/>
        <v>9</v>
      </c>
      <c r="AG311">
        <f t="shared" si="34"/>
        <v>0</v>
      </c>
      <c r="AH311">
        <f t="shared" si="38"/>
        <v>0.52941176470588236</v>
      </c>
      <c r="AI311">
        <f t="shared" si="39"/>
        <v>0.28027681660899656</v>
      </c>
      <c r="AJ311">
        <v>0.38124999999999998</v>
      </c>
      <c r="AK311">
        <f t="shared" si="40"/>
        <v>0.14535156249999998</v>
      </c>
      <c r="AM311" t="str">
        <f t="shared" si="41"/>
        <v/>
      </c>
    </row>
    <row r="312" spans="1:39" x14ac:dyDescent="0.2">
      <c r="A312" t="s">
        <v>1846</v>
      </c>
      <c r="B312" t="s">
        <v>1801</v>
      </c>
      <c r="C312" t="s">
        <v>637</v>
      </c>
      <c r="D312">
        <v>3</v>
      </c>
      <c r="E312" t="s">
        <v>671</v>
      </c>
      <c r="F312" t="s">
        <v>1461</v>
      </c>
      <c r="G312">
        <v>29</v>
      </c>
      <c r="H312" t="s">
        <v>610</v>
      </c>
      <c r="I312" t="s">
        <v>319</v>
      </c>
      <c r="J312" t="s">
        <v>647</v>
      </c>
      <c r="K312" t="s">
        <v>648</v>
      </c>
      <c r="L312">
        <v>53</v>
      </c>
      <c r="M312">
        <v>7</v>
      </c>
      <c r="N312">
        <v>1938</v>
      </c>
      <c r="O312" t="s">
        <v>448</v>
      </c>
      <c r="P312" t="s">
        <v>633</v>
      </c>
      <c r="Q312" t="s">
        <v>634</v>
      </c>
      <c r="R312">
        <v>105</v>
      </c>
      <c r="S312">
        <v>-10</v>
      </c>
      <c r="T312">
        <v>1815</v>
      </c>
      <c r="U312" t="s">
        <v>1198</v>
      </c>
      <c r="V312">
        <v>4</v>
      </c>
      <c r="W312" t="s">
        <v>646</v>
      </c>
      <c r="Y312" t="s">
        <v>1442</v>
      </c>
      <c r="Z312" t="s">
        <v>1442</v>
      </c>
      <c r="AB312" t="str">
        <f>IF(I312=$AA$2,_xlfn.XLOOKUP(O312,tennis_clusters!B:B,tennis_clusters!AB:AB),"NA")</f>
        <v>NA</v>
      </c>
      <c r="AC312">
        <f>IF(OR(ISNUMBER(AB312),ISNA(AB312)),"NA",_xlfn.XLOOKUP(I312,tennis_clusters!B:B,tennis_clusters!AB:AB))</f>
        <v>13</v>
      </c>
      <c r="AD312" t="str">
        <f t="shared" si="35"/>
        <v>L</v>
      </c>
      <c r="AE312" t="str">
        <f t="shared" si="36"/>
        <v>L</v>
      </c>
      <c r="AF312">
        <f t="shared" si="37"/>
        <v>13</v>
      </c>
      <c r="AG312">
        <f t="shared" si="34"/>
        <v>0</v>
      </c>
      <c r="AH312">
        <f t="shared" si="38"/>
        <v>0.4375</v>
      </c>
      <c r="AI312">
        <f t="shared" si="39"/>
        <v>0.19140625</v>
      </c>
      <c r="AJ312">
        <v>0.38124999999999998</v>
      </c>
      <c r="AK312">
        <f t="shared" si="40"/>
        <v>0.14535156249999998</v>
      </c>
      <c r="AM312" t="str">
        <f t="shared" si="41"/>
        <v/>
      </c>
    </row>
    <row r="313" spans="1:39" x14ac:dyDescent="0.2">
      <c r="A313" t="s">
        <v>1846</v>
      </c>
      <c r="B313" t="s">
        <v>1801</v>
      </c>
      <c r="C313" t="s">
        <v>637</v>
      </c>
      <c r="D313">
        <v>3</v>
      </c>
      <c r="E313" t="s">
        <v>671</v>
      </c>
      <c r="F313" t="s">
        <v>1461</v>
      </c>
      <c r="G313">
        <v>29</v>
      </c>
      <c r="H313" t="s">
        <v>614</v>
      </c>
      <c r="I313" t="s">
        <v>448</v>
      </c>
      <c r="J313" t="s">
        <v>633</v>
      </c>
      <c r="K313" t="s">
        <v>634</v>
      </c>
      <c r="L313">
        <v>105</v>
      </c>
      <c r="M313">
        <v>19</v>
      </c>
      <c r="N313">
        <v>1796</v>
      </c>
      <c r="O313" t="s">
        <v>368</v>
      </c>
      <c r="P313" t="s">
        <v>633</v>
      </c>
      <c r="Q313" t="s">
        <v>634</v>
      </c>
      <c r="R313">
        <v>87</v>
      </c>
      <c r="S313">
        <v>-14</v>
      </c>
      <c r="T313">
        <v>1879</v>
      </c>
      <c r="U313" t="s">
        <v>892</v>
      </c>
      <c r="W313" t="s">
        <v>1442</v>
      </c>
      <c r="Y313" t="s">
        <v>646</v>
      </c>
      <c r="Z313" t="s">
        <v>1442</v>
      </c>
      <c r="AB313">
        <f>IF(I313=$AA$2,_xlfn.XLOOKUP(O313,tennis_clusters!B:B,tennis_clusters!AB:AB),"NA")</f>
        <v>22</v>
      </c>
      <c r="AC313" t="str">
        <f>IF(OR(ISNUMBER(AB313),ISNA(AB313)),"NA",_xlfn.XLOOKUP(I313,tennis_clusters!B:B,tennis_clusters!AB:AB))</f>
        <v>NA</v>
      </c>
      <c r="AD313" t="str">
        <f t="shared" si="35"/>
        <v>W</v>
      </c>
      <c r="AE313" t="str">
        <f t="shared" si="36"/>
        <v>W</v>
      </c>
      <c r="AF313">
        <f t="shared" si="37"/>
        <v>22</v>
      </c>
      <c r="AG313">
        <f t="shared" si="34"/>
        <v>1</v>
      </c>
      <c r="AH313">
        <f t="shared" si="38"/>
        <v>0.36842105263157893</v>
      </c>
      <c r="AI313">
        <f t="shared" si="39"/>
        <v>0.39889196675900274</v>
      </c>
      <c r="AJ313">
        <v>0.38124999999999998</v>
      </c>
      <c r="AK313">
        <f t="shared" si="40"/>
        <v>0.38285156250000002</v>
      </c>
      <c r="AM313" t="str">
        <f t="shared" si="41"/>
        <v/>
      </c>
    </row>
    <row r="314" spans="1:39" x14ac:dyDescent="0.2">
      <c r="A314" t="s">
        <v>1846</v>
      </c>
      <c r="B314" t="s">
        <v>1801</v>
      </c>
      <c r="C314" t="s">
        <v>637</v>
      </c>
      <c r="D314">
        <v>3</v>
      </c>
      <c r="E314" t="s">
        <v>671</v>
      </c>
      <c r="F314" t="s">
        <v>1461</v>
      </c>
      <c r="G314">
        <v>29</v>
      </c>
      <c r="H314" t="s">
        <v>618</v>
      </c>
      <c r="I314" t="s">
        <v>448</v>
      </c>
      <c r="J314" t="s">
        <v>633</v>
      </c>
      <c r="K314" t="s">
        <v>634</v>
      </c>
      <c r="L314">
        <v>105</v>
      </c>
      <c r="M314">
        <v>18</v>
      </c>
      <c r="N314">
        <v>1778</v>
      </c>
      <c r="O314" t="s">
        <v>450</v>
      </c>
      <c r="P314" t="s">
        <v>989</v>
      </c>
      <c r="Q314" t="s">
        <v>990</v>
      </c>
      <c r="R314">
        <v>70</v>
      </c>
      <c r="S314">
        <v>-14</v>
      </c>
      <c r="T314">
        <v>1843</v>
      </c>
      <c r="U314" t="s">
        <v>709</v>
      </c>
      <c r="W314" t="s">
        <v>1442</v>
      </c>
      <c r="Y314" t="s">
        <v>646</v>
      </c>
      <c r="Z314" t="s">
        <v>1442</v>
      </c>
      <c r="AB314">
        <f>IF(I314=$AA$2,_xlfn.XLOOKUP(O314,tennis_clusters!B:B,tennis_clusters!AB:AB),"NA")</f>
        <v>15</v>
      </c>
      <c r="AC314" t="str">
        <f>IF(OR(ISNUMBER(AB314),ISNA(AB314)),"NA",_xlfn.XLOOKUP(I314,tennis_clusters!B:B,tennis_clusters!AB:AB))</f>
        <v>NA</v>
      </c>
      <c r="AD314" t="str">
        <f t="shared" si="35"/>
        <v>W</v>
      </c>
      <c r="AE314" t="str">
        <f t="shared" si="36"/>
        <v>W</v>
      </c>
      <c r="AF314">
        <f t="shared" si="37"/>
        <v>15</v>
      </c>
      <c r="AG314">
        <f t="shared" si="34"/>
        <v>1</v>
      </c>
      <c r="AH314">
        <f t="shared" si="38"/>
        <v>0.26923076923076922</v>
      </c>
      <c r="AI314">
        <f t="shared" si="39"/>
        <v>0.53402366863905337</v>
      </c>
      <c r="AJ314">
        <v>0.38124999999999998</v>
      </c>
      <c r="AK314">
        <f t="shared" si="40"/>
        <v>0.38285156250000002</v>
      </c>
      <c r="AM314" t="str">
        <f t="shared" si="41"/>
        <v/>
      </c>
    </row>
    <row r="315" spans="1:39" x14ac:dyDescent="0.2">
      <c r="A315" t="s">
        <v>1846</v>
      </c>
      <c r="B315" t="s">
        <v>1801</v>
      </c>
      <c r="C315" t="s">
        <v>637</v>
      </c>
      <c r="D315">
        <v>3</v>
      </c>
      <c r="E315" t="s">
        <v>671</v>
      </c>
      <c r="F315" t="s">
        <v>1461</v>
      </c>
      <c r="G315">
        <v>29</v>
      </c>
      <c r="H315" t="s">
        <v>620</v>
      </c>
      <c r="I315" t="s">
        <v>448</v>
      </c>
      <c r="J315" t="s">
        <v>633</v>
      </c>
      <c r="K315" t="s">
        <v>634</v>
      </c>
      <c r="L315">
        <v>105</v>
      </c>
      <c r="M315">
        <v>22</v>
      </c>
      <c r="N315">
        <v>1756</v>
      </c>
      <c r="O315" t="s">
        <v>188</v>
      </c>
      <c r="P315" t="s">
        <v>621</v>
      </c>
      <c r="Q315" t="s">
        <v>622</v>
      </c>
      <c r="R315">
        <v>45</v>
      </c>
      <c r="S315">
        <v>-14</v>
      </c>
      <c r="T315">
        <v>1885</v>
      </c>
      <c r="U315" t="s">
        <v>741</v>
      </c>
      <c r="W315" t="s">
        <v>1442</v>
      </c>
      <c r="X315">
        <v>2</v>
      </c>
      <c r="Y315" t="s">
        <v>646</v>
      </c>
      <c r="Z315" t="s">
        <v>1442</v>
      </c>
      <c r="AB315">
        <f>IF(I315=$AA$2,_xlfn.XLOOKUP(O315,tennis_clusters!B:B,tennis_clusters!AB:AB),"NA")</f>
        <v>2</v>
      </c>
      <c r="AC315" t="str">
        <f>IF(OR(ISNUMBER(AB315),ISNA(AB315)),"NA",_xlfn.XLOOKUP(I315,tennis_clusters!B:B,tennis_clusters!AB:AB))</f>
        <v>NA</v>
      </c>
      <c r="AD315" t="str">
        <f t="shared" si="35"/>
        <v>W</v>
      </c>
      <c r="AE315" t="str">
        <f t="shared" si="36"/>
        <v>W</v>
      </c>
      <c r="AF315">
        <f t="shared" si="37"/>
        <v>2</v>
      </c>
      <c r="AG315">
        <f t="shared" si="34"/>
        <v>1</v>
      </c>
      <c r="AH315">
        <f t="shared" si="38"/>
        <v>0.51515151515151514</v>
      </c>
      <c r="AI315">
        <f t="shared" si="39"/>
        <v>0.23507805325987147</v>
      </c>
      <c r="AJ315">
        <v>0.38124999999999998</v>
      </c>
      <c r="AK315">
        <f t="shared" si="40"/>
        <v>0.38285156250000002</v>
      </c>
      <c r="AM315" t="str">
        <f t="shared" si="41"/>
        <v/>
      </c>
    </row>
    <row r="316" spans="1:39" x14ac:dyDescent="0.2">
      <c r="A316" t="s">
        <v>1846</v>
      </c>
      <c r="B316" t="s">
        <v>1801</v>
      </c>
      <c r="C316" t="s">
        <v>637</v>
      </c>
      <c r="D316">
        <v>3</v>
      </c>
      <c r="E316" t="s">
        <v>671</v>
      </c>
      <c r="F316" t="s">
        <v>1461</v>
      </c>
      <c r="G316">
        <v>29</v>
      </c>
      <c r="H316" t="s">
        <v>624</v>
      </c>
      <c r="I316" t="s">
        <v>448</v>
      </c>
      <c r="J316" t="s">
        <v>633</v>
      </c>
      <c r="K316" t="s">
        <v>634</v>
      </c>
      <c r="L316">
        <v>105</v>
      </c>
      <c r="M316">
        <v>22</v>
      </c>
      <c r="N316">
        <v>1734</v>
      </c>
      <c r="O316" t="s">
        <v>406</v>
      </c>
      <c r="P316" t="s">
        <v>647</v>
      </c>
      <c r="Q316" t="s">
        <v>648</v>
      </c>
      <c r="R316">
        <v>207</v>
      </c>
      <c r="S316">
        <v>-16</v>
      </c>
      <c r="T316">
        <v>1794</v>
      </c>
      <c r="U316" t="s">
        <v>666</v>
      </c>
      <c r="W316" t="s">
        <v>1442</v>
      </c>
      <c r="Y316" t="s">
        <v>646</v>
      </c>
      <c r="Z316" t="s">
        <v>1442</v>
      </c>
      <c r="AB316">
        <f>IF(I316=$AA$2,_xlfn.XLOOKUP(O316,tennis_clusters!B:B,tennis_clusters!AB:AB),"NA")</f>
        <v>26</v>
      </c>
      <c r="AC316" t="str">
        <f>IF(OR(ISNUMBER(AB316),ISNA(AB316)),"NA",_xlfn.XLOOKUP(I316,tennis_clusters!B:B,tennis_clusters!AB:AB))</f>
        <v>NA</v>
      </c>
      <c r="AD316" t="str">
        <f t="shared" si="35"/>
        <v>W</v>
      </c>
      <c r="AE316" t="str">
        <f t="shared" si="36"/>
        <v>W</v>
      </c>
      <c r="AF316">
        <f t="shared" si="37"/>
        <v>26</v>
      </c>
      <c r="AG316">
        <f t="shared" si="34"/>
        <v>1</v>
      </c>
      <c r="AH316">
        <f t="shared" si="38"/>
        <v>1</v>
      </c>
      <c r="AI316">
        <f t="shared" si="39"/>
        <v>0</v>
      </c>
      <c r="AJ316">
        <v>0.38124999999999998</v>
      </c>
      <c r="AK316">
        <f t="shared" si="40"/>
        <v>0.38285156250000002</v>
      </c>
      <c r="AM316" t="str">
        <f t="shared" si="41"/>
        <v/>
      </c>
    </row>
    <row r="317" spans="1:39" x14ac:dyDescent="0.2">
      <c r="A317" t="s">
        <v>1847</v>
      </c>
      <c r="B317" t="s">
        <v>1699</v>
      </c>
      <c r="C317" t="s">
        <v>637</v>
      </c>
      <c r="D317">
        <v>3</v>
      </c>
      <c r="E317" t="s">
        <v>671</v>
      </c>
      <c r="F317" t="s">
        <v>1461</v>
      </c>
      <c r="G317">
        <v>52</v>
      </c>
      <c r="H317" t="s">
        <v>620</v>
      </c>
      <c r="I317" t="s">
        <v>199</v>
      </c>
      <c r="J317" t="s">
        <v>638</v>
      </c>
      <c r="K317" t="s">
        <v>639</v>
      </c>
      <c r="L317">
        <v>17</v>
      </c>
      <c r="M317">
        <v>3</v>
      </c>
      <c r="N317">
        <v>2047</v>
      </c>
      <c r="O317" t="s">
        <v>448</v>
      </c>
      <c r="P317" t="s">
        <v>633</v>
      </c>
      <c r="Q317" t="s">
        <v>634</v>
      </c>
      <c r="R317">
        <v>125</v>
      </c>
      <c r="S317">
        <v>-5</v>
      </c>
      <c r="T317">
        <v>1740</v>
      </c>
      <c r="U317" t="s">
        <v>1848</v>
      </c>
      <c r="V317">
        <v>3</v>
      </c>
      <c r="W317" t="s">
        <v>646</v>
      </c>
      <c r="Y317" t="s">
        <v>1442</v>
      </c>
      <c r="Z317" t="s">
        <v>1442</v>
      </c>
      <c r="AB317" t="str">
        <f>IF(I317=$AA$2,_xlfn.XLOOKUP(O317,tennis_clusters!B:B,tennis_clusters!AB:AB),"NA")</f>
        <v>NA</v>
      </c>
      <c r="AC317">
        <f>IF(OR(ISNUMBER(AB317),ISNA(AB317)),"NA",_xlfn.XLOOKUP(I317,tennis_clusters!B:B,tennis_clusters!AB:AB))</f>
        <v>15</v>
      </c>
      <c r="AD317" t="str">
        <f t="shared" si="35"/>
        <v>L</v>
      </c>
      <c r="AE317" t="str">
        <f t="shared" si="36"/>
        <v>L</v>
      </c>
      <c r="AF317">
        <f t="shared" si="37"/>
        <v>15</v>
      </c>
      <c r="AG317">
        <f t="shared" si="34"/>
        <v>0</v>
      </c>
      <c r="AH317">
        <f t="shared" si="38"/>
        <v>0.26923076923076922</v>
      </c>
      <c r="AI317">
        <f t="shared" si="39"/>
        <v>7.2485207100591711E-2</v>
      </c>
      <c r="AJ317">
        <v>0.38124999999999998</v>
      </c>
      <c r="AK317">
        <f t="shared" si="40"/>
        <v>0.14535156249999998</v>
      </c>
      <c r="AM317" t="str">
        <f t="shared" si="41"/>
        <v/>
      </c>
    </row>
    <row r="318" spans="1:39" x14ac:dyDescent="0.2">
      <c r="A318" t="s">
        <v>1847</v>
      </c>
      <c r="B318" t="s">
        <v>1699</v>
      </c>
      <c r="C318" t="s">
        <v>637</v>
      </c>
      <c r="D318">
        <v>3</v>
      </c>
      <c r="E318" t="s">
        <v>671</v>
      </c>
      <c r="F318" t="s">
        <v>1461</v>
      </c>
      <c r="G318">
        <v>52</v>
      </c>
      <c r="H318" t="s">
        <v>624</v>
      </c>
      <c r="I318" t="s">
        <v>448</v>
      </c>
      <c r="J318" t="s">
        <v>633</v>
      </c>
      <c r="K318" t="s">
        <v>634</v>
      </c>
      <c r="L318">
        <v>125</v>
      </c>
      <c r="M318">
        <v>19</v>
      </c>
      <c r="N318">
        <v>1721</v>
      </c>
      <c r="O318" t="s">
        <v>1849</v>
      </c>
      <c r="P318" t="s">
        <v>621</v>
      </c>
      <c r="Q318" t="s">
        <v>622</v>
      </c>
      <c r="R318">
        <v>222</v>
      </c>
      <c r="S318">
        <v>-21</v>
      </c>
      <c r="T318">
        <v>1711</v>
      </c>
      <c r="U318" t="s">
        <v>1850</v>
      </c>
      <c r="W318" t="s">
        <v>646</v>
      </c>
      <c r="Y318" t="s">
        <v>646</v>
      </c>
      <c r="Z318" t="s">
        <v>1442</v>
      </c>
      <c r="AB318" t="e">
        <f>IF(I318=$AA$2,_xlfn.XLOOKUP(O318,tennis_clusters!B:B,tennis_clusters!AB:AB),"NA")</f>
        <v>#N/A</v>
      </c>
      <c r="AC318" t="str">
        <f>IF(OR(ISNUMBER(AB318),ISNA(AB318)),"NA",_xlfn.XLOOKUP(I318,tennis_clusters!B:B,tennis_clusters!AB:AB))</f>
        <v>NA</v>
      </c>
      <c r="AD318" t="str">
        <f t="shared" si="35"/>
        <v>W</v>
      </c>
      <c r="AE318" t="str">
        <f t="shared" si="36"/>
        <v/>
      </c>
      <c r="AF318" t="str">
        <f t="shared" si="37"/>
        <v/>
      </c>
      <c r="AG318" t="str">
        <f t="shared" si="34"/>
        <v/>
      </c>
      <c r="AH318" t="str">
        <f t="shared" si="38"/>
        <v/>
      </c>
      <c r="AI318" t="str">
        <f t="shared" si="39"/>
        <v/>
      </c>
      <c r="AJ318">
        <v>0.38124999999999998</v>
      </c>
      <c r="AK318" t="str">
        <f t="shared" si="40"/>
        <v/>
      </c>
      <c r="AM318" t="str">
        <f t="shared" si="41"/>
        <v/>
      </c>
    </row>
    <row r="319" spans="1:39" x14ac:dyDescent="0.2">
      <c r="A319" t="s">
        <v>1851</v>
      </c>
      <c r="B319" t="s">
        <v>670</v>
      </c>
      <c r="C319" t="s">
        <v>608</v>
      </c>
      <c r="D319">
        <v>5</v>
      </c>
      <c r="E319" t="s">
        <v>671</v>
      </c>
      <c r="F319" t="s">
        <v>1461</v>
      </c>
      <c r="G319">
        <v>45</v>
      </c>
      <c r="H319" t="s">
        <v>628</v>
      </c>
      <c r="I319" t="s">
        <v>547</v>
      </c>
      <c r="J319" t="s">
        <v>737</v>
      </c>
      <c r="K319" t="s">
        <v>738</v>
      </c>
      <c r="L319">
        <v>29</v>
      </c>
      <c r="M319">
        <v>6</v>
      </c>
      <c r="N319">
        <v>1969</v>
      </c>
      <c r="O319" t="s">
        <v>448</v>
      </c>
      <c r="P319" t="s">
        <v>633</v>
      </c>
      <c r="Q319" t="s">
        <v>634</v>
      </c>
      <c r="R319">
        <v>146</v>
      </c>
      <c r="S319">
        <v>-11</v>
      </c>
      <c r="T319">
        <v>1732</v>
      </c>
      <c r="U319" t="s">
        <v>1852</v>
      </c>
      <c r="V319">
        <v>24</v>
      </c>
      <c r="W319" t="s">
        <v>646</v>
      </c>
      <c r="Y319" t="s">
        <v>1442</v>
      </c>
      <c r="Z319" t="s">
        <v>1442</v>
      </c>
      <c r="AB319" t="str">
        <f>IF(I319=$AA$2,_xlfn.XLOOKUP(O319,tennis_clusters!B:B,tennis_clusters!AB:AB),"NA")</f>
        <v>NA</v>
      </c>
      <c r="AC319">
        <f>IF(OR(ISNUMBER(AB319),ISNA(AB319)),"NA",_xlfn.XLOOKUP(I319,tennis_clusters!B:B,tennis_clusters!AB:AB))</f>
        <v>2</v>
      </c>
      <c r="AD319" t="str">
        <f t="shared" si="35"/>
        <v>L</v>
      </c>
      <c r="AE319" t="str">
        <f t="shared" si="36"/>
        <v>L</v>
      </c>
      <c r="AF319">
        <f t="shared" si="37"/>
        <v>2</v>
      </c>
      <c r="AG319">
        <f t="shared" si="34"/>
        <v>0</v>
      </c>
      <c r="AH319">
        <f t="shared" si="38"/>
        <v>0.51515151515151514</v>
      </c>
      <c r="AI319">
        <f t="shared" si="39"/>
        <v>0.26538108356290174</v>
      </c>
      <c r="AJ319">
        <v>0.38124999999999998</v>
      </c>
      <c r="AK319">
        <f t="shared" si="40"/>
        <v>0.14535156249999998</v>
      </c>
      <c r="AM319" t="str">
        <f t="shared" si="41"/>
        <v/>
      </c>
    </row>
    <row r="320" spans="1:39" x14ac:dyDescent="0.2">
      <c r="A320" t="s">
        <v>1851</v>
      </c>
      <c r="B320" t="s">
        <v>670</v>
      </c>
      <c r="C320" t="s">
        <v>608</v>
      </c>
      <c r="D320">
        <v>5</v>
      </c>
      <c r="E320" t="s">
        <v>671</v>
      </c>
      <c r="F320" t="s">
        <v>1461</v>
      </c>
      <c r="G320">
        <v>45</v>
      </c>
      <c r="H320" t="s">
        <v>632</v>
      </c>
      <c r="I320" t="s">
        <v>448</v>
      </c>
      <c r="J320" t="s">
        <v>633</v>
      </c>
      <c r="K320" t="s">
        <v>634</v>
      </c>
      <c r="L320">
        <v>146</v>
      </c>
      <c r="M320">
        <v>64</v>
      </c>
      <c r="N320">
        <v>1668</v>
      </c>
      <c r="O320" t="s">
        <v>517</v>
      </c>
      <c r="P320" t="s">
        <v>672</v>
      </c>
      <c r="Q320" t="s">
        <v>673</v>
      </c>
      <c r="R320">
        <v>126</v>
      </c>
      <c r="S320">
        <v>-24</v>
      </c>
      <c r="T320">
        <v>1877</v>
      </c>
      <c r="U320" t="s">
        <v>1853</v>
      </c>
      <c r="W320" t="s">
        <v>646</v>
      </c>
      <c r="Y320" t="s">
        <v>646</v>
      </c>
      <c r="Z320" t="s">
        <v>1442</v>
      </c>
      <c r="AB320">
        <f>IF(I320=$AA$2,_xlfn.XLOOKUP(O320,tennis_clusters!B:B,tennis_clusters!AB:AB),"NA")</f>
        <v>10</v>
      </c>
      <c r="AC320" t="str">
        <f>IF(OR(ISNUMBER(AB320),ISNA(AB320)),"NA",_xlfn.XLOOKUP(I320,tennis_clusters!B:B,tennis_clusters!AB:AB))</f>
        <v>NA</v>
      </c>
      <c r="AD320" t="str">
        <f t="shared" si="35"/>
        <v>W</v>
      </c>
      <c r="AE320" t="str">
        <f t="shared" si="36"/>
        <v>W</v>
      </c>
      <c r="AF320">
        <f t="shared" si="37"/>
        <v>10</v>
      </c>
      <c r="AG320">
        <f t="shared" si="34"/>
        <v>1</v>
      </c>
      <c r="AH320">
        <f t="shared" si="38"/>
        <v>0.33333333333333331</v>
      </c>
      <c r="AI320">
        <f t="shared" si="39"/>
        <v>0.44444444444444453</v>
      </c>
      <c r="AJ320">
        <v>0.38124999999999998</v>
      </c>
      <c r="AK320">
        <f t="shared" si="40"/>
        <v>0.38285156250000002</v>
      </c>
      <c r="AM320" t="str">
        <f t="shared" si="41"/>
        <v/>
      </c>
    </row>
    <row r="321" spans="1:39" x14ac:dyDescent="0.2">
      <c r="A321" t="s">
        <v>1854</v>
      </c>
      <c r="B321" t="s">
        <v>1535</v>
      </c>
      <c r="C321" t="s">
        <v>637</v>
      </c>
      <c r="D321">
        <v>3</v>
      </c>
      <c r="E321" t="s">
        <v>671</v>
      </c>
      <c r="F321" t="s">
        <v>1461</v>
      </c>
      <c r="G321">
        <v>25</v>
      </c>
      <c r="H321" t="s">
        <v>624</v>
      </c>
      <c r="I321" t="s">
        <v>450</v>
      </c>
      <c r="J321" t="s">
        <v>989</v>
      </c>
      <c r="K321" t="s">
        <v>990</v>
      </c>
      <c r="L321">
        <v>57</v>
      </c>
      <c r="M321">
        <v>8</v>
      </c>
      <c r="N321">
        <v>1828</v>
      </c>
      <c r="O321" t="s">
        <v>448</v>
      </c>
      <c r="P321" t="s">
        <v>633</v>
      </c>
      <c r="Q321" t="s">
        <v>634</v>
      </c>
      <c r="R321">
        <v>149</v>
      </c>
      <c r="S321">
        <v>-15</v>
      </c>
      <c r="T321">
        <v>1683</v>
      </c>
      <c r="U321" t="s">
        <v>1855</v>
      </c>
      <c r="V321">
        <v>8</v>
      </c>
      <c r="W321" t="s">
        <v>646</v>
      </c>
      <c r="Y321" t="s">
        <v>1442</v>
      </c>
      <c r="Z321" t="s">
        <v>1442</v>
      </c>
      <c r="AB321" t="str">
        <f>IF(I321=$AA$2,_xlfn.XLOOKUP(O321,tennis_clusters!B:B,tennis_clusters!AB:AB),"NA")</f>
        <v>NA</v>
      </c>
      <c r="AC321">
        <f>IF(OR(ISNUMBER(AB321),ISNA(AB321)),"NA",_xlfn.XLOOKUP(I321,tennis_clusters!B:B,tennis_clusters!AB:AB))</f>
        <v>15</v>
      </c>
      <c r="AD321" t="str">
        <f t="shared" si="35"/>
        <v>L</v>
      </c>
      <c r="AE321" t="str">
        <f t="shared" si="36"/>
        <v>L</v>
      </c>
      <c r="AF321">
        <f t="shared" si="37"/>
        <v>15</v>
      </c>
      <c r="AG321">
        <f t="shared" si="34"/>
        <v>0</v>
      </c>
      <c r="AH321">
        <f t="shared" si="38"/>
        <v>0.26923076923076922</v>
      </c>
      <c r="AI321">
        <f t="shared" si="39"/>
        <v>7.2485207100591711E-2</v>
      </c>
      <c r="AJ321">
        <v>0.38124999999999998</v>
      </c>
      <c r="AK321">
        <f t="shared" si="40"/>
        <v>0.14535156249999998</v>
      </c>
      <c r="AM321" t="str">
        <f t="shared" si="41"/>
        <v/>
      </c>
    </row>
    <row r="322" spans="1:39" x14ac:dyDescent="0.2">
      <c r="A322" t="s">
        <v>1856</v>
      </c>
      <c r="B322" t="s">
        <v>1474</v>
      </c>
      <c r="C322" t="s">
        <v>637</v>
      </c>
      <c r="D322">
        <v>3</v>
      </c>
      <c r="E322" t="s">
        <v>671</v>
      </c>
      <c r="F322" t="s">
        <v>1461</v>
      </c>
      <c r="G322">
        <v>39</v>
      </c>
      <c r="H322" t="s">
        <v>620</v>
      </c>
      <c r="I322" t="s">
        <v>35</v>
      </c>
      <c r="J322" t="s">
        <v>633</v>
      </c>
      <c r="K322" t="s">
        <v>634</v>
      </c>
      <c r="L322">
        <v>30</v>
      </c>
      <c r="M322">
        <v>3</v>
      </c>
      <c r="N322">
        <v>1958</v>
      </c>
      <c r="O322" t="s">
        <v>448</v>
      </c>
      <c r="P322" t="s">
        <v>633</v>
      </c>
      <c r="Q322" t="s">
        <v>634</v>
      </c>
      <c r="R322">
        <v>161</v>
      </c>
      <c r="S322">
        <v>-8</v>
      </c>
      <c r="T322">
        <v>1692</v>
      </c>
      <c r="U322" t="s">
        <v>744</v>
      </c>
      <c r="V322">
        <v>5</v>
      </c>
      <c r="W322" t="s">
        <v>646</v>
      </c>
      <c r="Y322" t="s">
        <v>1442</v>
      </c>
      <c r="Z322" t="s">
        <v>1442</v>
      </c>
      <c r="AB322" t="str">
        <f>IF(I322=$AA$2,_xlfn.XLOOKUP(O322,tennis_clusters!B:B,tennis_clusters!AB:AB),"NA")</f>
        <v>NA</v>
      </c>
      <c r="AC322">
        <f>IF(OR(ISNUMBER(AB322),ISNA(AB322)),"NA",_xlfn.XLOOKUP(I322,tennis_clusters!B:B,tennis_clusters!AB:AB))</f>
        <v>22</v>
      </c>
      <c r="AD322" t="str">
        <f t="shared" si="35"/>
        <v>L</v>
      </c>
      <c r="AE322" t="str">
        <f t="shared" si="36"/>
        <v>L</v>
      </c>
      <c r="AF322">
        <f t="shared" si="37"/>
        <v>22</v>
      </c>
      <c r="AG322">
        <f t="shared" ref="AG322:AG353" si="42">IF(NOT(AE322=""),IF(AE322="W",1,0),"")</f>
        <v>0</v>
      </c>
      <c r="AH322">
        <f t="shared" si="38"/>
        <v>0.36842105263157893</v>
      </c>
      <c r="AI322">
        <f t="shared" si="39"/>
        <v>0.13573407202216065</v>
      </c>
      <c r="AJ322">
        <v>0.38124999999999998</v>
      </c>
      <c r="AK322">
        <f t="shared" si="40"/>
        <v>0.14535156249999998</v>
      </c>
      <c r="AM322" t="str">
        <f t="shared" si="41"/>
        <v/>
      </c>
    </row>
    <row r="323" spans="1:39" x14ac:dyDescent="0.2">
      <c r="A323" t="s">
        <v>1856</v>
      </c>
      <c r="B323" t="s">
        <v>1474</v>
      </c>
      <c r="C323" t="s">
        <v>637</v>
      </c>
      <c r="D323">
        <v>3</v>
      </c>
      <c r="E323" t="s">
        <v>671</v>
      </c>
      <c r="F323" t="s">
        <v>1461</v>
      </c>
      <c r="G323">
        <v>39</v>
      </c>
      <c r="H323" t="s">
        <v>624</v>
      </c>
      <c r="I323" t="s">
        <v>448</v>
      </c>
      <c r="J323" t="s">
        <v>633</v>
      </c>
      <c r="K323" t="s">
        <v>634</v>
      </c>
      <c r="L323">
        <v>161</v>
      </c>
      <c r="M323">
        <v>37</v>
      </c>
      <c r="N323">
        <v>1655</v>
      </c>
      <c r="O323" t="s">
        <v>447</v>
      </c>
      <c r="P323" t="s">
        <v>633</v>
      </c>
      <c r="Q323" t="s">
        <v>634</v>
      </c>
      <c r="R323">
        <v>76</v>
      </c>
      <c r="S323">
        <v>-23</v>
      </c>
      <c r="T323">
        <v>1735</v>
      </c>
      <c r="U323" t="s">
        <v>949</v>
      </c>
      <c r="W323" t="s">
        <v>1442</v>
      </c>
      <c r="Y323" t="s">
        <v>646</v>
      </c>
      <c r="Z323" t="s">
        <v>1442</v>
      </c>
      <c r="AB323">
        <f>IF(I323=$AA$2,_xlfn.XLOOKUP(O323,tennis_clusters!B:B,tennis_clusters!AB:AB),"NA")</f>
        <v>14</v>
      </c>
      <c r="AC323" t="str">
        <f>IF(OR(ISNUMBER(AB323),ISNA(AB323)),"NA",_xlfn.XLOOKUP(I323,tennis_clusters!B:B,tennis_clusters!AB:AB))</f>
        <v>NA</v>
      </c>
      <c r="AD323" t="str">
        <f t="shared" ref="AD323:AD353" si="43">IF(OR(ISNUMBER(AB323),ISNA(AB323)),"W","L")</f>
        <v>W</v>
      </c>
      <c r="AE323" t="str">
        <f t="shared" ref="AE323:AE353" si="44">IF(OR(ISNA(AB323),ISNA(AC323)),"",IF(ISNUMBER(AB323),"W","L"))</f>
        <v>W</v>
      </c>
      <c r="AF323">
        <f t="shared" ref="AF323:AF353" si="45">IF(ISNUMBER(AB323),AB323,IF(ISNUMBER(AC323),AC323,""))</f>
        <v>14</v>
      </c>
      <c r="AG323">
        <f t="shared" si="42"/>
        <v>1</v>
      </c>
      <c r="AH323">
        <f t="shared" ref="AH323:AH353" si="46">IF(AF323="","",_xlfn.XLOOKUP(AF323,AL:AL,AM:AM))</f>
        <v>0.5</v>
      </c>
      <c r="AI323">
        <f t="shared" ref="AI323:AI353" si="47">IF(AF323="","",(AH323-AG323)^2)</f>
        <v>0.25</v>
      </c>
      <c r="AJ323">
        <v>0.38124999999999998</v>
      </c>
      <c r="AK323">
        <f t="shared" ref="AK323:AK353" si="48">IF(AG323="","",(AJ323-AG323)^2)</f>
        <v>0.38285156250000002</v>
      </c>
      <c r="AM323" t="str">
        <f t="shared" ref="AM323:AM353" si="49">IF(AO323=0,"",AN323/COUNTIF(AF:AF,AL323))</f>
        <v/>
      </c>
    </row>
    <row r="324" spans="1:39" x14ac:dyDescent="0.2">
      <c r="A324" t="s">
        <v>1857</v>
      </c>
      <c r="B324" t="s">
        <v>1835</v>
      </c>
      <c r="C324" t="s">
        <v>637</v>
      </c>
      <c r="D324">
        <v>3</v>
      </c>
      <c r="E324" t="s">
        <v>671</v>
      </c>
      <c r="F324" t="s">
        <v>1461</v>
      </c>
      <c r="G324">
        <v>43</v>
      </c>
      <c r="H324" t="s">
        <v>624</v>
      </c>
      <c r="I324" t="s">
        <v>196</v>
      </c>
      <c r="J324" t="s">
        <v>1045</v>
      </c>
      <c r="K324" t="s">
        <v>1046</v>
      </c>
      <c r="L324">
        <v>88</v>
      </c>
      <c r="M324">
        <v>10</v>
      </c>
      <c r="N324">
        <v>1780</v>
      </c>
      <c r="O324" t="s">
        <v>448</v>
      </c>
      <c r="P324" t="s">
        <v>633</v>
      </c>
      <c r="Q324" t="s">
        <v>634</v>
      </c>
      <c r="R324">
        <v>163</v>
      </c>
      <c r="S324">
        <v>-19</v>
      </c>
      <c r="T324">
        <v>1674</v>
      </c>
      <c r="U324" t="s">
        <v>1858</v>
      </c>
      <c r="W324" t="s">
        <v>662</v>
      </c>
      <c r="Y324" t="s">
        <v>1442</v>
      </c>
      <c r="Z324" t="s">
        <v>1442</v>
      </c>
      <c r="AB324" t="str">
        <f>IF(I324=$AA$2,_xlfn.XLOOKUP(O324,tennis_clusters!B:B,tennis_clusters!AB:AB),"NA")</f>
        <v>NA</v>
      </c>
      <c r="AC324">
        <f>IF(OR(ISNUMBER(AB324),ISNA(AB324)),"NA",_xlfn.XLOOKUP(I324,tennis_clusters!B:B,tennis_clusters!AB:AB))</f>
        <v>4</v>
      </c>
      <c r="AD324" t="str">
        <f t="shared" si="43"/>
        <v>L</v>
      </c>
      <c r="AE324" t="str">
        <f t="shared" si="44"/>
        <v>L</v>
      </c>
      <c r="AF324">
        <f t="shared" si="45"/>
        <v>4</v>
      </c>
      <c r="AG324">
        <f t="shared" si="42"/>
        <v>0</v>
      </c>
      <c r="AH324">
        <f t="shared" si="46"/>
        <v>0.25</v>
      </c>
      <c r="AI324">
        <f t="shared" si="47"/>
        <v>6.25E-2</v>
      </c>
      <c r="AJ324">
        <v>0.38124999999999998</v>
      </c>
      <c r="AK324">
        <f t="shared" si="48"/>
        <v>0.14535156249999998</v>
      </c>
      <c r="AM324" t="str">
        <f t="shared" si="49"/>
        <v/>
      </c>
    </row>
    <row r="325" spans="1:39" x14ac:dyDescent="0.2">
      <c r="A325" t="s">
        <v>1859</v>
      </c>
      <c r="B325" t="s">
        <v>1699</v>
      </c>
      <c r="C325" t="s">
        <v>637</v>
      </c>
      <c r="D325">
        <v>3</v>
      </c>
      <c r="E325" t="s">
        <v>671</v>
      </c>
      <c r="F325" t="s">
        <v>1461</v>
      </c>
      <c r="G325">
        <v>40</v>
      </c>
      <c r="H325" t="s">
        <v>624</v>
      </c>
      <c r="I325" t="s">
        <v>358</v>
      </c>
      <c r="J325" t="s">
        <v>1624</v>
      </c>
      <c r="K325" t="s">
        <v>1625</v>
      </c>
      <c r="L325">
        <v>127</v>
      </c>
      <c r="M325">
        <v>9</v>
      </c>
      <c r="N325">
        <v>1798</v>
      </c>
      <c r="O325" t="s">
        <v>448</v>
      </c>
      <c r="P325" t="s">
        <v>633</v>
      </c>
      <c r="Q325" t="s">
        <v>634</v>
      </c>
      <c r="R325">
        <v>140</v>
      </c>
      <c r="S325">
        <v>-17</v>
      </c>
      <c r="T325">
        <v>1692</v>
      </c>
      <c r="U325" t="s">
        <v>707</v>
      </c>
      <c r="W325" t="s">
        <v>646</v>
      </c>
      <c r="Y325" t="s">
        <v>646</v>
      </c>
      <c r="Z325" t="s">
        <v>1442</v>
      </c>
      <c r="AB325" t="str">
        <f>IF(I325=$AA$2,_xlfn.XLOOKUP(O325,tennis_clusters!B:B,tennis_clusters!AB:AB),"NA")</f>
        <v>NA</v>
      </c>
      <c r="AC325">
        <f>IF(OR(ISNUMBER(AB325),ISNA(AB325)),"NA",_xlfn.XLOOKUP(I325,tennis_clusters!B:B,tennis_clusters!AB:AB))</f>
        <v>28</v>
      </c>
      <c r="AD325" t="str">
        <f t="shared" si="43"/>
        <v>L</v>
      </c>
      <c r="AE325" t="str">
        <f t="shared" si="44"/>
        <v>L</v>
      </c>
      <c r="AF325">
        <f t="shared" si="45"/>
        <v>28</v>
      </c>
      <c r="AG325">
        <f t="shared" si="42"/>
        <v>0</v>
      </c>
      <c r="AH325">
        <f t="shared" si="46"/>
        <v>0.625</v>
      </c>
      <c r="AI325">
        <f t="shared" si="47"/>
        <v>0.390625</v>
      </c>
      <c r="AJ325">
        <v>0.38124999999999998</v>
      </c>
      <c r="AK325">
        <f t="shared" si="48"/>
        <v>0.14535156249999998</v>
      </c>
      <c r="AM325" t="str">
        <f t="shared" si="49"/>
        <v/>
      </c>
    </row>
    <row r="326" spans="1:39" x14ac:dyDescent="0.2">
      <c r="A326" t="s">
        <v>1860</v>
      </c>
      <c r="B326" t="s">
        <v>658</v>
      </c>
      <c r="C326" t="s">
        <v>608</v>
      </c>
      <c r="D326">
        <v>5</v>
      </c>
      <c r="E326" t="s">
        <v>608</v>
      </c>
      <c r="F326" t="s">
        <v>1461</v>
      </c>
      <c r="G326">
        <v>83</v>
      </c>
      <c r="H326" t="s">
        <v>632</v>
      </c>
      <c r="I326" t="s">
        <v>396</v>
      </c>
      <c r="J326" t="s">
        <v>647</v>
      </c>
      <c r="K326" t="s">
        <v>648</v>
      </c>
      <c r="L326">
        <v>57</v>
      </c>
      <c r="M326">
        <v>12</v>
      </c>
      <c r="N326">
        <v>1825</v>
      </c>
      <c r="O326" t="s">
        <v>448</v>
      </c>
      <c r="P326" t="s">
        <v>633</v>
      </c>
      <c r="Q326" t="s">
        <v>634</v>
      </c>
      <c r="R326">
        <v>123</v>
      </c>
      <c r="S326">
        <v>-21</v>
      </c>
      <c r="T326">
        <v>1713</v>
      </c>
      <c r="U326" t="s">
        <v>1861</v>
      </c>
      <c r="W326" t="s">
        <v>1442</v>
      </c>
      <c r="Y326" t="s">
        <v>1442</v>
      </c>
      <c r="Z326" t="s">
        <v>1442</v>
      </c>
      <c r="AB326" t="str">
        <f>IF(I326=$AA$2,_xlfn.XLOOKUP(O326,tennis_clusters!B:B,tennis_clusters!AB:AB),"NA")</f>
        <v>NA</v>
      </c>
      <c r="AC326">
        <f>IF(OR(ISNUMBER(AB326),ISNA(AB326)),"NA",_xlfn.XLOOKUP(I326,tennis_clusters!B:B,tennis_clusters!AB:AB))</f>
        <v>14</v>
      </c>
      <c r="AD326" t="str">
        <f t="shared" si="43"/>
        <v>L</v>
      </c>
      <c r="AE326" t="str">
        <f t="shared" si="44"/>
        <v>L</v>
      </c>
      <c r="AF326">
        <f t="shared" si="45"/>
        <v>14</v>
      </c>
      <c r="AG326">
        <f t="shared" si="42"/>
        <v>0</v>
      </c>
      <c r="AH326">
        <f t="shared" si="46"/>
        <v>0.5</v>
      </c>
      <c r="AI326">
        <f t="shared" si="47"/>
        <v>0.25</v>
      </c>
      <c r="AJ326">
        <v>0.38124999999999998</v>
      </c>
      <c r="AK326">
        <f t="shared" si="48"/>
        <v>0.14535156249999998</v>
      </c>
      <c r="AM326" t="str">
        <f t="shared" si="49"/>
        <v/>
      </c>
    </row>
    <row r="327" spans="1:39" x14ac:dyDescent="0.2">
      <c r="A327" t="s">
        <v>1862</v>
      </c>
      <c r="B327" t="s">
        <v>1863</v>
      </c>
      <c r="C327" t="s">
        <v>637</v>
      </c>
      <c r="D327">
        <v>3</v>
      </c>
      <c r="E327" t="s">
        <v>608</v>
      </c>
      <c r="F327" t="s">
        <v>1461</v>
      </c>
      <c r="G327">
        <v>72</v>
      </c>
      <c r="H327" t="s">
        <v>624</v>
      </c>
      <c r="I327" t="s">
        <v>180</v>
      </c>
      <c r="J327" t="s">
        <v>633</v>
      </c>
      <c r="K327" t="s">
        <v>634</v>
      </c>
      <c r="L327">
        <v>8</v>
      </c>
      <c r="M327">
        <v>1</v>
      </c>
      <c r="N327">
        <v>2151</v>
      </c>
      <c r="O327" t="s">
        <v>448</v>
      </c>
      <c r="P327" t="s">
        <v>633</v>
      </c>
      <c r="Q327" t="s">
        <v>634</v>
      </c>
      <c r="R327">
        <v>109</v>
      </c>
      <c r="S327">
        <v>-3</v>
      </c>
      <c r="T327">
        <v>1716</v>
      </c>
      <c r="U327" t="s">
        <v>968</v>
      </c>
      <c r="V327">
        <v>1</v>
      </c>
      <c r="W327" t="s">
        <v>1442</v>
      </c>
      <c r="Y327" t="s">
        <v>1442</v>
      </c>
      <c r="Z327" t="s">
        <v>1442</v>
      </c>
      <c r="AB327" t="str">
        <f>IF(I327=$AA$2,_xlfn.XLOOKUP(O327,tennis_clusters!B:B,tennis_clusters!AB:AB),"NA")</f>
        <v>NA</v>
      </c>
      <c r="AC327">
        <f>IF(OR(ISNUMBER(AB327),ISNA(AB327)),"NA",_xlfn.XLOOKUP(I327,tennis_clusters!B:B,tennis_clusters!AB:AB))</f>
        <v>8</v>
      </c>
      <c r="AD327" t="str">
        <f t="shared" si="43"/>
        <v>L</v>
      </c>
      <c r="AE327" t="str">
        <f t="shared" si="44"/>
        <v>L</v>
      </c>
      <c r="AF327">
        <f t="shared" si="45"/>
        <v>8</v>
      </c>
      <c r="AG327">
        <f t="shared" si="42"/>
        <v>0</v>
      </c>
      <c r="AH327">
        <f t="shared" si="46"/>
        <v>0.29166666666666669</v>
      </c>
      <c r="AI327">
        <f t="shared" si="47"/>
        <v>8.5069444444444461E-2</v>
      </c>
      <c r="AJ327">
        <v>0.38124999999999998</v>
      </c>
      <c r="AK327">
        <f t="shared" si="48"/>
        <v>0.14535156249999998</v>
      </c>
      <c r="AM327" t="str">
        <f t="shared" si="49"/>
        <v/>
      </c>
    </row>
    <row r="328" spans="1:39" x14ac:dyDescent="0.2">
      <c r="A328" t="s">
        <v>1864</v>
      </c>
      <c r="B328" t="s">
        <v>762</v>
      </c>
      <c r="C328" t="s">
        <v>637</v>
      </c>
      <c r="D328">
        <v>3</v>
      </c>
      <c r="E328" t="s">
        <v>608</v>
      </c>
      <c r="F328" t="s">
        <v>1461</v>
      </c>
      <c r="G328">
        <v>82</v>
      </c>
      <c r="H328" t="s">
        <v>628</v>
      </c>
      <c r="I328" t="s">
        <v>575</v>
      </c>
      <c r="J328" t="s">
        <v>745</v>
      </c>
      <c r="K328" t="s">
        <v>746</v>
      </c>
      <c r="L328">
        <v>172</v>
      </c>
      <c r="M328">
        <v>4</v>
      </c>
      <c r="N328">
        <v>1933</v>
      </c>
      <c r="O328" t="s">
        <v>448</v>
      </c>
      <c r="P328" t="s">
        <v>633</v>
      </c>
      <c r="Q328" t="s">
        <v>634</v>
      </c>
      <c r="R328">
        <v>103</v>
      </c>
      <c r="S328">
        <v>-9</v>
      </c>
      <c r="T328">
        <v>1725</v>
      </c>
      <c r="U328" t="s">
        <v>1819</v>
      </c>
      <c r="W328" t="s">
        <v>1442</v>
      </c>
      <c r="Y328" t="s">
        <v>646</v>
      </c>
      <c r="Z328" t="s">
        <v>847</v>
      </c>
      <c r="AB328" t="str">
        <f>IF(I328=$AA$2,_xlfn.XLOOKUP(O328,tennis_clusters!B:B,tennis_clusters!AB:AB),"NA")</f>
        <v>NA</v>
      </c>
      <c r="AC328">
        <f>IF(OR(ISNUMBER(AB328),ISNA(AB328)),"NA",_xlfn.XLOOKUP(I328,tennis_clusters!B:B,tennis_clusters!AB:AB))</f>
        <v>15</v>
      </c>
      <c r="AD328" t="str">
        <f t="shared" si="43"/>
        <v>L</v>
      </c>
      <c r="AE328" t="str">
        <f t="shared" si="44"/>
        <v>L</v>
      </c>
      <c r="AF328">
        <f t="shared" si="45"/>
        <v>15</v>
      </c>
      <c r="AG328">
        <f t="shared" si="42"/>
        <v>0</v>
      </c>
      <c r="AH328">
        <f t="shared" si="46"/>
        <v>0.26923076923076922</v>
      </c>
      <c r="AI328">
        <f t="shared" si="47"/>
        <v>7.2485207100591711E-2</v>
      </c>
      <c r="AJ328">
        <v>0.38124999999999998</v>
      </c>
      <c r="AK328">
        <f t="shared" si="48"/>
        <v>0.14535156249999998</v>
      </c>
      <c r="AM328" t="str">
        <f t="shared" si="49"/>
        <v/>
      </c>
    </row>
    <row r="329" spans="1:39" x14ac:dyDescent="0.2">
      <c r="A329" t="s">
        <v>1865</v>
      </c>
      <c r="B329" t="s">
        <v>670</v>
      </c>
      <c r="C329" t="s">
        <v>608</v>
      </c>
      <c r="D329">
        <v>5</v>
      </c>
      <c r="E329" t="s">
        <v>671</v>
      </c>
      <c r="F329" t="s">
        <v>1461</v>
      </c>
      <c r="G329">
        <v>51</v>
      </c>
      <c r="H329" t="s">
        <v>628</v>
      </c>
      <c r="I329" t="s">
        <v>460</v>
      </c>
      <c r="J329" t="s">
        <v>638</v>
      </c>
      <c r="K329" t="s">
        <v>639</v>
      </c>
      <c r="L329">
        <v>35</v>
      </c>
      <c r="M329">
        <v>6</v>
      </c>
      <c r="N329">
        <v>1952</v>
      </c>
      <c r="O329" t="s">
        <v>448</v>
      </c>
      <c r="P329" t="s">
        <v>633</v>
      </c>
      <c r="Q329" t="s">
        <v>634</v>
      </c>
      <c r="R329">
        <v>101</v>
      </c>
      <c r="S329">
        <v>-12</v>
      </c>
      <c r="T329">
        <v>1737</v>
      </c>
      <c r="U329" t="s">
        <v>1866</v>
      </c>
      <c r="V329">
        <v>32</v>
      </c>
      <c r="W329" t="s">
        <v>1442</v>
      </c>
      <c r="Y329" t="s">
        <v>1442</v>
      </c>
      <c r="Z329" t="s">
        <v>1442</v>
      </c>
      <c r="AB329" t="str">
        <f>IF(I329=$AA$2,_xlfn.XLOOKUP(O329,tennis_clusters!B:B,tennis_clusters!AB:AB),"NA")</f>
        <v>NA</v>
      </c>
      <c r="AC329">
        <f>IF(OR(ISNUMBER(AB329),ISNA(AB329)),"NA",_xlfn.XLOOKUP(I329,tennis_clusters!B:B,tennis_clusters!AB:AB))</f>
        <v>23</v>
      </c>
      <c r="AD329" t="str">
        <f t="shared" si="43"/>
        <v>L</v>
      </c>
      <c r="AE329" t="str">
        <f t="shared" si="44"/>
        <v>L</v>
      </c>
      <c r="AF329">
        <f t="shared" si="45"/>
        <v>23</v>
      </c>
      <c r="AG329">
        <f t="shared" si="42"/>
        <v>0</v>
      </c>
      <c r="AH329">
        <f t="shared" si="46"/>
        <v>0.53846153846153844</v>
      </c>
      <c r="AI329">
        <f t="shared" si="47"/>
        <v>0.28994082840236685</v>
      </c>
      <c r="AJ329">
        <v>0.38124999999999998</v>
      </c>
      <c r="AK329">
        <f t="shared" si="48"/>
        <v>0.14535156249999998</v>
      </c>
      <c r="AM329" t="str">
        <f t="shared" si="49"/>
        <v/>
      </c>
    </row>
    <row r="330" spans="1:39" x14ac:dyDescent="0.2">
      <c r="A330" t="s">
        <v>1865</v>
      </c>
      <c r="B330" t="s">
        <v>670</v>
      </c>
      <c r="C330" t="s">
        <v>608</v>
      </c>
      <c r="D330">
        <v>5</v>
      </c>
      <c r="E330" t="s">
        <v>671</v>
      </c>
      <c r="F330" t="s">
        <v>1461</v>
      </c>
      <c r="G330">
        <v>51</v>
      </c>
      <c r="H330" t="s">
        <v>632</v>
      </c>
      <c r="I330" t="s">
        <v>448</v>
      </c>
      <c r="J330" t="s">
        <v>633</v>
      </c>
      <c r="K330" t="s">
        <v>634</v>
      </c>
      <c r="L330">
        <v>101</v>
      </c>
      <c r="M330">
        <v>61</v>
      </c>
      <c r="N330">
        <v>1676</v>
      </c>
      <c r="O330" t="s">
        <v>487</v>
      </c>
      <c r="P330" t="s">
        <v>611</v>
      </c>
      <c r="Q330" t="s">
        <v>612</v>
      </c>
      <c r="R330">
        <v>69</v>
      </c>
      <c r="S330">
        <v>-23</v>
      </c>
      <c r="T330">
        <v>1886</v>
      </c>
      <c r="U330" t="s">
        <v>1867</v>
      </c>
      <c r="W330" t="s">
        <v>1442</v>
      </c>
      <c r="Y330" t="s">
        <v>1442</v>
      </c>
      <c r="Z330" t="s">
        <v>1442</v>
      </c>
      <c r="AB330">
        <f>IF(I330=$AA$2,_xlfn.XLOOKUP(O330,tennis_clusters!B:B,tennis_clusters!AB:AB),"NA")</f>
        <v>2</v>
      </c>
      <c r="AC330" t="str">
        <f>IF(OR(ISNUMBER(AB330),ISNA(AB330)),"NA",_xlfn.XLOOKUP(I330,tennis_clusters!B:B,tennis_clusters!AB:AB))</f>
        <v>NA</v>
      </c>
      <c r="AD330" t="str">
        <f t="shared" si="43"/>
        <v>W</v>
      </c>
      <c r="AE330" t="str">
        <f t="shared" si="44"/>
        <v>W</v>
      </c>
      <c r="AF330">
        <f t="shared" si="45"/>
        <v>2</v>
      </c>
      <c r="AG330">
        <f t="shared" si="42"/>
        <v>1</v>
      </c>
      <c r="AH330">
        <f t="shared" si="46"/>
        <v>0.51515151515151514</v>
      </c>
      <c r="AI330">
        <f t="shared" si="47"/>
        <v>0.23507805325987147</v>
      </c>
      <c r="AJ330">
        <v>0.38124999999999998</v>
      </c>
      <c r="AK330">
        <f t="shared" si="48"/>
        <v>0.38285156250000002</v>
      </c>
      <c r="AM330" t="str">
        <f t="shared" si="49"/>
        <v/>
      </c>
    </row>
    <row r="331" spans="1:39" x14ac:dyDescent="0.2">
      <c r="A331" t="s">
        <v>1868</v>
      </c>
      <c r="B331" t="s">
        <v>1535</v>
      </c>
      <c r="C331" t="s">
        <v>637</v>
      </c>
      <c r="D331">
        <v>3</v>
      </c>
      <c r="E331" t="s">
        <v>671</v>
      </c>
      <c r="F331" t="s">
        <v>1461</v>
      </c>
      <c r="G331">
        <v>23</v>
      </c>
      <c r="H331" t="s">
        <v>624</v>
      </c>
      <c r="I331" t="s">
        <v>365</v>
      </c>
      <c r="J331" t="s">
        <v>638</v>
      </c>
      <c r="K331" t="s">
        <v>639</v>
      </c>
      <c r="L331">
        <v>51</v>
      </c>
      <c r="M331">
        <v>6</v>
      </c>
      <c r="N331">
        <v>1867</v>
      </c>
      <c r="O331" t="s">
        <v>448</v>
      </c>
      <c r="P331" t="s">
        <v>633</v>
      </c>
      <c r="Q331" t="s">
        <v>634</v>
      </c>
      <c r="R331">
        <v>85</v>
      </c>
      <c r="S331">
        <v>-13</v>
      </c>
      <c r="T331">
        <v>1689</v>
      </c>
      <c r="U331" t="s">
        <v>1523</v>
      </c>
      <c r="W331" t="s">
        <v>1442</v>
      </c>
      <c r="Y331" t="s">
        <v>1442</v>
      </c>
      <c r="Z331" t="s">
        <v>1442</v>
      </c>
      <c r="AB331" t="str">
        <f>IF(I331=$AA$2,_xlfn.XLOOKUP(O331,tennis_clusters!B:B,tennis_clusters!AB:AB),"NA")</f>
        <v>NA</v>
      </c>
      <c r="AC331">
        <f>IF(OR(ISNUMBER(AB331),ISNA(AB331)),"NA",_xlfn.XLOOKUP(I331,tennis_clusters!B:B,tennis_clusters!AB:AB))</f>
        <v>6</v>
      </c>
      <c r="AD331" t="str">
        <f t="shared" si="43"/>
        <v>L</v>
      </c>
      <c r="AE331" t="str">
        <f t="shared" si="44"/>
        <v>L</v>
      </c>
      <c r="AF331">
        <f t="shared" si="45"/>
        <v>6</v>
      </c>
      <c r="AG331">
        <f t="shared" si="42"/>
        <v>0</v>
      </c>
      <c r="AH331">
        <f t="shared" si="46"/>
        <v>0.5</v>
      </c>
      <c r="AI331">
        <f t="shared" si="47"/>
        <v>0.25</v>
      </c>
      <c r="AJ331">
        <v>0.38124999999999998</v>
      </c>
      <c r="AK331">
        <f t="shared" si="48"/>
        <v>0.14535156249999998</v>
      </c>
      <c r="AM331" t="str">
        <f t="shared" si="49"/>
        <v/>
      </c>
    </row>
    <row r="332" spans="1:39" x14ac:dyDescent="0.2">
      <c r="A332" t="s">
        <v>1869</v>
      </c>
      <c r="B332" t="s">
        <v>1469</v>
      </c>
      <c r="C332" t="s">
        <v>783</v>
      </c>
      <c r="D332">
        <v>3</v>
      </c>
      <c r="E332" t="s">
        <v>671</v>
      </c>
      <c r="F332" t="s">
        <v>1461</v>
      </c>
      <c r="G332">
        <v>55</v>
      </c>
      <c r="H332" t="s">
        <v>624</v>
      </c>
      <c r="I332" t="s">
        <v>107</v>
      </c>
      <c r="J332" t="s">
        <v>633</v>
      </c>
      <c r="K332" t="s">
        <v>634</v>
      </c>
      <c r="L332">
        <v>48</v>
      </c>
      <c r="M332">
        <v>5</v>
      </c>
      <c r="N332">
        <v>1933</v>
      </c>
      <c r="O332" t="s">
        <v>448</v>
      </c>
      <c r="P332" t="s">
        <v>633</v>
      </c>
      <c r="Q332" t="s">
        <v>634</v>
      </c>
      <c r="R332">
        <v>90</v>
      </c>
      <c r="S332">
        <v>-10</v>
      </c>
      <c r="T332">
        <v>1699</v>
      </c>
      <c r="U332" t="s">
        <v>1870</v>
      </c>
      <c r="V332">
        <v>8</v>
      </c>
      <c r="W332" t="s">
        <v>1442</v>
      </c>
      <c r="Y332" t="s">
        <v>1442</v>
      </c>
      <c r="Z332" t="s">
        <v>1442</v>
      </c>
      <c r="AB332" t="str">
        <f>IF(I332=$AA$2,_xlfn.XLOOKUP(O332,tennis_clusters!B:B,tennis_clusters!AB:AB),"NA")</f>
        <v>NA</v>
      </c>
      <c r="AC332">
        <f>IF(OR(ISNUMBER(AB332),ISNA(AB332)),"NA",_xlfn.XLOOKUP(I332,tennis_clusters!B:B,tennis_clusters!AB:AB))</f>
        <v>8</v>
      </c>
      <c r="AD332" t="str">
        <f t="shared" si="43"/>
        <v>L</v>
      </c>
      <c r="AE332" t="str">
        <f t="shared" si="44"/>
        <v>L</v>
      </c>
      <c r="AF332">
        <f t="shared" si="45"/>
        <v>8</v>
      </c>
      <c r="AG332">
        <f t="shared" si="42"/>
        <v>0</v>
      </c>
      <c r="AH332">
        <f t="shared" si="46"/>
        <v>0.29166666666666669</v>
      </c>
      <c r="AI332">
        <f t="shared" si="47"/>
        <v>8.5069444444444461E-2</v>
      </c>
      <c r="AJ332">
        <v>0.38124999999999998</v>
      </c>
      <c r="AK332">
        <f t="shared" si="48"/>
        <v>0.14535156249999998</v>
      </c>
      <c r="AM332" t="str">
        <f t="shared" si="49"/>
        <v/>
      </c>
    </row>
    <row r="333" spans="1:39" x14ac:dyDescent="0.2">
      <c r="A333" t="s">
        <v>1871</v>
      </c>
      <c r="B333" t="s">
        <v>1474</v>
      </c>
      <c r="C333" t="s">
        <v>637</v>
      </c>
      <c r="D333">
        <v>3</v>
      </c>
      <c r="E333" t="s">
        <v>671</v>
      </c>
      <c r="F333" t="s">
        <v>1461</v>
      </c>
      <c r="G333">
        <v>29</v>
      </c>
      <c r="H333" t="s">
        <v>624</v>
      </c>
      <c r="I333" t="s">
        <v>171</v>
      </c>
      <c r="J333" t="s">
        <v>672</v>
      </c>
      <c r="K333" t="s">
        <v>673</v>
      </c>
      <c r="L333">
        <v>113</v>
      </c>
      <c r="M333">
        <v>9</v>
      </c>
      <c r="N333">
        <v>1803</v>
      </c>
      <c r="O333" t="s">
        <v>448</v>
      </c>
      <c r="P333" t="s">
        <v>633</v>
      </c>
      <c r="Q333" t="s">
        <v>634</v>
      </c>
      <c r="R333">
        <v>91</v>
      </c>
      <c r="S333">
        <v>-16</v>
      </c>
      <c r="T333">
        <v>1715</v>
      </c>
      <c r="U333" t="s">
        <v>744</v>
      </c>
      <c r="W333" t="s">
        <v>1442</v>
      </c>
      <c r="Y333" t="s">
        <v>1442</v>
      </c>
      <c r="Z333" t="s">
        <v>1442</v>
      </c>
      <c r="AB333" t="str">
        <f>IF(I333=$AA$2,_xlfn.XLOOKUP(O333,tennis_clusters!B:B,tennis_clusters!AB:AB),"NA")</f>
        <v>NA</v>
      </c>
      <c r="AC333">
        <f>IF(OR(ISNUMBER(AB333),ISNA(AB333)),"NA",_xlfn.XLOOKUP(I333,tennis_clusters!B:B,tennis_clusters!AB:AB))</f>
        <v>17</v>
      </c>
      <c r="AD333" t="str">
        <f t="shared" si="43"/>
        <v>L</v>
      </c>
      <c r="AE333" t="str">
        <f t="shared" si="44"/>
        <v>L</v>
      </c>
      <c r="AF333">
        <f t="shared" si="45"/>
        <v>17</v>
      </c>
      <c r="AG333">
        <f t="shared" si="42"/>
        <v>0</v>
      </c>
      <c r="AH333">
        <f t="shared" si="46"/>
        <v>0.16666666666666666</v>
      </c>
      <c r="AI333">
        <f t="shared" si="47"/>
        <v>2.7777777777777776E-2</v>
      </c>
      <c r="AJ333">
        <v>0.38124999999999998</v>
      </c>
      <c r="AK333">
        <f t="shared" si="48"/>
        <v>0.14535156249999998</v>
      </c>
      <c r="AM333" t="str">
        <f t="shared" si="49"/>
        <v/>
      </c>
    </row>
    <row r="334" spans="1:39" x14ac:dyDescent="0.2">
      <c r="A334" t="s">
        <v>1872</v>
      </c>
      <c r="B334" t="s">
        <v>1835</v>
      </c>
      <c r="C334" t="s">
        <v>637</v>
      </c>
      <c r="D334">
        <v>3</v>
      </c>
      <c r="E334" t="s">
        <v>671</v>
      </c>
      <c r="F334" t="s">
        <v>1461</v>
      </c>
      <c r="G334">
        <v>45</v>
      </c>
      <c r="H334" t="s">
        <v>624</v>
      </c>
      <c r="I334" t="s">
        <v>196</v>
      </c>
      <c r="J334" t="s">
        <v>1045</v>
      </c>
      <c r="K334" t="s">
        <v>1046</v>
      </c>
      <c r="L334">
        <v>86</v>
      </c>
      <c r="M334">
        <v>13</v>
      </c>
      <c r="N334">
        <v>1780</v>
      </c>
      <c r="O334" t="s">
        <v>448</v>
      </c>
      <c r="P334" t="s">
        <v>633</v>
      </c>
      <c r="Q334" t="s">
        <v>634</v>
      </c>
      <c r="R334">
        <v>96</v>
      </c>
      <c r="S334">
        <v>-16</v>
      </c>
      <c r="T334">
        <v>1731</v>
      </c>
      <c r="U334" t="s">
        <v>1873</v>
      </c>
      <c r="W334" t="s">
        <v>1442</v>
      </c>
      <c r="Y334" t="s">
        <v>1442</v>
      </c>
      <c r="Z334" t="s">
        <v>1442</v>
      </c>
      <c r="AB334" t="str">
        <f>IF(I334=$AA$2,_xlfn.XLOOKUP(O334,tennis_clusters!B:B,tennis_clusters!AB:AB),"NA")</f>
        <v>NA</v>
      </c>
      <c r="AC334">
        <f>IF(OR(ISNUMBER(AB334),ISNA(AB334)),"NA",_xlfn.XLOOKUP(I334,tennis_clusters!B:B,tennis_clusters!AB:AB))</f>
        <v>4</v>
      </c>
      <c r="AD334" t="str">
        <f t="shared" si="43"/>
        <v>L</v>
      </c>
      <c r="AE334" t="str">
        <f t="shared" si="44"/>
        <v>L</v>
      </c>
      <c r="AF334">
        <f t="shared" si="45"/>
        <v>4</v>
      </c>
      <c r="AG334">
        <f t="shared" si="42"/>
        <v>0</v>
      </c>
      <c r="AH334">
        <f t="shared" si="46"/>
        <v>0.25</v>
      </c>
      <c r="AI334">
        <f t="shared" si="47"/>
        <v>6.25E-2</v>
      </c>
      <c r="AJ334">
        <v>0.38124999999999998</v>
      </c>
      <c r="AK334">
        <f t="shared" si="48"/>
        <v>0.14535156249999998</v>
      </c>
      <c r="AM334" t="str">
        <f t="shared" si="49"/>
        <v/>
      </c>
    </row>
    <row r="335" spans="1:39" x14ac:dyDescent="0.2">
      <c r="A335" t="s">
        <v>1874</v>
      </c>
      <c r="B335" t="s">
        <v>1875</v>
      </c>
      <c r="C335" t="s">
        <v>637</v>
      </c>
      <c r="D335">
        <v>3</v>
      </c>
      <c r="E335" t="s">
        <v>671</v>
      </c>
      <c r="F335" t="s">
        <v>1461</v>
      </c>
      <c r="G335">
        <v>45</v>
      </c>
      <c r="H335" t="s">
        <v>624</v>
      </c>
      <c r="I335" t="s">
        <v>319</v>
      </c>
      <c r="J335" t="s">
        <v>647</v>
      </c>
      <c r="K335" t="s">
        <v>648</v>
      </c>
      <c r="L335">
        <v>147</v>
      </c>
      <c r="M335">
        <v>4</v>
      </c>
      <c r="N335">
        <v>1935</v>
      </c>
      <c r="O335" t="s">
        <v>448</v>
      </c>
      <c r="P335" t="s">
        <v>633</v>
      </c>
      <c r="Q335" t="s">
        <v>634</v>
      </c>
      <c r="R335">
        <v>95</v>
      </c>
      <c r="S335">
        <v>-9</v>
      </c>
      <c r="T335">
        <v>1740</v>
      </c>
      <c r="U335" t="s">
        <v>1876</v>
      </c>
      <c r="W335" t="s">
        <v>1442</v>
      </c>
      <c r="Y335" t="s">
        <v>728</v>
      </c>
      <c r="Z335" t="s">
        <v>1442</v>
      </c>
      <c r="AB335" t="str">
        <f>IF(I335=$AA$2,_xlfn.XLOOKUP(O335,tennis_clusters!B:B,tennis_clusters!AB:AB),"NA")</f>
        <v>NA</v>
      </c>
      <c r="AC335">
        <f>IF(OR(ISNUMBER(AB335),ISNA(AB335)),"NA",_xlfn.XLOOKUP(I335,tennis_clusters!B:B,tennis_clusters!AB:AB))</f>
        <v>13</v>
      </c>
      <c r="AD335" t="str">
        <f t="shared" si="43"/>
        <v>L</v>
      </c>
      <c r="AE335" t="str">
        <f t="shared" si="44"/>
        <v>L</v>
      </c>
      <c r="AF335">
        <f t="shared" si="45"/>
        <v>13</v>
      </c>
      <c r="AG335">
        <f t="shared" si="42"/>
        <v>0</v>
      </c>
      <c r="AH335">
        <f t="shared" si="46"/>
        <v>0.4375</v>
      </c>
      <c r="AI335">
        <f t="shared" si="47"/>
        <v>0.19140625</v>
      </c>
      <c r="AJ335">
        <v>0.38124999999999998</v>
      </c>
      <c r="AK335">
        <f t="shared" si="48"/>
        <v>0.14535156249999998</v>
      </c>
      <c r="AM335" t="str">
        <f t="shared" si="49"/>
        <v/>
      </c>
    </row>
    <row r="336" spans="1:39" x14ac:dyDescent="0.2">
      <c r="A336" t="s">
        <v>1877</v>
      </c>
      <c r="B336" t="s">
        <v>719</v>
      </c>
      <c r="C336" t="s">
        <v>608</v>
      </c>
      <c r="D336">
        <v>5</v>
      </c>
      <c r="E336" t="s">
        <v>609</v>
      </c>
      <c r="F336" t="s">
        <v>1461</v>
      </c>
      <c r="G336">
        <v>53</v>
      </c>
      <c r="H336" t="s">
        <v>632</v>
      </c>
      <c r="I336" t="s">
        <v>210</v>
      </c>
      <c r="J336" t="s">
        <v>638</v>
      </c>
      <c r="K336" t="s">
        <v>639</v>
      </c>
      <c r="L336">
        <v>8</v>
      </c>
      <c r="M336">
        <v>2</v>
      </c>
      <c r="N336">
        <v>2097</v>
      </c>
      <c r="O336" t="s">
        <v>448</v>
      </c>
      <c r="P336" t="s">
        <v>633</v>
      </c>
      <c r="Q336" t="s">
        <v>634</v>
      </c>
      <c r="R336">
        <v>98</v>
      </c>
      <c r="S336">
        <v>-6</v>
      </c>
      <c r="T336">
        <v>1746</v>
      </c>
      <c r="U336" t="s">
        <v>1192</v>
      </c>
      <c r="V336">
        <v>6</v>
      </c>
      <c r="W336" t="s">
        <v>1442</v>
      </c>
      <c r="Y336" t="s">
        <v>1442</v>
      </c>
      <c r="Z336" t="s">
        <v>1442</v>
      </c>
      <c r="AB336" t="str">
        <f>IF(I336=$AA$2,_xlfn.XLOOKUP(O336,tennis_clusters!B:B,tennis_clusters!AB:AB),"NA")</f>
        <v>NA</v>
      </c>
      <c r="AC336">
        <f>IF(OR(ISNUMBER(AB336),ISNA(AB336)),"NA",_xlfn.XLOOKUP(I336,tennis_clusters!B:B,tennis_clusters!AB:AB))</f>
        <v>13</v>
      </c>
      <c r="AD336" t="str">
        <f t="shared" si="43"/>
        <v>L</v>
      </c>
      <c r="AE336" t="str">
        <f t="shared" si="44"/>
        <v>L</v>
      </c>
      <c r="AF336">
        <f t="shared" si="45"/>
        <v>13</v>
      </c>
      <c r="AG336">
        <f t="shared" si="42"/>
        <v>0</v>
      </c>
      <c r="AH336">
        <f t="shared" si="46"/>
        <v>0.4375</v>
      </c>
      <c r="AI336">
        <f t="shared" si="47"/>
        <v>0.19140625</v>
      </c>
      <c r="AJ336">
        <v>0.38124999999999998</v>
      </c>
      <c r="AK336">
        <f t="shared" si="48"/>
        <v>0.14535156249999998</v>
      </c>
      <c r="AM336" t="str">
        <f t="shared" si="49"/>
        <v/>
      </c>
    </row>
    <row r="337" spans="1:39" x14ac:dyDescent="0.2">
      <c r="A337" t="s">
        <v>1878</v>
      </c>
      <c r="B337" t="s">
        <v>1879</v>
      </c>
      <c r="C337" t="s">
        <v>637</v>
      </c>
      <c r="D337">
        <v>3</v>
      </c>
      <c r="E337" t="s">
        <v>609</v>
      </c>
      <c r="F337" t="s">
        <v>1461</v>
      </c>
      <c r="G337">
        <v>55</v>
      </c>
      <c r="H337" t="s">
        <v>624</v>
      </c>
      <c r="I337" t="s">
        <v>271</v>
      </c>
      <c r="J337" t="s">
        <v>1510</v>
      </c>
      <c r="K337" t="s">
        <v>1511</v>
      </c>
      <c r="L337">
        <v>47</v>
      </c>
      <c r="M337">
        <v>6</v>
      </c>
      <c r="N337">
        <v>1919</v>
      </c>
      <c r="O337" t="s">
        <v>448</v>
      </c>
      <c r="P337" t="s">
        <v>633</v>
      </c>
      <c r="Q337" t="s">
        <v>634</v>
      </c>
      <c r="R337">
        <v>98</v>
      </c>
      <c r="S337">
        <v>-9</v>
      </c>
      <c r="T337">
        <v>1755</v>
      </c>
      <c r="U337" t="s">
        <v>744</v>
      </c>
      <c r="V337">
        <v>7</v>
      </c>
      <c r="W337" t="s">
        <v>1442</v>
      </c>
      <c r="Y337" t="s">
        <v>1442</v>
      </c>
      <c r="Z337" t="s">
        <v>1442</v>
      </c>
      <c r="AB337" t="str">
        <f>IF(I337=$AA$2,_xlfn.XLOOKUP(O337,tennis_clusters!B:B,tennis_clusters!AB:AB),"NA")</f>
        <v>NA</v>
      </c>
      <c r="AC337">
        <f>IF(OR(ISNUMBER(AB337),ISNA(AB337)),"NA",_xlfn.XLOOKUP(I337,tennis_clusters!B:B,tennis_clusters!AB:AB))</f>
        <v>15</v>
      </c>
      <c r="AD337" t="str">
        <f t="shared" si="43"/>
        <v>L</v>
      </c>
      <c r="AE337" t="str">
        <f t="shared" si="44"/>
        <v>L</v>
      </c>
      <c r="AF337">
        <f t="shared" si="45"/>
        <v>15</v>
      </c>
      <c r="AG337">
        <f t="shared" si="42"/>
        <v>0</v>
      </c>
      <c r="AH337">
        <f t="shared" si="46"/>
        <v>0.26923076923076922</v>
      </c>
      <c r="AI337">
        <f t="shared" si="47"/>
        <v>7.2485207100591711E-2</v>
      </c>
      <c r="AJ337">
        <v>0.38124999999999998</v>
      </c>
      <c r="AK337">
        <f t="shared" si="48"/>
        <v>0.14535156249999998</v>
      </c>
      <c r="AM337" t="str">
        <f t="shared" si="49"/>
        <v/>
      </c>
    </row>
    <row r="338" spans="1:39" x14ac:dyDescent="0.2">
      <c r="A338" t="s">
        <v>1880</v>
      </c>
      <c r="B338" t="s">
        <v>891</v>
      </c>
      <c r="C338" t="s">
        <v>637</v>
      </c>
      <c r="D338">
        <v>3</v>
      </c>
      <c r="E338" t="s">
        <v>609</v>
      </c>
      <c r="F338" t="s">
        <v>1453</v>
      </c>
      <c r="G338">
        <v>65</v>
      </c>
      <c r="H338" t="s">
        <v>624</v>
      </c>
      <c r="I338" t="s">
        <v>158</v>
      </c>
      <c r="J338" t="s">
        <v>716</v>
      </c>
      <c r="K338" t="s">
        <v>717</v>
      </c>
      <c r="L338">
        <v>396</v>
      </c>
      <c r="M338">
        <v>13</v>
      </c>
      <c r="N338">
        <v>1795</v>
      </c>
      <c r="O338" t="s">
        <v>448</v>
      </c>
      <c r="P338" t="s">
        <v>633</v>
      </c>
      <c r="Q338" t="s">
        <v>634</v>
      </c>
      <c r="R338">
        <v>96</v>
      </c>
      <c r="S338">
        <v>-14</v>
      </c>
      <c r="T338">
        <v>1769</v>
      </c>
      <c r="U338" t="s">
        <v>890</v>
      </c>
      <c r="W338" t="s">
        <v>1442</v>
      </c>
      <c r="Y338" t="s">
        <v>1442</v>
      </c>
      <c r="Z338" t="s">
        <v>1442</v>
      </c>
      <c r="AB338" t="str">
        <f>IF(I338=$AA$2,_xlfn.XLOOKUP(O338,tennis_clusters!B:B,tennis_clusters!AB:AB),"NA")</f>
        <v>NA</v>
      </c>
      <c r="AC338">
        <f>IF(OR(ISNUMBER(AB338),ISNA(AB338)),"NA",_xlfn.XLOOKUP(I338,tennis_clusters!B:B,tennis_clusters!AB:AB))</f>
        <v>13</v>
      </c>
      <c r="AD338" t="str">
        <f t="shared" si="43"/>
        <v>L</v>
      </c>
      <c r="AE338" t="str">
        <f t="shared" si="44"/>
        <v>L</v>
      </c>
      <c r="AF338">
        <f t="shared" si="45"/>
        <v>13</v>
      </c>
      <c r="AG338">
        <f t="shared" si="42"/>
        <v>0</v>
      </c>
      <c r="AH338">
        <f t="shared" si="46"/>
        <v>0.4375</v>
      </c>
      <c r="AI338">
        <f t="shared" si="47"/>
        <v>0.19140625</v>
      </c>
      <c r="AJ338">
        <v>0.38124999999999998</v>
      </c>
      <c r="AK338">
        <f t="shared" si="48"/>
        <v>0.14535156249999998</v>
      </c>
      <c r="AM338" t="str">
        <f t="shared" si="49"/>
        <v/>
      </c>
    </row>
    <row r="339" spans="1:39" x14ac:dyDescent="0.2">
      <c r="A339" t="s">
        <v>1881</v>
      </c>
      <c r="B339" t="s">
        <v>1801</v>
      </c>
      <c r="C339" t="s">
        <v>637</v>
      </c>
      <c r="D339">
        <v>3</v>
      </c>
      <c r="E339" t="s">
        <v>671</v>
      </c>
      <c r="F339" t="s">
        <v>1461</v>
      </c>
      <c r="G339">
        <v>44</v>
      </c>
      <c r="H339" t="s">
        <v>620</v>
      </c>
      <c r="I339" t="s">
        <v>107</v>
      </c>
      <c r="J339" t="s">
        <v>633</v>
      </c>
      <c r="K339" t="s">
        <v>634</v>
      </c>
      <c r="L339">
        <v>61</v>
      </c>
      <c r="M339">
        <v>4</v>
      </c>
      <c r="N339">
        <v>1971</v>
      </c>
      <c r="O339" t="s">
        <v>448</v>
      </c>
      <c r="P339" t="s">
        <v>633</v>
      </c>
      <c r="Q339" t="s">
        <v>634</v>
      </c>
      <c r="R339">
        <v>94</v>
      </c>
      <c r="S339">
        <v>-7</v>
      </c>
      <c r="T339">
        <v>1776</v>
      </c>
      <c r="U339" t="s">
        <v>1882</v>
      </c>
      <c r="V339">
        <v>6</v>
      </c>
      <c r="W339" t="s">
        <v>646</v>
      </c>
      <c r="Y339" t="s">
        <v>1442</v>
      </c>
      <c r="Z339" t="s">
        <v>1442</v>
      </c>
      <c r="AB339" t="str">
        <f>IF(I339=$AA$2,_xlfn.XLOOKUP(O339,tennis_clusters!B:B,tennis_clusters!AB:AB),"NA")</f>
        <v>NA</v>
      </c>
      <c r="AC339">
        <f>IF(OR(ISNUMBER(AB339),ISNA(AB339)),"NA",_xlfn.XLOOKUP(I339,tennis_clusters!B:B,tennis_clusters!AB:AB))</f>
        <v>8</v>
      </c>
      <c r="AD339" t="str">
        <f t="shared" si="43"/>
        <v>L</v>
      </c>
      <c r="AE339" t="str">
        <f t="shared" si="44"/>
        <v>L</v>
      </c>
      <c r="AF339">
        <f t="shared" si="45"/>
        <v>8</v>
      </c>
      <c r="AG339">
        <f t="shared" si="42"/>
        <v>0</v>
      </c>
      <c r="AH339">
        <f t="shared" si="46"/>
        <v>0.29166666666666669</v>
      </c>
      <c r="AI339">
        <f t="shared" si="47"/>
        <v>8.5069444444444461E-2</v>
      </c>
      <c r="AJ339">
        <v>0.38124999999999998</v>
      </c>
      <c r="AK339">
        <f t="shared" si="48"/>
        <v>0.14535156249999998</v>
      </c>
      <c r="AM339" t="str">
        <f t="shared" si="49"/>
        <v/>
      </c>
    </row>
    <row r="340" spans="1:39" x14ac:dyDescent="0.2">
      <c r="A340" t="s">
        <v>1881</v>
      </c>
      <c r="B340" t="s">
        <v>1801</v>
      </c>
      <c r="C340" t="s">
        <v>637</v>
      </c>
      <c r="D340">
        <v>3</v>
      </c>
      <c r="E340" t="s">
        <v>671</v>
      </c>
      <c r="F340" t="s">
        <v>1461</v>
      </c>
      <c r="G340">
        <v>44</v>
      </c>
      <c r="H340" t="s">
        <v>624</v>
      </c>
      <c r="I340" t="s">
        <v>448</v>
      </c>
      <c r="J340" t="s">
        <v>633</v>
      </c>
      <c r="K340" t="s">
        <v>634</v>
      </c>
      <c r="L340">
        <v>94</v>
      </c>
      <c r="M340">
        <v>19</v>
      </c>
      <c r="N340">
        <v>1757</v>
      </c>
      <c r="O340" t="s">
        <v>1883</v>
      </c>
      <c r="P340" t="s">
        <v>647</v>
      </c>
      <c r="Q340" t="s">
        <v>648</v>
      </c>
      <c r="R340">
        <v>115</v>
      </c>
      <c r="S340">
        <v>-15</v>
      </c>
      <c r="T340">
        <v>1819</v>
      </c>
      <c r="U340" t="s">
        <v>1121</v>
      </c>
      <c r="W340" t="s">
        <v>1442</v>
      </c>
      <c r="Y340" t="s">
        <v>646</v>
      </c>
      <c r="Z340" t="s">
        <v>1442</v>
      </c>
      <c r="AB340" t="e">
        <f>IF(I340=$AA$2,_xlfn.XLOOKUP(O340,tennis_clusters!B:B,tennis_clusters!AB:AB),"NA")</f>
        <v>#N/A</v>
      </c>
      <c r="AC340" t="str">
        <f>IF(OR(ISNUMBER(AB340),ISNA(AB340)),"NA",_xlfn.XLOOKUP(I340,tennis_clusters!B:B,tennis_clusters!AB:AB))</f>
        <v>NA</v>
      </c>
      <c r="AD340" t="str">
        <f t="shared" si="43"/>
        <v>W</v>
      </c>
      <c r="AE340" t="str">
        <f t="shared" si="44"/>
        <v/>
      </c>
      <c r="AF340" t="str">
        <f t="shared" si="45"/>
        <v/>
      </c>
      <c r="AG340" t="str">
        <f t="shared" si="42"/>
        <v/>
      </c>
      <c r="AH340" t="str">
        <f t="shared" si="46"/>
        <v/>
      </c>
      <c r="AI340" t="str">
        <f t="shared" si="47"/>
        <v/>
      </c>
      <c r="AJ340">
        <v>0.38124999999999998</v>
      </c>
      <c r="AK340" t="str">
        <f t="shared" si="48"/>
        <v/>
      </c>
      <c r="AM340" t="str">
        <f t="shared" si="49"/>
        <v/>
      </c>
    </row>
    <row r="341" spans="1:39" x14ac:dyDescent="0.2">
      <c r="A341" t="s">
        <v>1884</v>
      </c>
      <c r="B341" t="s">
        <v>607</v>
      </c>
      <c r="C341" t="s">
        <v>608</v>
      </c>
      <c r="D341">
        <v>5</v>
      </c>
      <c r="E341" t="s">
        <v>609</v>
      </c>
      <c r="F341" t="s">
        <v>1461</v>
      </c>
      <c r="G341">
        <v>64</v>
      </c>
      <c r="H341" t="s">
        <v>632</v>
      </c>
      <c r="I341" t="s">
        <v>428</v>
      </c>
      <c r="J341" t="s">
        <v>638</v>
      </c>
      <c r="K341" t="s">
        <v>639</v>
      </c>
      <c r="L341">
        <v>63</v>
      </c>
      <c r="M341">
        <v>21</v>
      </c>
      <c r="N341">
        <v>1782</v>
      </c>
      <c r="O341" t="s">
        <v>448</v>
      </c>
      <c r="P341" t="s">
        <v>633</v>
      </c>
      <c r="Q341" t="s">
        <v>634</v>
      </c>
      <c r="R341">
        <v>88</v>
      </c>
      <c r="S341">
        <v>-22</v>
      </c>
      <c r="T341">
        <v>1779</v>
      </c>
      <c r="U341" t="s">
        <v>1885</v>
      </c>
      <c r="W341" t="s">
        <v>1442</v>
      </c>
      <c r="Y341" t="s">
        <v>1442</v>
      </c>
      <c r="Z341" t="s">
        <v>1442</v>
      </c>
      <c r="AB341" t="str">
        <f>IF(I341=$AA$2,_xlfn.XLOOKUP(O341,tennis_clusters!B:B,tennis_clusters!AB:AB),"NA")</f>
        <v>NA</v>
      </c>
      <c r="AC341">
        <f>IF(OR(ISNUMBER(AB341),ISNA(AB341)),"NA",_xlfn.XLOOKUP(I341,tennis_clusters!B:B,tennis_clusters!AB:AB))</f>
        <v>14</v>
      </c>
      <c r="AD341" t="str">
        <f t="shared" si="43"/>
        <v>L</v>
      </c>
      <c r="AE341" t="str">
        <f t="shared" si="44"/>
        <v>L</v>
      </c>
      <c r="AF341">
        <f t="shared" si="45"/>
        <v>14</v>
      </c>
      <c r="AG341">
        <f t="shared" si="42"/>
        <v>0</v>
      </c>
      <c r="AH341">
        <f t="shared" si="46"/>
        <v>0.5</v>
      </c>
      <c r="AI341">
        <f t="shared" si="47"/>
        <v>0.25</v>
      </c>
      <c r="AJ341">
        <v>0.38124999999999998</v>
      </c>
      <c r="AK341">
        <f t="shared" si="48"/>
        <v>0.14535156249999998</v>
      </c>
      <c r="AM341" t="str">
        <f t="shared" si="49"/>
        <v/>
      </c>
    </row>
    <row r="342" spans="1:39" x14ac:dyDescent="0.2">
      <c r="A342" t="s">
        <v>1886</v>
      </c>
      <c r="B342" t="s">
        <v>1240</v>
      </c>
      <c r="C342" t="s">
        <v>783</v>
      </c>
      <c r="D342">
        <v>3</v>
      </c>
      <c r="E342" t="s">
        <v>671</v>
      </c>
      <c r="F342" t="s">
        <v>1461</v>
      </c>
      <c r="G342">
        <v>31</v>
      </c>
      <c r="H342" t="s">
        <v>624</v>
      </c>
      <c r="I342" t="s">
        <v>565</v>
      </c>
      <c r="J342" t="s">
        <v>984</v>
      </c>
      <c r="K342" t="s">
        <v>985</v>
      </c>
      <c r="L342">
        <v>59</v>
      </c>
      <c r="M342">
        <v>8</v>
      </c>
      <c r="N342">
        <v>1889</v>
      </c>
      <c r="O342" t="s">
        <v>448</v>
      </c>
      <c r="P342" t="s">
        <v>633</v>
      </c>
      <c r="Q342" t="s">
        <v>634</v>
      </c>
      <c r="R342">
        <v>106</v>
      </c>
      <c r="S342">
        <v>-11</v>
      </c>
      <c r="T342">
        <v>1790</v>
      </c>
      <c r="U342" t="s">
        <v>1887</v>
      </c>
      <c r="W342" t="s">
        <v>1442</v>
      </c>
      <c r="Y342" t="s">
        <v>1442</v>
      </c>
      <c r="Z342" t="s">
        <v>1442</v>
      </c>
      <c r="AB342" t="str">
        <f>IF(I342=$AA$2,_xlfn.XLOOKUP(O342,tennis_clusters!B:B,tennis_clusters!AB:AB),"NA")</f>
        <v>NA</v>
      </c>
      <c r="AC342">
        <f>IF(OR(ISNUMBER(AB342),ISNA(AB342)),"NA",_xlfn.XLOOKUP(I342,tennis_clusters!B:B,tennis_clusters!AB:AB))</f>
        <v>10</v>
      </c>
      <c r="AD342" t="str">
        <f t="shared" si="43"/>
        <v>L</v>
      </c>
      <c r="AE342" t="str">
        <f t="shared" si="44"/>
        <v>L</v>
      </c>
      <c r="AF342">
        <f t="shared" si="45"/>
        <v>10</v>
      </c>
      <c r="AG342">
        <f t="shared" si="42"/>
        <v>0</v>
      </c>
      <c r="AH342">
        <f t="shared" si="46"/>
        <v>0.33333333333333331</v>
      </c>
      <c r="AI342">
        <f t="shared" si="47"/>
        <v>0.1111111111111111</v>
      </c>
      <c r="AJ342">
        <v>0.38124999999999998</v>
      </c>
      <c r="AK342">
        <f t="shared" si="48"/>
        <v>0.14535156249999998</v>
      </c>
      <c r="AM342" t="str">
        <f t="shared" si="49"/>
        <v/>
      </c>
    </row>
    <row r="343" spans="1:39" x14ac:dyDescent="0.2">
      <c r="A343" t="s">
        <v>1888</v>
      </c>
      <c r="B343" t="s">
        <v>670</v>
      </c>
      <c r="C343" t="s">
        <v>608</v>
      </c>
      <c r="D343">
        <v>5</v>
      </c>
      <c r="E343" t="s">
        <v>671</v>
      </c>
      <c r="F343" t="s">
        <v>1461</v>
      </c>
      <c r="G343">
        <v>41</v>
      </c>
      <c r="H343" t="s">
        <v>628</v>
      </c>
      <c r="I343" t="s">
        <v>178</v>
      </c>
      <c r="J343" t="s">
        <v>700</v>
      </c>
      <c r="K343" t="s">
        <v>701</v>
      </c>
      <c r="L343">
        <v>25</v>
      </c>
      <c r="M343">
        <v>4</v>
      </c>
      <c r="N343">
        <v>2088</v>
      </c>
      <c r="O343" t="s">
        <v>448</v>
      </c>
      <c r="P343" t="s">
        <v>633</v>
      </c>
      <c r="Q343" t="s">
        <v>634</v>
      </c>
      <c r="R343">
        <v>151</v>
      </c>
      <c r="S343">
        <v>-6</v>
      </c>
      <c r="T343">
        <v>1796</v>
      </c>
      <c r="U343" t="s">
        <v>1889</v>
      </c>
      <c r="V343">
        <v>24</v>
      </c>
      <c r="W343" t="s">
        <v>662</v>
      </c>
      <c r="Y343" t="s">
        <v>1442</v>
      </c>
      <c r="Z343" t="s">
        <v>1442</v>
      </c>
      <c r="AB343" t="str">
        <f>IF(I343=$AA$2,_xlfn.XLOOKUP(O343,tennis_clusters!B:B,tennis_clusters!AB:AB),"NA")</f>
        <v>NA</v>
      </c>
      <c r="AC343">
        <f>IF(OR(ISNUMBER(AB343),ISNA(AB343)),"NA",_xlfn.XLOOKUP(I343,tennis_clusters!B:B,tennis_clusters!AB:AB))</f>
        <v>15</v>
      </c>
      <c r="AD343" t="str">
        <f t="shared" si="43"/>
        <v>L</v>
      </c>
      <c r="AE343" t="str">
        <f t="shared" si="44"/>
        <v>L</v>
      </c>
      <c r="AF343">
        <f t="shared" si="45"/>
        <v>15</v>
      </c>
      <c r="AG343">
        <f t="shared" si="42"/>
        <v>0</v>
      </c>
      <c r="AH343">
        <f t="shared" si="46"/>
        <v>0.26923076923076922</v>
      </c>
      <c r="AI343">
        <f t="shared" si="47"/>
        <v>7.2485207100591711E-2</v>
      </c>
      <c r="AJ343">
        <v>0.38124999999999998</v>
      </c>
      <c r="AK343">
        <f t="shared" si="48"/>
        <v>0.14535156249999998</v>
      </c>
      <c r="AM343" t="str">
        <f t="shared" si="49"/>
        <v/>
      </c>
    </row>
    <row r="344" spans="1:39" x14ac:dyDescent="0.2">
      <c r="A344" t="s">
        <v>1888</v>
      </c>
      <c r="B344" t="s">
        <v>670</v>
      </c>
      <c r="C344" t="s">
        <v>608</v>
      </c>
      <c r="D344">
        <v>5</v>
      </c>
      <c r="E344" t="s">
        <v>671</v>
      </c>
      <c r="F344" t="s">
        <v>1461</v>
      </c>
      <c r="G344">
        <v>41</v>
      </c>
      <c r="H344" t="s">
        <v>632</v>
      </c>
      <c r="I344" t="s">
        <v>448</v>
      </c>
      <c r="J344" t="s">
        <v>633</v>
      </c>
      <c r="K344" t="s">
        <v>634</v>
      </c>
      <c r="L344">
        <v>151</v>
      </c>
      <c r="M344">
        <v>29</v>
      </c>
      <c r="N344">
        <v>1767</v>
      </c>
      <c r="O344" t="s">
        <v>184</v>
      </c>
      <c r="P344" t="s">
        <v>672</v>
      </c>
      <c r="Q344" t="s">
        <v>673</v>
      </c>
      <c r="R344">
        <v>74</v>
      </c>
      <c r="S344">
        <v>-21</v>
      </c>
      <c r="T344">
        <v>1863</v>
      </c>
      <c r="U344" t="s">
        <v>1890</v>
      </c>
      <c r="W344" t="s">
        <v>1442</v>
      </c>
      <c r="Y344" t="s">
        <v>662</v>
      </c>
      <c r="Z344" t="s">
        <v>1442</v>
      </c>
      <c r="AB344">
        <f>IF(I344=$AA$2,_xlfn.XLOOKUP(O344,tennis_clusters!B:B,tennis_clusters!AB:AB),"NA")</f>
        <v>27</v>
      </c>
      <c r="AC344" t="str">
        <f>IF(OR(ISNUMBER(AB344),ISNA(AB344)),"NA",_xlfn.XLOOKUP(I344,tennis_clusters!B:B,tennis_clusters!AB:AB))</f>
        <v>NA</v>
      </c>
      <c r="AD344" t="str">
        <f t="shared" si="43"/>
        <v>W</v>
      </c>
      <c r="AE344" t="str">
        <f t="shared" si="44"/>
        <v>W</v>
      </c>
      <c r="AF344">
        <f t="shared" si="45"/>
        <v>27</v>
      </c>
      <c r="AG344">
        <f t="shared" si="42"/>
        <v>1</v>
      </c>
      <c r="AH344">
        <f t="shared" si="46"/>
        <v>1</v>
      </c>
      <c r="AI344">
        <f t="shared" si="47"/>
        <v>0</v>
      </c>
      <c r="AJ344">
        <v>0.38124999999999998</v>
      </c>
      <c r="AK344">
        <f t="shared" si="48"/>
        <v>0.38285156250000002</v>
      </c>
      <c r="AM344" t="str">
        <f t="shared" si="49"/>
        <v/>
      </c>
    </row>
    <row r="345" spans="1:39" x14ac:dyDescent="0.2">
      <c r="A345" t="s">
        <v>1891</v>
      </c>
      <c r="B345" t="s">
        <v>1616</v>
      </c>
      <c r="C345" t="s">
        <v>637</v>
      </c>
      <c r="D345">
        <v>3</v>
      </c>
      <c r="E345" t="s">
        <v>671</v>
      </c>
      <c r="F345" t="s">
        <v>1461</v>
      </c>
      <c r="G345">
        <v>36</v>
      </c>
      <c r="H345" t="s">
        <v>620</v>
      </c>
      <c r="I345" t="s">
        <v>136</v>
      </c>
      <c r="J345" t="s">
        <v>633</v>
      </c>
      <c r="K345" t="s">
        <v>634</v>
      </c>
      <c r="L345">
        <v>5</v>
      </c>
      <c r="M345">
        <v>1</v>
      </c>
      <c r="N345">
        <v>2138</v>
      </c>
      <c r="O345" t="s">
        <v>448</v>
      </c>
      <c r="P345" t="s">
        <v>633</v>
      </c>
      <c r="Q345" t="s">
        <v>634</v>
      </c>
      <c r="R345">
        <v>147</v>
      </c>
      <c r="S345">
        <v>-3</v>
      </c>
      <c r="T345">
        <v>1770</v>
      </c>
      <c r="U345" t="s">
        <v>666</v>
      </c>
      <c r="V345">
        <v>1</v>
      </c>
      <c r="W345" t="s">
        <v>646</v>
      </c>
      <c r="Y345" t="s">
        <v>1442</v>
      </c>
      <c r="Z345" t="s">
        <v>1442</v>
      </c>
      <c r="AB345" t="str">
        <f>IF(I345=$AA$2,_xlfn.XLOOKUP(O345,tennis_clusters!B:B,tennis_clusters!AB:AB),"NA")</f>
        <v>NA</v>
      </c>
      <c r="AC345">
        <f>IF(OR(ISNUMBER(AB345),ISNA(AB345)),"NA",_xlfn.XLOOKUP(I345,tennis_clusters!B:B,tennis_clusters!AB:AB))</f>
        <v>18</v>
      </c>
      <c r="AD345" t="str">
        <f t="shared" si="43"/>
        <v>L</v>
      </c>
      <c r="AE345" t="str">
        <f t="shared" si="44"/>
        <v>L</v>
      </c>
      <c r="AF345">
        <f t="shared" si="45"/>
        <v>18</v>
      </c>
      <c r="AG345">
        <f t="shared" si="42"/>
        <v>0</v>
      </c>
      <c r="AH345">
        <f t="shared" si="46"/>
        <v>0.2857142857142857</v>
      </c>
      <c r="AI345">
        <f t="shared" si="47"/>
        <v>8.1632653061224483E-2</v>
      </c>
      <c r="AJ345">
        <v>0.38124999999999998</v>
      </c>
      <c r="AK345">
        <f t="shared" si="48"/>
        <v>0.14535156249999998</v>
      </c>
      <c r="AM345" t="str">
        <f t="shared" si="49"/>
        <v/>
      </c>
    </row>
    <row r="346" spans="1:39" x14ac:dyDescent="0.2">
      <c r="A346" t="s">
        <v>1891</v>
      </c>
      <c r="B346" t="s">
        <v>1616</v>
      </c>
      <c r="C346" t="s">
        <v>637</v>
      </c>
      <c r="D346">
        <v>3</v>
      </c>
      <c r="E346" t="s">
        <v>671</v>
      </c>
      <c r="F346" t="s">
        <v>1461</v>
      </c>
      <c r="G346">
        <v>36</v>
      </c>
      <c r="H346" t="s">
        <v>624</v>
      </c>
      <c r="I346" t="s">
        <v>448</v>
      </c>
      <c r="J346" t="s">
        <v>633</v>
      </c>
      <c r="K346" t="s">
        <v>634</v>
      </c>
      <c r="L346">
        <v>147</v>
      </c>
      <c r="M346">
        <v>21</v>
      </c>
      <c r="N346">
        <v>1749</v>
      </c>
      <c r="O346" t="s">
        <v>340</v>
      </c>
      <c r="P346" t="s">
        <v>745</v>
      </c>
      <c r="Q346" t="s">
        <v>746</v>
      </c>
      <c r="R346">
        <v>70</v>
      </c>
      <c r="S346">
        <v>-14</v>
      </c>
      <c r="T346">
        <v>1841</v>
      </c>
      <c r="U346" t="s">
        <v>949</v>
      </c>
      <c r="W346" t="s">
        <v>1442</v>
      </c>
      <c r="Y346" t="s">
        <v>646</v>
      </c>
      <c r="Z346" t="s">
        <v>1442</v>
      </c>
      <c r="AB346">
        <f>IF(I346=$AA$2,_xlfn.XLOOKUP(O346,tennis_clusters!B:B,tennis_clusters!AB:AB),"NA")</f>
        <v>23</v>
      </c>
      <c r="AC346" t="str">
        <f>IF(OR(ISNUMBER(AB346),ISNA(AB346)),"NA",_xlfn.XLOOKUP(I346,tennis_clusters!B:B,tennis_clusters!AB:AB))</f>
        <v>NA</v>
      </c>
      <c r="AD346" t="str">
        <f t="shared" si="43"/>
        <v>W</v>
      </c>
      <c r="AE346" t="str">
        <f t="shared" si="44"/>
        <v>W</v>
      </c>
      <c r="AF346">
        <f t="shared" si="45"/>
        <v>23</v>
      </c>
      <c r="AG346">
        <f t="shared" si="42"/>
        <v>1</v>
      </c>
      <c r="AH346">
        <f t="shared" si="46"/>
        <v>0.53846153846153844</v>
      </c>
      <c r="AI346">
        <f t="shared" si="47"/>
        <v>0.21301775147928997</v>
      </c>
      <c r="AJ346">
        <v>0.38124999999999998</v>
      </c>
      <c r="AK346">
        <f t="shared" si="48"/>
        <v>0.38285156250000002</v>
      </c>
      <c r="AM346" t="str">
        <f t="shared" si="49"/>
        <v/>
      </c>
    </row>
    <row r="347" spans="1:39" x14ac:dyDescent="0.2">
      <c r="A347" t="s">
        <v>1892</v>
      </c>
      <c r="B347" t="s">
        <v>1516</v>
      </c>
      <c r="C347" t="s">
        <v>637</v>
      </c>
      <c r="D347">
        <v>3</v>
      </c>
      <c r="E347" t="s">
        <v>671</v>
      </c>
      <c r="F347" t="s">
        <v>1461</v>
      </c>
      <c r="G347">
        <v>26</v>
      </c>
      <c r="H347" t="s">
        <v>624</v>
      </c>
      <c r="I347" t="s">
        <v>439</v>
      </c>
      <c r="J347" t="s">
        <v>1510</v>
      </c>
      <c r="K347" t="s">
        <v>1511</v>
      </c>
      <c r="L347">
        <v>3</v>
      </c>
      <c r="M347">
        <v>1</v>
      </c>
      <c r="N347">
        <v>2205</v>
      </c>
      <c r="O347" t="s">
        <v>448</v>
      </c>
      <c r="P347" t="s">
        <v>633</v>
      </c>
      <c r="Q347" t="s">
        <v>634</v>
      </c>
      <c r="R347">
        <v>182</v>
      </c>
      <c r="S347">
        <v>-2</v>
      </c>
      <c r="T347">
        <v>1755</v>
      </c>
      <c r="U347" t="s">
        <v>1047</v>
      </c>
      <c r="V347">
        <v>1</v>
      </c>
      <c r="W347" t="s">
        <v>646</v>
      </c>
      <c r="Y347" t="s">
        <v>1442</v>
      </c>
      <c r="Z347" t="s">
        <v>1442</v>
      </c>
      <c r="AB347" t="str">
        <f>IF(I347=$AA$2,_xlfn.XLOOKUP(O347,tennis_clusters!B:B,tennis_clusters!AB:AB),"NA")</f>
        <v>NA</v>
      </c>
      <c r="AC347">
        <f>IF(OR(ISNUMBER(AB347),ISNA(AB347)),"NA",_xlfn.XLOOKUP(I347,tennis_clusters!B:B,tennis_clusters!AB:AB))</f>
        <v>21</v>
      </c>
      <c r="AD347" t="str">
        <f t="shared" si="43"/>
        <v>L</v>
      </c>
      <c r="AE347" t="str">
        <f t="shared" si="44"/>
        <v>L</v>
      </c>
      <c r="AF347">
        <f t="shared" si="45"/>
        <v>21</v>
      </c>
      <c r="AG347">
        <f t="shared" si="42"/>
        <v>0</v>
      </c>
      <c r="AH347">
        <f t="shared" si="46"/>
        <v>0</v>
      </c>
      <c r="AI347">
        <f t="shared" si="47"/>
        <v>0</v>
      </c>
      <c r="AJ347">
        <v>0.38124999999999998</v>
      </c>
      <c r="AK347">
        <f t="shared" si="48"/>
        <v>0.14535156249999998</v>
      </c>
      <c r="AM347" t="str">
        <f t="shared" si="49"/>
        <v/>
      </c>
    </row>
    <row r="348" spans="1:39" x14ac:dyDescent="0.2">
      <c r="A348" t="s">
        <v>1893</v>
      </c>
      <c r="B348" t="s">
        <v>1094</v>
      </c>
      <c r="C348" t="s">
        <v>783</v>
      </c>
      <c r="D348">
        <v>3</v>
      </c>
      <c r="E348" t="s">
        <v>671</v>
      </c>
      <c r="F348" t="s">
        <v>1461</v>
      </c>
      <c r="G348">
        <v>32</v>
      </c>
      <c r="H348" t="s">
        <v>620</v>
      </c>
      <c r="I348" t="s">
        <v>222</v>
      </c>
      <c r="J348" t="s">
        <v>647</v>
      </c>
      <c r="K348" t="s">
        <v>648</v>
      </c>
      <c r="L348">
        <v>28</v>
      </c>
      <c r="M348">
        <v>2</v>
      </c>
      <c r="N348">
        <v>2102</v>
      </c>
      <c r="O348" t="s">
        <v>448</v>
      </c>
      <c r="P348" t="s">
        <v>633</v>
      </c>
      <c r="Q348" t="s">
        <v>634</v>
      </c>
      <c r="R348">
        <v>185</v>
      </c>
      <c r="S348">
        <v>-4</v>
      </c>
      <c r="T348">
        <v>1760</v>
      </c>
      <c r="U348" t="s">
        <v>742</v>
      </c>
      <c r="V348">
        <v>12</v>
      </c>
      <c r="W348" t="s">
        <v>646</v>
      </c>
      <c r="Y348" t="s">
        <v>1442</v>
      </c>
      <c r="Z348" t="s">
        <v>1442</v>
      </c>
      <c r="AB348" t="str">
        <f>IF(I348=$AA$2,_xlfn.XLOOKUP(O348,tennis_clusters!B:B,tennis_clusters!AB:AB),"NA")</f>
        <v>NA</v>
      </c>
      <c r="AC348">
        <f>IF(OR(ISNUMBER(AB348),ISNA(AB348)),"NA",_xlfn.XLOOKUP(I348,tennis_clusters!B:B,tennis_clusters!AB:AB))</f>
        <v>13</v>
      </c>
      <c r="AD348" t="str">
        <f t="shared" si="43"/>
        <v>L</v>
      </c>
      <c r="AE348" t="str">
        <f t="shared" si="44"/>
        <v>L</v>
      </c>
      <c r="AF348">
        <f t="shared" si="45"/>
        <v>13</v>
      </c>
      <c r="AG348">
        <f t="shared" si="42"/>
        <v>0</v>
      </c>
      <c r="AH348">
        <f t="shared" si="46"/>
        <v>0.4375</v>
      </c>
      <c r="AI348">
        <f t="shared" si="47"/>
        <v>0.19140625</v>
      </c>
      <c r="AJ348">
        <v>0.38124999999999998</v>
      </c>
      <c r="AK348">
        <f t="shared" si="48"/>
        <v>0.14535156249999998</v>
      </c>
      <c r="AM348" t="str">
        <f t="shared" si="49"/>
        <v/>
      </c>
    </row>
    <row r="349" spans="1:39" x14ac:dyDescent="0.2">
      <c r="A349" t="s">
        <v>1893</v>
      </c>
      <c r="B349" t="s">
        <v>1094</v>
      </c>
      <c r="C349" t="s">
        <v>783</v>
      </c>
      <c r="D349">
        <v>3</v>
      </c>
      <c r="E349" t="s">
        <v>671</v>
      </c>
      <c r="F349" t="s">
        <v>1461</v>
      </c>
      <c r="G349">
        <v>32</v>
      </c>
      <c r="H349" t="s">
        <v>624</v>
      </c>
      <c r="I349" t="s">
        <v>448</v>
      </c>
      <c r="J349" t="s">
        <v>633</v>
      </c>
      <c r="K349" t="s">
        <v>634</v>
      </c>
      <c r="L349">
        <v>185</v>
      </c>
      <c r="M349">
        <v>34</v>
      </c>
      <c r="N349">
        <v>1726</v>
      </c>
      <c r="O349" t="s">
        <v>318</v>
      </c>
      <c r="P349" t="s">
        <v>633</v>
      </c>
      <c r="Q349" t="s">
        <v>634</v>
      </c>
      <c r="R349">
        <v>18</v>
      </c>
      <c r="S349">
        <v>-15</v>
      </c>
      <c r="T349">
        <v>2001</v>
      </c>
      <c r="U349" t="s">
        <v>1894</v>
      </c>
      <c r="W349" t="s">
        <v>1442</v>
      </c>
      <c r="X349">
        <v>7</v>
      </c>
      <c r="Y349" t="s">
        <v>646</v>
      </c>
      <c r="Z349" t="s">
        <v>847</v>
      </c>
      <c r="AB349">
        <f>IF(I349=$AA$2,_xlfn.XLOOKUP(O349,tennis_clusters!B:B,tennis_clusters!AB:AB),"NA")</f>
        <v>8</v>
      </c>
      <c r="AC349" t="str">
        <f>IF(OR(ISNUMBER(AB349),ISNA(AB349)),"NA",_xlfn.XLOOKUP(I349,tennis_clusters!B:B,tennis_clusters!AB:AB))</f>
        <v>NA</v>
      </c>
      <c r="AD349" t="str">
        <f t="shared" si="43"/>
        <v>W</v>
      </c>
      <c r="AE349" t="str">
        <f t="shared" si="44"/>
        <v>W</v>
      </c>
      <c r="AF349">
        <f t="shared" si="45"/>
        <v>8</v>
      </c>
      <c r="AG349">
        <f t="shared" si="42"/>
        <v>1</v>
      </c>
      <c r="AH349">
        <f t="shared" si="46"/>
        <v>0.29166666666666669</v>
      </c>
      <c r="AI349">
        <f t="shared" si="47"/>
        <v>0.50173611111111105</v>
      </c>
      <c r="AJ349">
        <v>0.38124999999999998</v>
      </c>
      <c r="AK349">
        <f t="shared" si="48"/>
        <v>0.38285156250000002</v>
      </c>
      <c r="AM349" t="str">
        <f t="shared" si="49"/>
        <v/>
      </c>
    </row>
    <row r="350" spans="1:39" x14ac:dyDescent="0.2">
      <c r="A350" t="s">
        <v>1893</v>
      </c>
      <c r="B350" t="s">
        <v>1094</v>
      </c>
      <c r="C350" t="s">
        <v>783</v>
      </c>
      <c r="D350">
        <v>3</v>
      </c>
      <c r="E350" t="s">
        <v>671</v>
      </c>
      <c r="F350" t="s">
        <v>1461</v>
      </c>
      <c r="G350">
        <v>32</v>
      </c>
      <c r="H350" t="s">
        <v>628</v>
      </c>
      <c r="I350" t="s">
        <v>448</v>
      </c>
      <c r="J350" t="s">
        <v>633</v>
      </c>
      <c r="K350" t="s">
        <v>634</v>
      </c>
      <c r="L350">
        <v>185</v>
      </c>
      <c r="M350">
        <v>18</v>
      </c>
      <c r="N350">
        <v>1708</v>
      </c>
      <c r="O350" t="s">
        <v>1895</v>
      </c>
      <c r="P350" t="s">
        <v>633</v>
      </c>
      <c r="Q350" t="s">
        <v>634</v>
      </c>
      <c r="R350">
        <v>392</v>
      </c>
      <c r="S350">
        <v>-26</v>
      </c>
      <c r="T350">
        <v>1654</v>
      </c>
      <c r="U350" t="s">
        <v>1185</v>
      </c>
      <c r="W350" t="s">
        <v>728</v>
      </c>
      <c r="Y350" t="s">
        <v>646</v>
      </c>
      <c r="Z350" t="s">
        <v>1442</v>
      </c>
      <c r="AB350" t="e">
        <f>IF(I350=$AA$2,_xlfn.XLOOKUP(O350,tennis_clusters!B:B,tennis_clusters!AB:AB),"NA")</f>
        <v>#N/A</v>
      </c>
      <c r="AC350" t="str">
        <f>IF(OR(ISNUMBER(AB350),ISNA(AB350)),"NA",_xlfn.XLOOKUP(I350,tennis_clusters!B:B,tennis_clusters!AB:AB))</f>
        <v>NA</v>
      </c>
      <c r="AD350" t="str">
        <f t="shared" si="43"/>
        <v>W</v>
      </c>
      <c r="AE350" t="str">
        <f t="shared" si="44"/>
        <v/>
      </c>
      <c r="AF350" t="str">
        <f t="shared" si="45"/>
        <v/>
      </c>
      <c r="AG350" t="str">
        <f t="shared" si="42"/>
        <v/>
      </c>
      <c r="AH350" t="str">
        <f t="shared" si="46"/>
        <v/>
      </c>
      <c r="AI350" t="str">
        <f t="shared" si="47"/>
        <v/>
      </c>
      <c r="AJ350">
        <v>0.38124999999999998</v>
      </c>
      <c r="AK350" t="str">
        <f t="shared" si="48"/>
        <v/>
      </c>
      <c r="AM350" t="str">
        <f t="shared" si="49"/>
        <v/>
      </c>
    </row>
    <row r="351" spans="1:39" x14ac:dyDescent="0.2">
      <c r="A351" t="s">
        <v>1896</v>
      </c>
      <c r="B351" t="s">
        <v>1616</v>
      </c>
      <c r="C351" t="s">
        <v>637</v>
      </c>
      <c r="D351">
        <v>3</v>
      </c>
      <c r="E351" t="s">
        <v>671</v>
      </c>
      <c r="F351" t="s">
        <v>1461</v>
      </c>
      <c r="G351">
        <v>21</v>
      </c>
      <c r="H351" t="s">
        <v>620</v>
      </c>
      <c r="I351" t="s">
        <v>470</v>
      </c>
      <c r="J351" t="s">
        <v>672</v>
      </c>
      <c r="K351" t="s">
        <v>673</v>
      </c>
      <c r="L351">
        <v>89</v>
      </c>
      <c r="M351">
        <v>9</v>
      </c>
      <c r="N351">
        <v>1808</v>
      </c>
      <c r="O351" t="s">
        <v>448</v>
      </c>
      <c r="P351" t="s">
        <v>633</v>
      </c>
      <c r="Q351" t="s">
        <v>634</v>
      </c>
      <c r="R351">
        <v>199</v>
      </c>
      <c r="S351">
        <v>-14</v>
      </c>
      <c r="T351">
        <v>1722</v>
      </c>
      <c r="U351" t="s">
        <v>1262</v>
      </c>
      <c r="W351" t="s">
        <v>646</v>
      </c>
      <c r="Y351" t="s">
        <v>1442</v>
      </c>
      <c r="Z351" t="s">
        <v>1442</v>
      </c>
      <c r="AB351" t="str">
        <f>IF(I351=$AA$2,_xlfn.XLOOKUP(O351,tennis_clusters!B:B,tennis_clusters!AB:AB),"NA")</f>
        <v>NA</v>
      </c>
      <c r="AC351">
        <f>IF(OR(ISNUMBER(AB351),ISNA(AB351)),"NA",_xlfn.XLOOKUP(I351,tennis_clusters!B:B,tennis_clusters!AB:AB))</f>
        <v>5</v>
      </c>
      <c r="AD351" t="str">
        <f t="shared" si="43"/>
        <v>L</v>
      </c>
      <c r="AE351" t="str">
        <f t="shared" si="44"/>
        <v>L</v>
      </c>
      <c r="AF351">
        <f t="shared" si="45"/>
        <v>5</v>
      </c>
      <c r="AG351">
        <f t="shared" si="42"/>
        <v>0</v>
      </c>
      <c r="AH351">
        <f t="shared" si="46"/>
        <v>0.35294117647058826</v>
      </c>
      <c r="AI351">
        <f t="shared" si="47"/>
        <v>0.12456747404844293</v>
      </c>
      <c r="AJ351">
        <v>0.38124999999999998</v>
      </c>
      <c r="AK351">
        <f t="shared" si="48"/>
        <v>0.14535156249999998</v>
      </c>
      <c r="AM351" t="str">
        <f t="shared" si="49"/>
        <v/>
      </c>
    </row>
    <row r="352" spans="1:39" x14ac:dyDescent="0.2">
      <c r="A352" t="s">
        <v>1896</v>
      </c>
      <c r="B352" t="s">
        <v>1616</v>
      </c>
      <c r="C352" t="s">
        <v>637</v>
      </c>
      <c r="D352">
        <v>3</v>
      </c>
      <c r="E352" t="s">
        <v>671</v>
      </c>
      <c r="F352" t="s">
        <v>1461</v>
      </c>
      <c r="G352">
        <v>21</v>
      </c>
      <c r="H352" t="s">
        <v>624</v>
      </c>
      <c r="I352" t="s">
        <v>448</v>
      </c>
      <c r="J352" t="s">
        <v>633</v>
      </c>
      <c r="K352" t="s">
        <v>634</v>
      </c>
      <c r="L352">
        <v>199</v>
      </c>
      <c r="M352">
        <v>25</v>
      </c>
      <c r="N352">
        <v>1697</v>
      </c>
      <c r="O352" t="s">
        <v>515</v>
      </c>
      <c r="P352" t="s">
        <v>621</v>
      </c>
      <c r="Q352" t="s">
        <v>622</v>
      </c>
      <c r="R352">
        <v>109</v>
      </c>
      <c r="S352">
        <v>-20</v>
      </c>
      <c r="T352">
        <v>1732</v>
      </c>
      <c r="U352" t="s">
        <v>707</v>
      </c>
      <c r="W352" t="s">
        <v>1442</v>
      </c>
      <c r="Y352" t="s">
        <v>646</v>
      </c>
      <c r="Z352" t="s">
        <v>1442</v>
      </c>
      <c r="AB352">
        <f>IF(I352=$AA$2,_xlfn.XLOOKUP(O352,tennis_clusters!B:B,tennis_clusters!AB:AB),"NA")</f>
        <v>14</v>
      </c>
      <c r="AC352" t="str">
        <f>IF(OR(ISNUMBER(AB352),ISNA(AB352)),"NA",_xlfn.XLOOKUP(I352,tennis_clusters!B:B,tennis_clusters!AB:AB))</f>
        <v>NA</v>
      </c>
      <c r="AD352" t="str">
        <f t="shared" si="43"/>
        <v>W</v>
      </c>
      <c r="AE352" t="str">
        <f t="shared" si="44"/>
        <v>W</v>
      </c>
      <c r="AF352">
        <f t="shared" si="45"/>
        <v>14</v>
      </c>
      <c r="AG352">
        <f t="shared" si="42"/>
        <v>1</v>
      </c>
      <c r="AH352">
        <f t="shared" si="46"/>
        <v>0.5</v>
      </c>
      <c r="AI352">
        <f t="shared" si="47"/>
        <v>0.25</v>
      </c>
      <c r="AJ352">
        <v>0.38124999999999998</v>
      </c>
      <c r="AK352">
        <f t="shared" si="48"/>
        <v>0.38285156250000002</v>
      </c>
      <c r="AM352" t="str">
        <f t="shared" si="49"/>
        <v/>
      </c>
    </row>
    <row r="353" spans="1:39" x14ac:dyDescent="0.2">
      <c r="A353" t="s">
        <v>1897</v>
      </c>
      <c r="B353" t="s">
        <v>1835</v>
      </c>
      <c r="C353" t="s">
        <v>637</v>
      </c>
      <c r="D353">
        <v>3</v>
      </c>
      <c r="E353" t="s">
        <v>671</v>
      </c>
      <c r="F353" t="s">
        <v>1461</v>
      </c>
      <c r="G353">
        <v>40</v>
      </c>
      <c r="H353" t="s">
        <v>624</v>
      </c>
      <c r="I353" t="s">
        <v>35</v>
      </c>
      <c r="J353" t="s">
        <v>633</v>
      </c>
      <c r="K353" t="s">
        <v>634</v>
      </c>
      <c r="L353">
        <v>78</v>
      </c>
      <c r="M353">
        <v>8</v>
      </c>
      <c r="N353">
        <v>1826</v>
      </c>
      <c r="O353" t="s">
        <v>448</v>
      </c>
      <c r="P353" t="s">
        <v>633</v>
      </c>
      <c r="Q353" t="s">
        <v>634</v>
      </c>
      <c r="R353">
        <v>216</v>
      </c>
      <c r="S353">
        <v>-15</v>
      </c>
      <c r="T353">
        <v>1712</v>
      </c>
      <c r="U353" t="s">
        <v>881</v>
      </c>
      <c r="W353" t="s">
        <v>646</v>
      </c>
      <c r="Y353" t="s">
        <v>1442</v>
      </c>
      <c r="Z353" t="s">
        <v>1442</v>
      </c>
      <c r="AB353" t="str">
        <f>IF(I353=$AA$2,_xlfn.XLOOKUP(O353,tennis_clusters!B:B,tennis_clusters!AB:AB),"NA")</f>
        <v>NA</v>
      </c>
      <c r="AC353">
        <f>IF(OR(ISNUMBER(AB353),ISNA(AB353)),"NA",_xlfn.XLOOKUP(I353,tennis_clusters!B:B,tennis_clusters!AB:AB))</f>
        <v>22</v>
      </c>
      <c r="AD353" t="str">
        <f t="shared" si="43"/>
        <v>L</v>
      </c>
      <c r="AE353" t="str">
        <f t="shared" si="44"/>
        <v>L</v>
      </c>
      <c r="AF353">
        <f t="shared" si="45"/>
        <v>22</v>
      </c>
      <c r="AG353">
        <f t="shared" si="42"/>
        <v>0</v>
      </c>
      <c r="AH353">
        <f t="shared" si="46"/>
        <v>0.36842105263157893</v>
      </c>
      <c r="AI353">
        <f t="shared" si="47"/>
        <v>0.13573407202216065</v>
      </c>
      <c r="AJ353">
        <v>0.38124999999999998</v>
      </c>
      <c r="AK353">
        <f t="shared" si="48"/>
        <v>0.14535156249999998</v>
      </c>
      <c r="AM353" t="str">
        <f t="shared" si="49"/>
        <v/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27A5-4848-6B43-9A53-24DA0D261C6E}">
  <dimension ref="A1:AO333"/>
  <sheetViews>
    <sheetView topLeftCell="A304" workbookViewId="0">
      <selection activeCell="AH5" sqref="AH5"/>
    </sheetView>
  </sheetViews>
  <sheetFormatPr baseColWidth="10" defaultRowHeight="16" x14ac:dyDescent="0.2"/>
  <sheetData>
    <row r="1" spans="1:41" x14ac:dyDescent="0.2">
      <c r="A1" t="s">
        <v>581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1444</v>
      </c>
      <c r="AG1" t="s">
        <v>1445</v>
      </c>
      <c r="AH1" t="s">
        <v>1448</v>
      </c>
      <c r="AI1" t="s">
        <v>1435</v>
      </c>
      <c r="AJ1" t="s">
        <v>1449</v>
      </c>
      <c r="AK1" t="s">
        <v>1450</v>
      </c>
      <c r="AM1" t="s">
        <v>1446</v>
      </c>
      <c r="AO1" t="s">
        <v>1451</v>
      </c>
    </row>
    <row r="2" spans="1:41" x14ac:dyDescent="0.2">
      <c r="A2" s="2" t="d">
        <v>1993-08-02</v>
      </c>
      <c r="B2" t="s">
        <v>750</v>
      </c>
      <c r="C2" t="s">
        <v>637</v>
      </c>
      <c r="D2">
        <v>3</v>
      </c>
      <c r="E2" t="s">
        <v>609</v>
      </c>
      <c r="F2" t="b">
        <v>0</v>
      </c>
      <c r="G2">
        <v>34</v>
      </c>
      <c r="H2" t="s">
        <v>624</v>
      </c>
      <c r="I2" t="s">
        <v>462</v>
      </c>
      <c r="J2">
        <v>1</v>
      </c>
      <c r="K2" t="s">
        <v>611</v>
      </c>
      <c r="L2" t="s">
        <v>612</v>
      </c>
      <c r="M2">
        <v>1</v>
      </c>
      <c r="N2">
        <v>1</v>
      </c>
      <c r="O2">
        <v>2309</v>
      </c>
      <c r="P2" t="s">
        <v>1187</v>
      </c>
      <c r="R2" t="s">
        <v>858</v>
      </c>
      <c r="S2" t="s">
        <v>859</v>
      </c>
      <c r="T2">
        <v>156</v>
      </c>
      <c r="U2">
        <v>-1</v>
      </c>
      <c r="V2">
        <v>1692</v>
      </c>
      <c r="W2" t="s">
        <v>715</v>
      </c>
      <c r="AA2" t="str">
        <f>"pete sampras"</f>
        <v>pete sampras</v>
      </c>
      <c r="AB2" t="e">
        <f>IF(I2=$AA$2, _xlfn.XLOOKUP(P2,tennis_clusters!B:B,tennis_clusters!AB:AB),"NA")</f>
        <v>#N/A</v>
      </c>
      <c r="AC2" t="str">
        <f>IF(OR(ISNUMBER(AB2),ISNA(AB2)),"NA",_xlfn.XLOOKUP(I2,tennis_clusters!B:B,tennis_clusters!AB:AB))</f>
        <v>NA</v>
      </c>
      <c r="AD2" t="str">
        <f>IF(OR(ISNUMBER(AB2),ISNA(AB2)),"W","L")</f>
        <v>W</v>
      </c>
      <c r="AE2" t="str">
        <f>IF(OR(ISNA(AB2),ISNA(AC2)),"",IF(ISNUMBER(AB2),"W","L"))</f>
        <v/>
      </c>
      <c r="AF2" t="str">
        <f>IF(AE2="","",IF(AE2="L",0,1))</f>
        <v/>
      </c>
      <c r="AG2" t="str">
        <f>IF(AF2="","",_xlfn.XLOOKUP(AI2,pete_sampras_train!AL:AL,pete_sampras_train!AM:AM))</f>
        <v/>
      </c>
      <c r="AH2" t="str">
        <f>IF(AE2="","",1/(1+10^((AK2-AJ2)/400)))</f>
        <v/>
      </c>
      <c r="AI2" t="str">
        <f>IF(ISNUMBER(AB2),AB2,IF(ISNUMBER(AC2),AC2,""))</f>
        <v/>
      </c>
      <c r="AJ2">
        <f>IF(I2=$AA$2,O2,V2)</f>
        <v>2309</v>
      </c>
      <c r="AK2">
        <f>IF(I2=$AA$2,V2,O2)</f>
        <v>1692</v>
      </c>
      <c r="AL2" t="str">
        <f t="shared" ref="AL2:AL65" si="0">IF(OR(AF2="",AG2=""),"",(AG2-AF2)^2)</f>
        <v/>
      </c>
      <c r="AM2">
        <f>(1/SUM(COUNTIF(AE:AE,"L"),COUNTIF(AE:AE,"W")))*SUM(AL:AL)</f>
        <v>0.17374154624680876</v>
      </c>
      <c r="AN2" t="str">
        <f>IF(OR(AF2="",AH2=""),"",(AH2-AF2)^2)</f>
        <v/>
      </c>
      <c r="AO2">
        <f>(1/SUM(COUNTIF(AE:AE,"L"),COUNTIF(AE:AE,"W")))*SUM(AN:AN)</f>
        <v>0.17241213993922258</v>
      </c>
    </row>
    <row r="3" spans="1:41" x14ac:dyDescent="0.2">
      <c r="A3" s="2" t="d">
        <v>1993-08-02</v>
      </c>
      <c r="B3" t="s">
        <v>750</v>
      </c>
      <c r="C3" t="s">
        <v>637</v>
      </c>
      <c r="D3">
        <v>3</v>
      </c>
      <c r="E3" t="s">
        <v>609</v>
      </c>
      <c r="F3" t="b">
        <v>0</v>
      </c>
      <c r="G3">
        <v>34</v>
      </c>
      <c r="H3" t="s">
        <v>614</v>
      </c>
      <c r="I3" t="s">
        <v>484</v>
      </c>
      <c r="J3">
        <v>4</v>
      </c>
      <c r="K3" t="s">
        <v>615</v>
      </c>
      <c r="L3" t="s">
        <v>616</v>
      </c>
      <c r="M3">
        <v>10</v>
      </c>
      <c r="N3">
        <v>15</v>
      </c>
      <c r="O3">
        <v>2110</v>
      </c>
      <c r="P3" t="s">
        <v>462</v>
      </c>
      <c r="Q3">
        <v>1</v>
      </c>
      <c r="R3" t="s">
        <v>611</v>
      </c>
      <c r="S3" t="s">
        <v>612</v>
      </c>
      <c r="T3">
        <v>1</v>
      </c>
      <c r="U3">
        <v>-13</v>
      </c>
      <c r="V3">
        <v>2312</v>
      </c>
      <c r="W3" t="s">
        <v>1186</v>
      </c>
      <c r="AB3" t="str">
        <f>IF(I3=$AA$2, _xlfn.XLOOKUP(P3,tennis_clusters!B:B,tennis_clusters!AB:AB),"NA")</f>
        <v>NA</v>
      </c>
      <c r="AC3">
        <f>IF(OR(ISNUMBER(AB3),ISNA(AB3)),"NA",_xlfn.XLOOKUP(I3,tennis_clusters!B:B,tennis_clusters!AB:AB))</f>
        <v>16</v>
      </c>
      <c r="AD3" t="str">
        <f t="shared" ref="AD3:AD66" si="1">IF(OR(ISNUMBER(AB3),ISNA(AB3)),"W","L")</f>
        <v>L</v>
      </c>
      <c r="AE3" t="str">
        <f t="shared" ref="AE3:AE66" si="2">IF(OR(ISNA(AB3),ISNA(AC3)),"",IF(ISNUMBER(AB3),"W","L"))</f>
        <v>L</v>
      </c>
      <c r="AF3">
        <f t="shared" ref="AF3:AF66" si="3">IF(AE3="","",IF(AE3="L",0,1))</f>
        <v>0</v>
      </c>
      <c r="AG3">
        <f>IF(AF3="","",_xlfn.XLOOKUP(AI3,pete_sampras_train!AL:AL,pete_sampras_train!AM:AM))</f>
        <v>0.62264150943396224</v>
      </c>
      <c r="AH3">
        <f t="shared" ref="AH3:AH66" si="4">IF(AE3="","",1/(1+10^((AK3-AJ3)/400)))</f>
        <v>0.76184210991793599</v>
      </c>
      <c r="AI3">
        <f t="shared" ref="AI3:AI66" si="5">IF(ISNUMBER(AB3),AB3,IF(ISNUMBER(AC3),AC3,""))</f>
        <v>16</v>
      </c>
      <c r="AJ3">
        <f t="shared" ref="AJ3:AJ66" si="6">IF(I3=$AA$2,O3,V3)</f>
        <v>2312</v>
      </c>
      <c r="AK3">
        <f t="shared" ref="AK3:AK66" si="7">IF(I3=$AA$2,V3,O3)</f>
        <v>2110</v>
      </c>
      <c r="AL3">
        <f t="shared" si="0"/>
        <v>0.3876824492702029</v>
      </c>
      <c r="AM3" t="s">
        <v>1447</v>
      </c>
      <c r="AN3">
        <f t="shared" ref="AN3:AN66" si="8">IF(OR(AF3="",AH3=""),"",(AH3-AF3)^2)</f>
        <v>0.58040340044421246</v>
      </c>
    </row>
    <row r="4" spans="1:41" x14ac:dyDescent="0.2">
      <c r="A4" s="2" t="d">
        <v>1995-06-26</v>
      </c>
      <c r="B4" t="s">
        <v>658</v>
      </c>
      <c r="C4" t="s">
        <v>608</v>
      </c>
      <c r="D4">
        <v>5</v>
      </c>
      <c r="E4" t="s">
        <v>608</v>
      </c>
      <c r="F4" t="b">
        <v>0</v>
      </c>
      <c r="G4">
        <v>50</v>
      </c>
      <c r="H4" t="s">
        <v>632</v>
      </c>
      <c r="I4" t="s">
        <v>462</v>
      </c>
      <c r="J4">
        <v>2</v>
      </c>
      <c r="K4" t="s">
        <v>611</v>
      </c>
      <c r="L4" t="s">
        <v>612</v>
      </c>
      <c r="M4">
        <v>2</v>
      </c>
      <c r="N4">
        <v>1</v>
      </c>
      <c r="O4">
        <v>2288</v>
      </c>
      <c r="P4" t="s">
        <v>332</v>
      </c>
      <c r="R4" t="s">
        <v>621</v>
      </c>
      <c r="S4" t="s">
        <v>622</v>
      </c>
      <c r="T4">
        <v>120</v>
      </c>
      <c r="U4">
        <v>-2</v>
      </c>
      <c r="V4">
        <v>1824</v>
      </c>
      <c r="W4" t="s">
        <v>1087</v>
      </c>
      <c r="AB4">
        <f>IF(I4=$AA$2, _xlfn.XLOOKUP(P4,tennis_clusters!B:B,tennis_clusters!AB:AB),"NA")</f>
        <v>6</v>
      </c>
      <c r="AC4" t="str">
        <f>IF(OR(ISNUMBER(AB4),ISNA(AB4)),"NA",_xlfn.XLOOKUP(I4,tennis_clusters!B:B,tennis_clusters!AB:AB))</f>
        <v>NA</v>
      </c>
      <c r="AD4" t="str">
        <f t="shared" si="1"/>
        <v>W</v>
      </c>
      <c r="AE4" t="str">
        <f t="shared" si="2"/>
        <v>W</v>
      </c>
      <c r="AF4">
        <f t="shared" si="3"/>
        <v>1</v>
      </c>
      <c r="AG4">
        <f>IF(AF4="","",_xlfn.XLOOKUP(AI4,pete_sampras_train!AL:AL,pete_sampras_train!AM:AM))</f>
        <v>0.91666666666666663</v>
      </c>
      <c r="AH4">
        <f t="shared" si="4"/>
        <v>0.93529349904607828</v>
      </c>
      <c r="AI4">
        <f t="shared" si="5"/>
        <v>6</v>
      </c>
      <c r="AJ4">
        <f t="shared" si="6"/>
        <v>2288</v>
      </c>
      <c r="AK4">
        <f t="shared" si="7"/>
        <v>1824</v>
      </c>
      <c r="AL4">
        <f t="shared" si="0"/>
        <v>6.944444444444451E-3</v>
      </c>
      <c r="AM4">
        <f>1-AM2</f>
        <v>0.82625845375319118</v>
      </c>
      <c r="AN4">
        <f t="shared" si="8"/>
        <v>4.1869312656998723E-3</v>
      </c>
    </row>
    <row r="5" spans="1:41" x14ac:dyDescent="0.2">
      <c r="A5" s="2" t="d">
        <v>1993-01-11</v>
      </c>
      <c r="B5" t="s">
        <v>1162</v>
      </c>
      <c r="C5" t="s">
        <v>637</v>
      </c>
      <c r="D5">
        <v>3</v>
      </c>
      <c r="E5" t="s">
        <v>609</v>
      </c>
      <c r="F5" t="b">
        <v>0</v>
      </c>
      <c r="G5">
        <v>53</v>
      </c>
      <c r="H5" t="s">
        <v>620</v>
      </c>
      <c r="I5" t="s">
        <v>462</v>
      </c>
      <c r="J5">
        <v>1</v>
      </c>
      <c r="K5" t="s">
        <v>611</v>
      </c>
      <c r="L5" t="s">
        <v>612</v>
      </c>
      <c r="M5">
        <v>3</v>
      </c>
      <c r="N5">
        <v>3</v>
      </c>
      <c r="O5">
        <v>2270</v>
      </c>
      <c r="P5" t="s">
        <v>388</v>
      </c>
      <c r="R5" t="s">
        <v>643</v>
      </c>
      <c r="S5" t="s">
        <v>644</v>
      </c>
      <c r="T5">
        <v>40</v>
      </c>
      <c r="U5">
        <v>-3</v>
      </c>
      <c r="V5">
        <v>1969</v>
      </c>
      <c r="W5" t="s">
        <v>831</v>
      </c>
      <c r="AB5">
        <f>IF(I5=$AA$2, _xlfn.XLOOKUP(P5,tennis_clusters!B:B,tennis_clusters!AB:AB),"NA")</f>
        <v>2</v>
      </c>
      <c r="AC5" t="str">
        <f>IF(OR(ISNUMBER(AB5),ISNA(AB5)),"NA",_xlfn.XLOOKUP(I5,tennis_clusters!B:B,tennis_clusters!AB:AB))</f>
        <v>NA</v>
      </c>
      <c r="AD5" t="str">
        <f t="shared" si="1"/>
        <v>W</v>
      </c>
      <c r="AE5" t="str">
        <f t="shared" si="2"/>
        <v>W</v>
      </c>
      <c r="AF5">
        <f t="shared" si="3"/>
        <v>1</v>
      </c>
      <c r="AG5">
        <f>IF(AF5="","",_xlfn.XLOOKUP(AI5,pete_sampras_train!AL:AL,pete_sampras_train!AM:AM))</f>
        <v>0.78749999999999998</v>
      </c>
      <c r="AH5">
        <f t="shared" si="4"/>
        <v>0.84975685184274619</v>
      </c>
      <c r="AI5">
        <f t="shared" si="5"/>
        <v>2</v>
      </c>
      <c r="AJ5">
        <f t="shared" si="6"/>
        <v>2270</v>
      </c>
      <c r="AK5">
        <f t="shared" si="7"/>
        <v>1969</v>
      </c>
      <c r="AL5">
        <f t="shared" si="0"/>
        <v>4.5156250000000009E-2</v>
      </c>
      <c r="AN5">
        <f t="shared" si="8"/>
        <v>2.2573003568202521E-2</v>
      </c>
    </row>
    <row r="6" spans="1:41" x14ac:dyDescent="0.2">
      <c r="A6" s="2" t="d">
        <v>1990-02-19</v>
      </c>
      <c r="B6" t="s">
        <v>938</v>
      </c>
      <c r="C6" t="s">
        <v>783</v>
      </c>
      <c r="D6">
        <v>3</v>
      </c>
      <c r="E6" t="s">
        <v>819</v>
      </c>
      <c r="F6" t="b">
        <v>1</v>
      </c>
      <c r="H6" t="s">
        <v>614</v>
      </c>
      <c r="I6" t="s">
        <v>462</v>
      </c>
      <c r="J6">
        <v>13</v>
      </c>
      <c r="K6" t="s">
        <v>611</v>
      </c>
      <c r="L6" t="s">
        <v>612</v>
      </c>
      <c r="M6">
        <v>32</v>
      </c>
      <c r="N6">
        <v>7</v>
      </c>
      <c r="O6">
        <v>1992</v>
      </c>
      <c r="P6" t="s">
        <v>1363</v>
      </c>
      <c r="R6" t="s">
        <v>643</v>
      </c>
      <c r="S6" t="s">
        <v>644</v>
      </c>
      <c r="T6">
        <v>122</v>
      </c>
      <c r="U6">
        <v>-9</v>
      </c>
      <c r="V6">
        <v>1875</v>
      </c>
      <c r="W6" t="s">
        <v>1288</v>
      </c>
      <c r="Y6" t="s">
        <v>646</v>
      </c>
      <c r="AB6" t="e">
        <f>IF(I6=$AA$2, _xlfn.XLOOKUP(P6,tennis_clusters!B:B,tennis_clusters!AB:AB),"NA")</f>
        <v>#N/A</v>
      </c>
      <c r="AC6" t="str">
        <f>IF(OR(ISNUMBER(AB6),ISNA(AB6)),"NA",_xlfn.XLOOKUP(I6,tennis_clusters!B:B,tennis_clusters!AB:AB))</f>
        <v>NA</v>
      </c>
      <c r="AD6" t="str">
        <f t="shared" si="1"/>
        <v>W</v>
      </c>
      <c r="AE6" t="str">
        <f t="shared" si="2"/>
        <v/>
      </c>
      <c r="AF6" t="str">
        <f t="shared" si="3"/>
        <v/>
      </c>
      <c r="AG6" t="str">
        <f>IF(AF6="","",_xlfn.XLOOKUP(AI6,pete_sampras_train!AL:AL,pete_sampras_train!AM:AM))</f>
        <v/>
      </c>
      <c r="AH6" t="str">
        <f t="shared" si="4"/>
        <v/>
      </c>
      <c r="AI6" t="str">
        <f t="shared" si="5"/>
        <v/>
      </c>
      <c r="AJ6">
        <f t="shared" si="6"/>
        <v>1992</v>
      </c>
      <c r="AK6">
        <f t="shared" si="7"/>
        <v>1875</v>
      </c>
      <c r="AL6" t="str">
        <f t="shared" si="0"/>
        <v/>
      </c>
      <c r="AN6" t="str">
        <f t="shared" si="8"/>
        <v/>
      </c>
    </row>
    <row r="7" spans="1:41" x14ac:dyDescent="0.2">
      <c r="A7" s="2" t="d">
        <v>1993-01-18</v>
      </c>
      <c r="B7" t="s">
        <v>719</v>
      </c>
      <c r="C7" t="s">
        <v>608</v>
      </c>
      <c r="D7">
        <v>5</v>
      </c>
      <c r="E7" t="s">
        <v>609</v>
      </c>
      <c r="F7" t="b">
        <v>0</v>
      </c>
      <c r="G7">
        <v>31</v>
      </c>
      <c r="H7" t="s">
        <v>618</v>
      </c>
      <c r="I7" t="s">
        <v>462</v>
      </c>
      <c r="J7">
        <v>3</v>
      </c>
      <c r="K7" t="s">
        <v>611</v>
      </c>
      <c r="L7" t="s">
        <v>612</v>
      </c>
      <c r="M7">
        <v>3</v>
      </c>
      <c r="N7">
        <v>3</v>
      </c>
      <c r="O7">
        <v>2297</v>
      </c>
      <c r="P7" t="s">
        <v>98</v>
      </c>
      <c r="R7" t="s">
        <v>975</v>
      </c>
      <c r="S7" t="s">
        <v>976</v>
      </c>
      <c r="T7">
        <v>71</v>
      </c>
      <c r="U7">
        <v>-3</v>
      </c>
      <c r="V7">
        <v>1905</v>
      </c>
      <c r="W7" t="s">
        <v>1209</v>
      </c>
      <c r="AB7">
        <f>IF(I7=$AA$2, _xlfn.XLOOKUP(P7,tennis_clusters!B:B,tennis_clusters!AB:AB),"NA")</f>
        <v>2</v>
      </c>
      <c r="AC7" t="str">
        <f>IF(OR(ISNUMBER(AB7),ISNA(AB7)),"NA",_xlfn.XLOOKUP(I7,tennis_clusters!B:B,tennis_clusters!AB:AB))</f>
        <v>NA</v>
      </c>
      <c r="AD7" t="str">
        <f t="shared" si="1"/>
        <v>W</v>
      </c>
      <c r="AE7" t="str">
        <f t="shared" si="2"/>
        <v>W</v>
      </c>
      <c r="AF7">
        <f t="shared" si="3"/>
        <v>1</v>
      </c>
      <c r="AG7">
        <f>IF(AF7="","",_xlfn.XLOOKUP(AI7,pete_sampras_train!AL:AL,pete_sampras_train!AM:AM))</f>
        <v>0.78749999999999998</v>
      </c>
      <c r="AH7">
        <f t="shared" si="4"/>
        <v>0.90521260402680392</v>
      </c>
      <c r="AI7">
        <f t="shared" si="5"/>
        <v>2</v>
      </c>
      <c r="AJ7">
        <f t="shared" si="6"/>
        <v>2297</v>
      </c>
      <c r="AK7">
        <f t="shared" si="7"/>
        <v>1905</v>
      </c>
      <c r="AL7">
        <f t="shared" si="0"/>
        <v>4.5156250000000009E-2</v>
      </c>
      <c r="AN7">
        <f t="shared" si="8"/>
        <v>8.9846504353794671E-3</v>
      </c>
    </row>
    <row r="8" spans="1:41" x14ac:dyDescent="0.2">
      <c r="A8" s="2" t="d">
        <v>1997-01-13</v>
      </c>
      <c r="B8" t="s">
        <v>719</v>
      </c>
      <c r="C8" t="s">
        <v>608</v>
      </c>
      <c r="D8">
        <v>5</v>
      </c>
      <c r="E8" t="s">
        <v>609</v>
      </c>
      <c r="F8" t="b">
        <v>0</v>
      </c>
      <c r="G8">
        <v>39</v>
      </c>
      <c r="H8" t="s">
        <v>620</v>
      </c>
      <c r="I8" t="s">
        <v>462</v>
      </c>
      <c r="J8">
        <v>1</v>
      </c>
      <c r="K8" t="s">
        <v>611</v>
      </c>
      <c r="L8" t="s">
        <v>612</v>
      </c>
      <c r="M8">
        <v>1</v>
      </c>
      <c r="N8">
        <v>2</v>
      </c>
      <c r="O8">
        <v>2362</v>
      </c>
      <c r="P8" t="s">
        <v>158</v>
      </c>
      <c r="R8" t="s">
        <v>716</v>
      </c>
      <c r="S8" t="s">
        <v>717</v>
      </c>
      <c r="T8">
        <v>76</v>
      </c>
      <c r="U8">
        <v>-2</v>
      </c>
      <c r="V8">
        <v>1876</v>
      </c>
      <c r="W8" t="s">
        <v>995</v>
      </c>
      <c r="AB8">
        <f>IF(I8=$AA$2, _xlfn.XLOOKUP(P8,tennis_clusters!B:B,tennis_clusters!AB:AB),"NA")</f>
        <v>13</v>
      </c>
      <c r="AC8" t="str">
        <f>IF(OR(ISNUMBER(AB8),ISNA(AB8)),"NA",_xlfn.XLOOKUP(I8,tennis_clusters!B:B,tennis_clusters!AB:AB))</f>
        <v>NA</v>
      </c>
      <c r="AD8" t="str">
        <f t="shared" si="1"/>
        <v>W</v>
      </c>
      <c r="AE8" t="str">
        <f t="shared" si="2"/>
        <v>W</v>
      </c>
      <c r="AF8">
        <f t="shared" si="3"/>
        <v>1</v>
      </c>
      <c r="AG8">
        <f>IF(AF8="","",_xlfn.XLOOKUP(AI8,pete_sampras_train!AL:AL,pete_sampras_train!AM:AM))</f>
        <v>0.80909090909090908</v>
      </c>
      <c r="AH8">
        <f t="shared" si="4"/>
        <v>0.94254820892335789</v>
      </c>
      <c r="AI8">
        <f t="shared" si="5"/>
        <v>13</v>
      </c>
      <c r="AJ8">
        <f t="shared" si="6"/>
        <v>2362</v>
      </c>
      <c r="AK8">
        <f t="shared" si="7"/>
        <v>1876</v>
      </c>
      <c r="AL8">
        <f t="shared" si="0"/>
        <v>3.6446280991735538E-2</v>
      </c>
      <c r="AN8">
        <f t="shared" si="8"/>
        <v>3.3007082979141342E-3</v>
      </c>
    </row>
    <row r="9" spans="1:41" x14ac:dyDescent="0.2">
      <c r="A9" s="2" t="d">
        <v>1993-06-21</v>
      </c>
      <c r="B9" t="s">
        <v>658</v>
      </c>
      <c r="C9" t="s">
        <v>608</v>
      </c>
      <c r="D9">
        <v>5</v>
      </c>
      <c r="E9" t="s">
        <v>608</v>
      </c>
      <c r="F9" t="b">
        <v>0</v>
      </c>
      <c r="G9">
        <v>56</v>
      </c>
      <c r="H9" t="s">
        <v>632</v>
      </c>
      <c r="I9" t="s">
        <v>462</v>
      </c>
      <c r="J9">
        <v>1</v>
      </c>
      <c r="K9" t="s">
        <v>611</v>
      </c>
      <c r="L9" t="s">
        <v>612</v>
      </c>
      <c r="M9">
        <v>1</v>
      </c>
      <c r="N9">
        <v>1</v>
      </c>
      <c r="O9">
        <v>2280</v>
      </c>
      <c r="P9" t="s">
        <v>1193</v>
      </c>
      <c r="R9" t="s">
        <v>643</v>
      </c>
      <c r="S9" t="s">
        <v>644</v>
      </c>
      <c r="T9">
        <v>121</v>
      </c>
      <c r="U9">
        <v>-2</v>
      </c>
      <c r="V9">
        <v>1825</v>
      </c>
      <c r="W9" t="s">
        <v>1194</v>
      </c>
      <c r="AB9" t="e">
        <f>IF(I9=$AA$2, _xlfn.XLOOKUP(P9,tennis_clusters!B:B,tennis_clusters!AB:AB),"NA")</f>
        <v>#N/A</v>
      </c>
      <c r="AC9" t="str">
        <f>IF(OR(ISNUMBER(AB9),ISNA(AB9)),"NA",_xlfn.XLOOKUP(I9,tennis_clusters!B:B,tennis_clusters!AB:AB))</f>
        <v>NA</v>
      </c>
      <c r="AD9" t="str">
        <f t="shared" si="1"/>
        <v>W</v>
      </c>
      <c r="AE9" t="str">
        <f t="shared" si="2"/>
        <v/>
      </c>
      <c r="AF9" t="str">
        <f t="shared" si="3"/>
        <v/>
      </c>
      <c r="AG9" t="str">
        <f>IF(AF9="","",_xlfn.XLOOKUP(AI9,pete_sampras_train!AL:AL,pete_sampras_train!AM:AM))</f>
        <v/>
      </c>
      <c r="AH9" t="str">
        <f t="shared" si="4"/>
        <v/>
      </c>
      <c r="AI9" t="str">
        <f t="shared" si="5"/>
        <v/>
      </c>
      <c r="AJ9">
        <f t="shared" si="6"/>
        <v>2280</v>
      </c>
      <c r="AK9">
        <f t="shared" si="7"/>
        <v>1825</v>
      </c>
      <c r="AL9" t="str">
        <f t="shared" si="0"/>
        <v/>
      </c>
      <c r="AN9" t="str">
        <f t="shared" si="8"/>
        <v/>
      </c>
    </row>
    <row r="10" spans="1:41" x14ac:dyDescent="0.2">
      <c r="A10" s="2" t="d">
        <v>1996-03-11</v>
      </c>
      <c r="B10" t="s">
        <v>706</v>
      </c>
      <c r="C10" t="s">
        <v>642</v>
      </c>
      <c r="D10">
        <v>3</v>
      </c>
      <c r="E10" t="s">
        <v>609</v>
      </c>
      <c r="F10" t="b">
        <v>0</v>
      </c>
      <c r="G10">
        <v>52</v>
      </c>
      <c r="H10" t="s">
        <v>624</v>
      </c>
      <c r="I10" t="s">
        <v>462</v>
      </c>
      <c r="J10">
        <v>1</v>
      </c>
      <c r="K10" t="s">
        <v>611</v>
      </c>
      <c r="L10" t="s">
        <v>612</v>
      </c>
      <c r="M10">
        <v>2</v>
      </c>
      <c r="N10">
        <v>1</v>
      </c>
      <c r="O10">
        <v>2349</v>
      </c>
      <c r="P10" t="s">
        <v>45</v>
      </c>
      <c r="R10" t="s">
        <v>633</v>
      </c>
      <c r="S10" t="s">
        <v>634</v>
      </c>
      <c r="T10">
        <v>60</v>
      </c>
      <c r="U10">
        <v>-1</v>
      </c>
      <c r="V10">
        <v>1940</v>
      </c>
      <c r="W10" t="s">
        <v>832</v>
      </c>
      <c r="Z10" t="s">
        <v>832</v>
      </c>
      <c r="AB10">
        <f>IF(I10=$AA$2, _xlfn.XLOOKUP(P10,tennis_clusters!B:B,tennis_clusters!AB:AB),"NA")</f>
        <v>13</v>
      </c>
      <c r="AC10" t="str">
        <f>IF(OR(ISNUMBER(AB10),ISNA(AB10)),"NA",_xlfn.XLOOKUP(I10,tennis_clusters!B:B,tennis_clusters!AB:AB))</f>
        <v>NA</v>
      </c>
      <c r="AD10" t="str">
        <f t="shared" si="1"/>
        <v>W</v>
      </c>
      <c r="AE10" t="str">
        <f t="shared" si="2"/>
        <v>W</v>
      </c>
      <c r="AF10">
        <f t="shared" si="3"/>
        <v>1</v>
      </c>
      <c r="AG10">
        <f>IF(AF10="","",_xlfn.XLOOKUP(AI10,pete_sampras_train!AL:AL,pete_sampras_train!AM:AM))</f>
        <v>0.80909090909090908</v>
      </c>
      <c r="AH10">
        <f t="shared" si="4"/>
        <v>0.91328279415661739</v>
      </c>
      <c r="AI10">
        <f t="shared" si="5"/>
        <v>13</v>
      </c>
      <c r="AJ10">
        <f t="shared" si="6"/>
        <v>2349</v>
      </c>
      <c r="AK10">
        <f t="shared" si="7"/>
        <v>1940</v>
      </c>
      <c r="AL10">
        <f t="shared" si="0"/>
        <v>3.6446280991735538E-2</v>
      </c>
      <c r="AN10">
        <f t="shared" si="8"/>
        <v>7.5198737892835906E-3</v>
      </c>
    </row>
    <row r="11" spans="1:41" x14ac:dyDescent="0.2">
      <c r="A11" s="2" t="d">
        <v>1994-01-17</v>
      </c>
      <c r="B11" t="s">
        <v>719</v>
      </c>
      <c r="C11" t="s">
        <v>608</v>
      </c>
      <c r="D11">
        <v>5</v>
      </c>
      <c r="E11" t="s">
        <v>609</v>
      </c>
      <c r="F11" t="b">
        <v>0</v>
      </c>
      <c r="G11">
        <v>34</v>
      </c>
      <c r="H11" t="s">
        <v>624</v>
      </c>
      <c r="I11" t="s">
        <v>462</v>
      </c>
      <c r="J11">
        <v>1</v>
      </c>
      <c r="K11" t="s">
        <v>611</v>
      </c>
      <c r="L11" t="s">
        <v>612</v>
      </c>
      <c r="M11">
        <v>1</v>
      </c>
      <c r="N11">
        <v>1</v>
      </c>
      <c r="O11">
        <v>2315</v>
      </c>
      <c r="P11" t="s">
        <v>527</v>
      </c>
      <c r="R11" t="s">
        <v>638</v>
      </c>
      <c r="S11" t="s">
        <v>639</v>
      </c>
      <c r="T11">
        <v>77</v>
      </c>
      <c r="U11">
        <v>-2</v>
      </c>
      <c r="V11">
        <v>1831</v>
      </c>
      <c r="W11" t="s">
        <v>1159</v>
      </c>
      <c r="AB11">
        <f>IF(I11=$AA$2, _xlfn.XLOOKUP(P11,tennis_clusters!B:B,tennis_clusters!AB:AB),"NA")</f>
        <v>12</v>
      </c>
      <c r="AC11" t="str">
        <f>IF(OR(ISNUMBER(AB11),ISNA(AB11)),"NA",_xlfn.XLOOKUP(I11,tennis_clusters!B:B,tennis_clusters!AB:AB))</f>
        <v>NA</v>
      </c>
      <c r="AD11" t="str">
        <f t="shared" si="1"/>
        <v>W</v>
      </c>
      <c r="AE11" t="str">
        <f t="shared" si="2"/>
        <v>W</v>
      </c>
      <c r="AF11">
        <f t="shared" si="3"/>
        <v>1</v>
      </c>
      <c r="AG11">
        <f>IF(AF11="","",_xlfn.XLOOKUP(AI11,pete_sampras_train!AL:AL,pete_sampras_train!AM:AM))</f>
        <v>1</v>
      </c>
      <c r="AH11">
        <f t="shared" si="4"/>
        <v>0.94192158580473584</v>
      </c>
      <c r="AI11">
        <f t="shared" si="5"/>
        <v>12</v>
      </c>
      <c r="AJ11">
        <f t="shared" si="6"/>
        <v>2315</v>
      </c>
      <c r="AK11">
        <f t="shared" si="7"/>
        <v>1831</v>
      </c>
      <c r="AL11">
        <f t="shared" si="0"/>
        <v>0</v>
      </c>
      <c r="AN11">
        <f t="shared" si="8"/>
        <v>3.3731021954366614E-3</v>
      </c>
    </row>
    <row r="12" spans="1:41" x14ac:dyDescent="0.2">
      <c r="A12" s="2" t="d">
        <v>1991-05-27</v>
      </c>
      <c r="B12" t="s">
        <v>670</v>
      </c>
      <c r="C12" t="s">
        <v>608</v>
      </c>
      <c r="D12">
        <v>5</v>
      </c>
      <c r="E12" t="s">
        <v>671</v>
      </c>
      <c r="F12" t="b">
        <v>0</v>
      </c>
      <c r="G12">
        <v>17</v>
      </c>
      <c r="H12" t="s">
        <v>628</v>
      </c>
      <c r="I12" t="s">
        <v>542</v>
      </c>
      <c r="K12" t="s">
        <v>638</v>
      </c>
      <c r="L12" t="s">
        <v>639</v>
      </c>
      <c r="M12">
        <v>77</v>
      </c>
      <c r="N12">
        <v>30</v>
      </c>
      <c r="O12">
        <v>1831</v>
      </c>
      <c r="P12" t="s">
        <v>462</v>
      </c>
      <c r="Q12">
        <v>6</v>
      </c>
      <c r="R12" t="s">
        <v>611</v>
      </c>
      <c r="S12" t="s">
        <v>612</v>
      </c>
      <c r="T12">
        <v>6</v>
      </c>
      <c r="U12">
        <v>-21</v>
      </c>
      <c r="V12">
        <v>2134</v>
      </c>
      <c r="W12" t="s">
        <v>1305</v>
      </c>
      <c r="AB12" t="str">
        <f>IF(I12=$AA$2, _xlfn.XLOOKUP(P12,tennis_clusters!B:B,tennis_clusters!AB:AB),"NA")</f>
        <v>NA</v>
      </c>
      <c r="AC12">
        <f>IF(OR(ISNUMBER(AB12),ISNA(AB12)),"NA",_xlfn.XLOOKUP(I12,tennis_clusters!B:B,tennis_clusters!AB:AB))</f>
        <v>27</v>
      </c>
      <c r="AD12" t="str">
        <f t="shared" si="1"/>
        <v>L</v>
      </c>
      <c r="AE12" t="str">
        <f t="shared" si="2"/>
        <v>L</v>
      </c>
      <c r="AF12">
        <f t="shared" si="3"/>
        <v>0</v>
      </c>
      <c r="AG12">
        <f>IF(AF12="","",_xlfn.XLOOKUP(AI12,pete_sampras_train!AL:AL,pete_sampras_train!AM:AM))</f>
        <v>0.88235294117647056</v>
      </c>
      <c r="AH12">
        <f t="shared" si="4"/>
        <v>0.85122079762490277</v>
      </c>
      <c r="AI12">
        <f t="shared" si="5"/>
        <v>27</v>
      </c>
      <c r="AJ12">
        <f t="shared" si="6"/>
        <v>2134</v>
      </c>
      <c r="AK12">
        <f t="shared" si="7"/>
        <v>1831</v>
      </c>
      <c r="AL12">
        <f t="shared" si="0"/>
        <v>0.7785467128027681</v>
      </c>
      <c r="AN12">
        <f t="shared" si="8"/>
        <v>0.72457684630917563</v>
      </c>
    </row>
    <row r="13" spans="1:41" x14ac:dyDescent="0.2">
      <c r="A13" s="2" t="d">
        <v>1990-01-15</v>
      </c>
      <c r="B13" t="s">
        <v>719</v>
      </c>
      <c r="C13" t="s">
        <v>608</v>
      </c>
      <c r="D13">
        <v>5</v>
      </c>
      <c r="E13" t="s">
        <v>609</v>
      </c>
      <c r="F13" t="b">
        <v>0</v>
      </c>
      <c r="H13" t="s">
        <v>624</v>
      </c>
      <c r="I13" t="s">
        <v>462</v>
      </c>
      <c r="K13" t="s">
        <v>611</v>
      </c>
      <c r="L13" t="s">
        <v>612</v>
      </c>
      <c r="M13">
        <v>56</v>
      </c>
      <c r="N13">
        <v>10</v>
      </c>
      <c r="O13">
        <v>1941</v>
      </c>
      <c r="P13" t="s">
        <v>553</v>
      </c>
      <c r="R13" t="s">
        <v>643</v>
      </c>
      <c r="S13" t="s">
        <v>644</v>
      </c>
      <c r="T13">
        <v>151</v>
      </c>
      <c r="U13">
        <v>-13</v>
      </c>
      <c r="V13">
        <v>1827</v>
      </c>
      <c r="W13" t="s">
        <v>947</v>
      </c>
      <c r="AB13">
        <f>IF(I13=$AA$2, _xlfn.XLOOKUP(P13,tennis_clusters!B:B,tennis_clusters!AB:AB),"NA")</f>
        <v>17</v>
      </c>
      <c r="AC13" t="str">
        <f>IF(OR(ISNUMBER(AB13),ISNA(AB13)),"NA",_xlfn.XLOOKUP(I13,tennis_clusters!B:B,tennis_clusters!AB:AB))</f>
        <v>NA</v>
      </c>
      <c r="AD13" t="str">
        <f t="shared" si="1"/>
        <v>W</v>
      </c>
      <c r="AE13" t="str">
        <f t="shared" si="2"/>
        <v>W</v>
      </c>
      <c r="AF13">
        <f t="shared" si="3"/>
        <v>1</v>
      </c>
      <c r="AG13">
        <f>IF(AF13="","",_xlfn.XLOOKUP(AI13,pete_sampras_train!AL:AL,pete_sampras_train!AM:AM))</f>
        <v>0.72972972972972971</v>
      </c>
      <c r="AH13">
        <f t="shared" si="4"/>
        <v>0.65841452091691255</v>
      </c>
      <c r="AI13">
        <f t="shared" si="5"/>
        <v>17</v>
      </c>
      <c r="AJ13">
        <f t="shared" si="6"/>
        <v>1941</v>
      </c>
      <c r="AK13">
        <f t="shared" si="7"/>
        <v>1827</v>
      </c>
      <c r="AL13">
        <f t="shared" si="0"/>
        <v>7.3046018991964945E-2</v>
      </c>
      <c r="AN13">
        <f t="shared" si="8"/>
        <v>0.11668063952042237</v>
      </c>
    </row>
    <row r="14" spans="1:41" x14ac:dyDescent="0.2">
      <c r="A14" s="2" t="d">
        <v>2000-08-28</v>
      </c>
      <c r="B14" t="s">
        <v>607</v>
      </c>
      <c r="C14" t="s">
        <v>608</v>
      </c>
      <c r="D14">
        <v>5</v>
      </c>
      <c r="E14" t="s">
        <v>609</v>
      </c>
      <c r="F14" t="b">
        <v>0</v>
      </c>
      <c r="G14">
        <v>63</v>
      </c>
      <c r="H14" t="s">
        <v>614</v>
      </c>
      <c r="I14" t="s">
        <v>462</v>
      </c>
      <c r="J14">
        <v>4</v>
      </c>
      <c r="K14" t="s">
        <v>611</v>
      </c>
      <c r="L14" t="s">
        <v>612</v>
      </c>
      <c r="M14">
        <v>4</v>
      </c>
      <c r="N14">
        <v>11</v>
      </c>
      <c r="O14">
        <v>2270</v>
      </c>
      <c r="P14" t="s">
        <v>349</v>
      </c>
      <c r="Q14">
        <v>9</v>
      </c>
      <c r="R14" t="s">
        <v>643</v>
      </c>
      <c r="S14" t="s">
        <v>644</v>
      </c>
      <c r="T14">
        <v>9</v>
      </c>
      <c r="U14">
        <v>-11</v>
      </c>
      <c r="V14">
        <v>2178</v>
      </c>
      <c r="W14" t="s">
        <v>794</v>
      </c>
      <c r="AB14">
        <f>IF(I14=$AA$2, _xlfn.XLOOKUP(P14,tennis_clusters!B:B,tennis_clusters!AB:AB),"NA")</f>
        <v>8</v>
      </c>
      <c r="AC14" t="str">
        <f>IF(OR(ISNUMBER(AB14),ISNA(AB14)),"NA",_xlfn.XLOOKUP(I14,tennis_clusters!B:B,tennis_clusters!AB:AB))</f>
        <v>NA</v>
      </c>
      <c r="AD14" t="str">
        <f t="shared" si="1"/>
        <v>W</v>
      </c>
      <c r="AE14" t="str">
        <f t="shared" si="2"/>
        <v>W</v>
      </c>
      <c r="AF14">
        <f t="shared" si="3"/>
        <v>1</v>
      </c>
      <c r="AG14">
        <f>IF(AF14="","",_xlfn.XLOOKUP(AI14,pete_sampras_train!AL:AL,pete_sampras_train!AM:AM))</f>
        <v>0.7415730337078652</v>
      </c>
      <c r="AH14">
        <f t="shared" si="4"/>
        <v>0.62938854721750226</v>
      </c>
      <c r="AI14">
        <f t="shared" si="5"/>
        <v>8</v>
      </c>
      <c r="AJ14">
        <f t="shared" si="6"/>
        <v>2270</v>
      </c>
      <c r="AK14">
        <f t="shared" si="7"/>
        <v>2178</v>
      </c>
      <c r="AL14">
        <f t="shared" si="0"/>
        <v>6.6784496906956176E-2</v>
      </c>
      <c r="AN14">
        <f t="shared" si="8"/>
        <v>0.13735284893355354</v>
      </c>
    </row>
    <row r="15" spans="1:41" x14ac:dyDescent="0.2">
      <c r="A15" s="2" t="d">
        <v>1993-05-10</v>
      </c>
      <c r="B15" t="s">
        <v>686</v>
      </c>
      <c r="C15" t="s">
        <v>642</v>
      </c>
      <c r="D15">
        <v>3</v>
      </c>
      <c r="E15" t="s">
        <v>671</v>
      </c>
      <c r="F15" t="b">
        <v>0</v>
      </c>
      <c r="G15">
        <v>31</v>
      </c>
      <c r="H15" t="s">
        <v>618</v>
      </c>
      <c r="I15" t="s">
        <v>462</v>
      </c>
      <c r="J15">
        <v>1</v>
      </c>
      <c r="K15" t="s">
        <v>611</v>
      </c>
      <c r="L15" t="s">
        <v>612</v>
      </c>
      <c r="M15">
        <v>1</v>
      </c>
      <c r="N15">
        <v>2</v>
      </c>
      <c r="O15">
        <v>2311</v>
      </c>
      <c r="P15" t="s">
        <v>225</v>
      </c>
      <c r="R15" t="s">
        <v>647</v>
      </c>
      <c r="S15" t="s">
        <v>648</v>
      </c>
      <c r="T15">
        <v>54</v>
      </c>
      <c r="U15">
        <v>-2</v>
      </c>
      <c r="V15">
        <v>1939</v>
      </c>
      <c r="W15" t="s">
        <v>856</v>
      </c>
      <c r="AB15">
        <f>IF(I15=$AA$2, _xlfn.XLOOKUP(P15,tennis_clusters!B:B,tennis_clusters!AB:AB),"NA")</f>
        <v>27</v>
      </c>
      <c r="AC15" t="str">
        <f>IF(OR(ISNUMBER(AB15),ISNA(AB15)),"NA",_xlfn.XLOOKUP(I15,tennis_clusters!B:B,tennis_clusters!AB:AB))</f>
        <v>NA</v>
      </c>
      <c r="AD15" t="str">
        <f t="shared" si="1"/>
        <v>W</v>
      </c>
      <c r="AE15" t="str">
        <f t="shared" si="2"/>
        <v>W</v>
      </c>
      <c r="AF15">
        <f t="shared" si="3"/>
        <v>1</v>
      </c>
      <c r="AG15">
        <f>IF(AF15="","",_xlfn.XLOOKUP(AI15,pete_sampras_train!AL:AL,pete_sampras_train!AM:AM))</f>
        <v>0.88235294117647056</v>
      </c>
      <c r="AH15">
        <f t="shared" si="4"/>
        <v>0.89486278964408039</v>
      </c>
      <c r="AI15">
        <f t="shared" si="5"/>
        <v>27</v>
      </c>
      <c r="AJ15">
        <f t="shared" si="6"/>
        <v>2311</v>
      </c>
      <c r="AK15">
        <f t="shared" si="7"/>
        <v>1939</v>
      </c>
      <c r="AL15">
        <f t="shared" si="0"/>
        <v>1.3840830449826995E-2</v>
      </c>
      <c r="AN15">
        <f t="shared" si="8"/>
        <v>1.1053833001424889E-2</v>
      </c>
    </row>
    <row r="16" spans="1:41" x14ac:dyDescent="0.2">
      <c r="A16" s="2" t="d">
        <v>1998-02-23</v>
      </c>
      <c r="B16" t="s">
        <v>938</v>
      </c>
      <c r="C16" t="s">
        <v>783</v>
      </c>
      <c r="D16">
        <v>3</v>
      </c>
      <c r="E16" t="s">
        <v>609</v>
      </c>
      <c r="F16" t="b">
        <v>1</v>
      </c>
      <c r="G16">
        <v>64</v>
      </c>
      <c r="H16" t="s">
        <v>620</v>
      </c>
      <c r="I16" t="s">
        <v>462</v>
      </c>
      <c r="J16">
        <v>1</v>
      </c>
      <c r="K16" t="s">
        <v>611</v>
      </c>
      <c r="L16" t="s">
        <v>612</v>
      </c>
      <c r="M16">
        <v>1</v>
      </c>
      <c r="N16">
        <v>1</v>
      </c>
      <c r="O16">
        <v>2319</v>
      </c>
      <c r="P16" t="s">
        <v>62</v>
      </c>
      <c r="R16" t="s">
        <v>672</v>
      </c>
      <c r="S16" t="s">
        <v>673</v>
      </c>
      <c r="T16">
        <v>59</v>
      </c>
      <c r="U16">
        <v>-1</v>
      </c>
      <c r="V16">
        <v>1868</v>
      </c>
      <c r="W16" t="s">
        <v>931</v>
      </c>
      <c r="AB16">
        <f>IF(I16=$AA$2, _xlfn.XLOOKUP(P16,tennis_clusters!B:B,tennis_clusters!AB:AB),"NA")</f>
        <v>17</v>
      </c>
      <c r="AC16" t="str">
        <f>IF(OR(ISNUMBER(AB16),ISNA(AB16)),"NA",_xlfn.XLOOKUP(I16,tennis_clusters!B:B,tennis_clusters!AB:AB))</f>
        <v>NA</v>
      </c>
      <c r="AD16" t="str">
        <f t="shared" si="1"/>
        <v>W</v>
      </c>
      <c r="AE16" t="str">
        <f t="shared" si="2"/>
        <v>W</v>
      </c>
      <c r="AF16">
        <f t="shared" si="3"/>
        <v>1</v>
      </c>
      <c r="AG16">
        <f>IF(AF16="","",_xlfn.XLOOKUP(AI16,pete_sampras_train!AL:AL,pete_sampras_train!AM:AM))</f>
        <v>0.72972972972972971</v>
      </c>
      <c r="AH16">
        <f t="shared" si="4"/>
        <v>0.93061433751825462</v>
      </c>
      <c r="AI16">
        <f t="shared" si="5"/>
        <v>17</v>
      </c>
      <c r="AJ16">
        <f t="shared" si="6"/>
        <v>2319</v>
      </c>
      <c r="AK16">
        <f t="shared" si="7"/>
        <v>1868</v>
      </c>
      <c r="AL16">
        <f t="shared" si="0"/>
        <v>7.3046018991964945E-2</v>
      </c>
      <c r="AN16">
        <f t="shared" si="8"/>
        <v>4.8143701580306885E-3</v>
      </c>
    </row>
    <row r="17" spans="1:40" x14ac:dyDescent="0.2">
      <c r="A17" s="2" t="d">
        <v>1998-10-12</v>
      </c>
      <c r="B17" t="s">
        <v>900</v>
      </c>
      <c r="C17" t="s">
        <v>783</v>
      </c>
      <c r="D17">
        <v>3</v>
      </c>
      <c r="E17" t="s">
        <v>819</v>
      </c>
      <c r="F17" t="b">
        <v>1</v>
      </c>
      <c r="G17">
        <v>85</v>
      </c>
      <c r="H17" t="s">
        <v>614</v>
      </c>
      <c r="I17" t="s">
        <v>462</v>
      </c>
      <c r="J17">
        <v>1</v>
      </c>
      <c r="K17" t="s">
        <v>611</v>
      </c>
      <c r="L17" t="s">
        <v>612</v>
      </c>
      <c r="M17">
        <v>1</v>
      </c>
      <c r="N17">
        <v>6</v>
      </c>
      <c r="O17">
        <v>2265</v>
      </c>
      <c r="P17" t="s">
        <v>551</v>
      </c>
      <c r="R17" t="s">
        <v>611</v>
      </c>
      <c r="S17" t="s">
        <v>612</v>
      </c>
      <c r="T17">
        <v>29</v>
      </c>
      <c r="U17">
        <v>-6</v>
      </c>
      <c r="V17">
        <v>2106</v>
      </c>
      <c r="W17" t="s">
        <v>902</v>
      </c>
      <c r="AB17">
        <f>IF(I17=$AA$2, _xlfn.XLOOKUP(P17,tennis_clusters!B:B,tennis_clusters!AB:AB),"NA")</f>
        <v>11</v>
      </c>
      <c r="AC17" t="str">
        <f>IF(OR(ISNUMBER(AB17),ISNA(AB17)),"NA",_xlfn.XLOOKUP(I17,tennis_clusters!B:B,tennis_clusters!AB:AB))</f>
        <v>NA</v>
      </c>
      <c r="AD17" t="str">
        <f t="shared" si="1"/>
        <v>W</v>
      </c>
      <c r="AE17" t="str">
        <f t="shared" si="2"/>
        <v>W</v>
      </c>
      <c r="AF17">
        <f t="shared" si="3"/>
        <v>1</v>
      </c>
      <c r="AG17">
        <f>IF(AF17="","",_xlfn.XLOOKUP(AI17,pete_sampras_train!AL:AL,pete_sampras_train!AM:AM))</f>
        <v>0.66279069767441856</v>
      </c>
      <c r="AH17">
        <f t="shared" si="4"/>
        <v>0.71407890258535023</v>
      </c>
      <c r="AI17">
        <f t="shared" si="5"/>
        <v>11</v>
      </c>
      <c r="AJ17">
        <f t="shared" si="6"/>
        <v>2265</v>
      </c>
      <c r="AK17">
        <f t="shared" si="7"/>
        <v>2106</v>
      </c>
      <c r="AL17">
        <f t="shared" si="0"/>
        <v>0.11371011357490539</v>
      </c>
      <c r="AN17">
        <f t="shared" si="8"/>
        <v>8.1750873946797642E-2</v>
      </c>
    </row>
    <row r="18" spans="1:40" x14ac:dyDescent="0.2">
      <c r="A18" s="2" t="d">
        <v>1998-10-26</v>
      </c>
      <c r="B18" t="s">
        <v>726</v>
      </c>
      <c r="C18" t="s">
        <v>642</v>
      </c>
      <c r="D18">
        <v>3</v>
      </c>
      <c r="E18" t="s">
        <v>609</v>
      </c>
      <c r="F18" t="b">
        <v>1</v>
      </c>
      <c r="G18">
        <v>61</v>
      </c>
      <c r="H18" t="s">
        <v>614</v>
      </c>
      <c r="I18" t="s">
        <v>484</v>
      </c>
      <c r="J18">
        <v>11</v>
      </c>
      <c r="K18" t="s">
        <v>615</v>
      </c>
      <c r="L18" t="s">
        <v>616</v>
      </c>
      <c r="M18">
        <v>11</v>
      </c>
      <c r="N18">
        <v>15</v>
      </c>
      <c r="O18">
        <v>2160</v>
      </c>
      <c r="P18" t="s">
        <v>462</v>
      </c>
      <c r="Q18">
        <v>1</v>
      </c>
      <c r="R18" t="s">
        <v>611</v>
      </c>
      <c r="S18" t="s">
        <v>612</v>
      </c>
      <c r="T18">
        <v>1</v>
      </c>
      <c r="U18">
        <v>-15</v>
      </c>
      <c r="V18">
        <v>2287</v>
      </c>
      <c r="W18" t="s">
        <v>896</v>
      </c>
      <c r="AB18" t="str">
        <f>IF(I18=$AA$2, _xlfn.XLOOKUP(P18,tennis_clusters!B:B,tennis_clusters!AB:AB),"NA")</f>
        <v>NA</v>
      </c>
      <c r="AC18">
        <f>IF(OR(ISNUMBER(AB18),ISNA(AB18)),"NA",_xlfn.XLOOKUP(I18,tennis_clusters!B:B,tennis_clusters!AB:AB))</f>
        <v>16</v>
      </c>
      <c r="AD18" t="str">
        <f t="shared" si="1"/>
        <v>L</v>
      </c>
      <c r="AE18" t="str">
        <f t="shared" si="2"/>
        <v>L</v>
      </c>
      <c r="AF18">
        <f t="shared" si="3"/>
        <v>0</v>
      </c>
      <c r="AG18">
        <f>IF(AF18="","",_xlfn.XLOOKUP(AI18,pete_sampras_train!AL:AL,pete_sampras_train!AM:AM))</f>
        <v>0.62264150943396224</v>
      </c>
      <c r="AH18">
        <f t="shared" si="4"/>
        <v>0.67504020104029872</v>
      </c>
      <c r="AI18">
        <f t="shared" si="5"/>
        <v>16</v>
      </c>
      <c r="AJ18">
        <f t="shared" si="6"/>
        <v>2287</v>
      </c>
      <c r="AK18">
        <f t="shared" si="7"/>
        <v>2160</v>
      </c>
      <c r="AL18">
        <f t="shared" si="0"/>
        <v>0.3876824492702029</v>
      </c>
      <c r="AN18">
        <f t="shared" si="8"/>
        <v>0.45567927302052691</v>
      </c>
    </row>
    <row r="19" spans="1:40" x14ac:dyDescent="0.2">
      <c r="A19" s="2" t="d">
        <v>2001-06-25</v>
      </c>
      <c r="B19" t="s">
        <v>658</v>
      </c>
      <c r="C19" t="s">
        <v>608</v>
      </c>
      <c r="D19">
        <v>5</v>
      </c>
      <c r="E19" t="s">
        <v>608</v>
      </c>
      <c r="F19" t="b">
        <v>0</v>
      </c>
      <c r="G19">
        <v>66</v>
      </c>
      <c r="H19" t="s">
        <v>620</v>
      </c>
      <c r="I19" t="s">
        <v>495</v>
      </c>
      <c r="J19">
        <v>15</v>
      </c>
      <c r="K19" t="s">
        <v>659</v>
      </c>
      <c r="L19" t="s">
        <v>660</v>
      </c>
      <c r="M19">
        <v>15</v>
      </c>
      <c r="N19">
        <v>16</v>
      </c>
      <c r="O19">
        <v>2109</v>
      </c>
      <c r="P19" t="s">
        <v>462</v>
      </c>
      <c r="Q19">
        <v>1</v>
      </c>
      <c r="R19" t="s">
        <v>611</v>
      </c>
      <c r="S19" t="s">
        <v>612</v>
      </c>
      <c r="T19">
        <v>6</v>
      </c>
      <c r="U19">
        <v>-16</v>
      </c>
      <c r="V19">
        <v>2172</v>
      </c>
      <c r="W19" t="s">
        <v>755</v>
      </c>
      <c r="AB19" t="str">
        <f>IF(I19=$AA$2, _xlfn.XLOOKUP(P19,tennis_clusters!B:B,tennis_clusters!AB:AB),"NA")</f>
        <v>NA</v>
      </c>
      <c r="AC19">
        <f>IF(OR(ISNUMBER(AB19),ISNA(AB19)),"NA",_xlfn.XLOOKUP(I19,tennis_clusters!B:B,tennis_clusters!AB:AB))</f>
        <v>21</v>
      </c>
      <c r="AD19" t="str">
        <f t="shared" si="1"/>
        <v>L</v>
      </c>
      <c r="AE19" t="str">
        <f t="shared" si="2"/>
        <v>L</v>
      </c>
      <c r="AF19">
        <f t="shared" si="3"/>
        <v>0</v>
      </c>
      <c r="AG19">
        <f>IF(AF19="","",_xlfn.XLOOKUP(AI19,pete_sampras_train!AL:AL,pete_sampras_train!AM:AM))</f>
        <v>0.5714285714285714</v>
      </c>
      <c r="AH19">
        <f t="shared" si="4"/>
        <v>0.5896835031399501</v>
      </c>
      <c r="AI19">
        <f t="shared" si="5"/>
        <v>21</v>
      </c>
      <c r="AJ19">
        <f t="shared" si="6"/>
        <v>2172</v>
      </c>
      <c r="AK19">
        <f t="shared" si="7"/>
        <v>2109</v>
      </c>
      <c r="AL19">
        <f t="shared" si="0"/>
        <v>0.32653061224489793</v>
      </c>
      <c r="AN19">
        <f t="shared" si="8"/>
        <v>0.34772663387540353</v>
      </c>
    </row>
    <row r="20" spans="1:40" x14ac:dyDescent="0.2">
      <c r="A20" s="2" t="d">
        <v>2001-06-11</v>
      </c>
      <c r="B20" t="s">
        <v>762</v>
      </c>
      <c r="C20" t="s">
        <v>637</v>
      </c>
      <c r="D20">
        <v>3</v>
      </c>
      <c r="E20" t="s">
        <v>608</v>
      </c>
      <c r="F20" t="b">
        <v>0</v>
      </c>
      <c r="G20">
        <v>63</v>
      </c>
      <c r="H20" t="s">
        <v>618</v>
      </c>
      <c r="I20" t="s">
        <v>462</v>
      </c>
      <c r="J20">
        <v>2</v>
      </c>
      <c r="K20" t="s">
        <v>611</v>
      </c>
      <c r="L20" t="s">
        <v>612</v>
      </c>
      <c r="M20">
        <v>4</v>
      </c>
      <c r="N20">
        <v>5</v>
      </c>
      <c r="O20">
        <v>2166</v>
      </c>
      <c r="P20" t="s">
        <v>268</v>
      </c>
      <c r="Q20">
        <v>6</v>
      </c>
      <c r="R20" t="s">
        <v>611</v>
      </c>
      <c r="S20" t="s">
        <v>612</v>
      </c>
      <c r="T20">
        <v>15</v>
      </c>
      <c r="U20">
        <v>-6</v>
      </c>
      <c r="V20">
        <v>2019</v>
      </c>
      <c r="W20" t="s">
        <v>764</v>
      </c>
      <c r="AB20">
        <f>IF(I20=$AA$2, _xlfn.XLOOKUP(P20,tennis_clusters!B:B,tennis_clusters!AB:AB),"NA")</f>
        <v>24</v>
      </c>
      <c r="AC20" t="str">
        <f>IF(OR(ISNUMBER(AB20),ISNA(AB20)),"NA",_xlfn.XLOOKUP(I20,tennis_clusters!B:B,tennis_clusters!AB:AB))</f>
        <v>NA</v>
      </c>
      <c r="AD20" t="str">
        <f t="shared" si="1"/>
        <v>W</v>
      </c>
      <c r="AE20" t="str">
        <f t="shared" si="2"/>
        <v>W</v>
      </c>
      <c r="AF20">
        <f t="shared" si="3"/>
        <v>1</v>
      </c>
      <c r="AG20">
        <f>IF(AF20="","",_xlfn.XLOOKUP(AI20,pete_sampras_train!AL:AL,pete_sampras_train!AM:AM))</f>
        <v>0.90625</v>
      </c>
      <c r="AH20">
        <f t="shared" si="4"/>
        <v>0.69976940326205817</v>
      </c>
      <c r="AI20">
        <f t="shared" si="5"/>
        <v>24</v>
      </c>
      <c r="AJ20">
        <f t="shared" si="6"/>
        <v>2166</v>
      </c>
      <c r="AK20">
        <f t="shared" si="7"/>
        <v>2019</v>
      </c>
      <c r="AL20">
        <f t="shared" si="0"/>
        <v>8.7890625E-3</v>
      </c>
      <c r="AN20">
        <f t="shared" si="8"/>
        <v>9.0138411217620645E-2</v>
      </c>
    </row>
    <row r="21" spans="1:40" x14ac:dyDescent="0.2">
      <c r="A21" s="2" t="d">
        <v>1991-10-28</v>
      </c>
      <c r="B21" t="s">
        <v>844</v>
      </c>
      <c r="C21" t="s">
        <v>642</v>
      </c>
      <c r="D21">
        <v>3</v>
      </c>
      <c r="E21" t="s">
        <v>819</v>
      </c>
      <c r="F21" t="b">
        <v>1</v>
      </c>
      <c r="G21">
        <v>58</v>
      </c>
      <c r="H21" t="s">
        <v>618</v>
      </c>
      <c r="I21" t="s">
        <v>462</v>
      </c>
      <c r="J21">
        <v>6</v>
      </c>
      <c r="K21" t="s">
        <v>611</v>
      </c>
      <c r="L21" t="s">
        <v>612</v>
      </c>
      <c r="M21">
        <v>7</v>
      </c>
      <c r="N21">
        <v>5</v>
      </c>
      <c r="O21">
        <v>2200</v>
      </c>
      <c r="P21" t="s">
        <v>52</v>
      </c>
      <c r="R21" t="s">
        <v>667</v>
      </c>
      <c r="S21" t="s">
        <v>668</v>
      </c>
      <c r="T21">
        <v>38</v>
      </c>
      <c r="U21">
        <v>-6</v>
      </c>
      <c r="V21">
        <v>2014</v>
      </c>
      <c r="W21" t="s">
        <v>842</v>
      </c>
      <c r="AB21">
        <f>IF(I21=$AA$2, _xlfn.XLOOKUP(P21,tennis_clusters!B:B,tennis_clusters!AB:AB),"NA")</f>
        <v>22</v>
      </c>
      <c r="AC21" t="str">
        <f>IF(OR(ISNUMBER(AB21),ISNA(AB21)),"NA",_xlfn.XLOOKUP(I21,tennis_clusters!B:B,tennis_clusters!AB:AB))</f>
        <v>NA</v>
      </c>
      <c r="AD21" t="str">
        <f t="shared" si="1"/>
        <v>W</v>
      </c>
      <c r="AE21" t="str">
        <f t="shared" si="2"/>
        <v>W</v>
      </c>
      <c r="AF21">
        <f t="shared" si="3"/>
        <v>1</v>
      </c>
      <c r="AG21">
        <f>IF(AF21="","",_xlfn.XLOOKUP(AI21,pete_sampras_train!AL:AL,pete_sampras_train!AM:AM))</f>
        <v>0.84375</v>
      </c>
      <c r="AH21">
        <f t="shared" si="4"/>
        <v>0.74473040686503478</v>
      </c>
      <c r="AI21">
        <f t="shared" si="5"/>
        <v>22</v>
      </c>
      <c r="AJ21">
        <f t="shared" si="6"/>
        <v>2200</v>
      </c>
      <c r="AK21">
        <f t="shared" si="7"/>
        <v>2014</v>
      </c>
      <c r="AL21">
        <f t="shared" si="0"/>
        <v>2.44140625E-2</v>
      </c>
      <c r="AN21">
        <f t="shared" si="8"/>
        <v>6.5162565179290685E-2</v>
      </c>
    </row>
    <row r="22" spans="1:40" x14ac:dyDescent="0.2">
      <c r="A22" s="2" t="d">
        <v>1990-08-27</v>
      </c>
      <c r="B22" t="s">
        <v>607</v>
      </c>
      <c r="C22" t="s">
        <v>608</v>
      </c>
      <c r="D22">
        <v>5</v>
      </c>
      <c r="E22" t="s">
        <v>609</v>
      </c>
      <c r="F22" t="b">
        <v>0</v>
      </c>
      <c r="H22" t="s">
        <v>624</v>
      </c>
      <c r="I22" t="s">
        <v>462</v>
      </c>
      <c r="J22">
        <v>12</v>
      </c>
      <c r="K22" t="s">
        <v>611</v>
      </c>
      <c r="L22" t="s">
        <v>612</v>
      </c>
      <c r="M22">
        <v>12</v>
      </c>
      <c r="N22">
        <v>12</v>
      </c>
      <c r="O22">
        <v>2062</v>
      </c>
      <c r="P22" t="s">
        <v>258</v>
      </c>
      <c r="R22" t="s">
        <v>659</v>
      </c>
      <c r="S22" t="s">
        <v>660</v>
      </c>
      <c r="T22">
        <v>27</v>
      </c>
      <c r="U22">
        <v>-12</v>
      </c>
      <c r="V22">
        <v>2036</v>
      </c>
      <c r="W22" t="s">
        <v>1332</v>
      </c>
      <c r="AB22">
        <f>IF(I22=$AA$2, _xlfn.XLOOKUP(P22,tennis_clusters!B:B,tennis_clusters!AB:AB),"NA")</f>
        <v>15</v>
      </c>
      <c r="AC22" t="str">
        <f>IF(OR(ISNUMBER(AB22),ISNA(AB22)),"NA",_xlfn.XLOOKUP(I22,tennis_clusters!B:B,tennis_clusters!AB:AB))</f>
        <v>NA</v>
      </c>
      <c r="AD22" t="str">
        <f t="shared" si="1"/>
        <v>W</v>
      </c>
      <c r="AE22" t="str">
        <f t="shared" si="2"/>
        <v>W</v>
      </c>
      <c r="AF22">
        <f t="shared" si="3"/>
        <v>1</v>
      </c>
      <c r="AG22">
        <f>IF(AF22="","",_xlfn.XLOOKUP(AI22,pete_sampras_train!AL:AL,pete_sampras_train!AM:AM))</f>
        <v>0.70769230769230773</v>
      </c>
      <c r="AH22">
        <f t="shared" si="4"/>
        <v>0.53734731716649276</v>
      </c>
      <c r="AI22">
        <f t="shared" si="5"/>
        <v>15</v>
      </c>
      <c r="AJ22">
        <f t="shared" si="6"/>
        <v>2062</v>
      </c>
      <c r="AK22">
        <f t="shared" si="7"/>
        <v>2036</v>
      </c>
      <c r="AL22">
        <f t="shared" si="0"/>
        <v>8.5443786982248499E-2</v>
      </c>
      <c r="AN22">
        <f t="shared" si="8"/>
        <v>0.21404750493304184</v>
      </c>
    </row>
    <row r="23" spans="1:40" x14ac:dyDescent="0.2">
      <c r="A23" s="2" t="d">
        <v>1997-05-26</v>
      </c>
      <c r="B23" t="s">
        <v>670</v>
      </c>
      <c r="C23" t="s">
        <v>608</v>
      </c>
      <c r="D23">
        <v>5</v>
      </c>
      <c r="E23" t="s">
        <v>671</v>
      </c>
      <c r="F23" t="b">
        <v>0</v>
      </c>
      <c r="G23">
        <v>28</v>
      </c>
      <c r="H23" t="s">
        <v>628</v>
      </c>
      <c r="I23" t="s">
        <v>462</v>
      </c>
      <c r="J23">
        <v>1</v>
      </c>
      <c r="K23" t="s">
        <v>611</v>
      </c>
      <c r="L23" t="s">
        <v>612</v>
      </c>
      <c r="M23">
        <v>1</v>
      </c>
      <c r="N23">
        <v>3</v>
      </c>
      <c r="O23">
        <v>2321</v>
      </c>
      <c r="P23" t="s">
        <v>190</v>
      </c>
      <c r="R23" t="s">
        <v>633</v>
      </c>
      <c r="S23" t="s">
        <v>634</v>
      </c>
      <c r="T23">
        <v>31</v>
      </c>
      <c r="U23">
        <v>-3</v>
      </c>
      <c r="V23">
        <v>1977</v>
      </c>
      <c r="W23" t="s">
        <v>973</v>
      </c>
      <c r="AB23">
        <f>IF(I23=$AA$2, _xlfn.XLOOKUP(P23,tennis_clusters!B:B,tennis_clusters!AB:AB),"NA")</f>
        <v>18</v>
      </c>
      <c r="AC23" t="str">
        <f>IF(OR(ISNUMBER(AB23),ISNA(AB23)),"NA",_xlfn.XLOOKUP(I23,tennis_clusters!B:B,tennis_clusters!AB:AB))</f>
        <v>NA</v>
      </c>
      <c r="AD23" t="str">
        <f t="shared" si="1"/>
        <v>W</v>
      </c>
      <c r="AE23" t="str">
        <f t="shared" si="2"/>
        <v>W</v>
      </c>
      <c r="AF23">
        <f t="shared" si="3"/>
        <v>1</v>
      </c>
      <c r="AG23">
        <f>IF(AF23="","",_xlfn.XLOOKUP(AI23,pete_sampras_train!AL:AL,pete_sampras_train!AM:AM))</f>
        <v>0.7021276595744681</v>
      </c>
      <c r="AH23">
        <f t="shared" si="4"/>
        <v>0.87870495121185144</v>
      </c>
      <c r="AI23">
        <f t="shared" si="5"/>
        <v>18</v>
      </c>
      <c r="AJ23">
        <f t="shared" si="6"/>
        <v>2321</v>
      </c>
      <c r="AK23">
        <f t="shared" si="7"/>
        <v>1977</v>
      </c>
      <c r="AL23">
        <f t="shared" si="0"/>
        <v>8.8727931190583961E-2</v>
      </c>
      <c r="AN23">
        <f t="shared" si="8"/>
        <v>1.4712488860519341E-2</v>
      </c>
    </row>
    <row r="24" spans="1:40" x14ac:dyDescent="0.2">
      <c r="A24" s="2" t="d">
        <v>1996-08-12</v>
      </c>
      <c r="B24" t="s">
        <v>845</v>
      </c>
      <c r="C24" t="s">
        <v>783</v>
      </c>
      <c r="D24">
        <v>3</v>
      </c>
      <c r="E24" t="s">
        <v>609</v>
      </c>
      <c r="F24" t="b">
        <v>0</v>
      </c>
      <c r="G24">
        <v>41</v>
      </c>
      <c r="H24" t="s">
        <v>624</v>
      </c>
      <c r="I24" t="s">
        <v>462</v>
      </c>
      <c r="J24">
        <v>1</v>
      </c>
      <c r="K24" t="s">
        <v>611</v>
      </c>
      <c r="L24" t="s">
        <v>612</v>
      </c>
      <c r="M24">
        <v>1</v>
      </c>
      <c r="N24">
        <v>1</v>
      </c>
      <c r="O24">
        <v>2304</v>
      </c>
      <c r="P24" t="s">
        <v>1015</v>
      </c>
      <c r="R24" t="s">
        <v>611</v>
      </c>
      <c r="S24" t="s">
        <v>612</v>
      </c>
      <c r="T24">
        <v>300</v>
      </c>
      <c r="U24">
        <v>-2</v>
      </c>
      <c r="V24">
        <v>1713</v>
      </c>
      <c r="W24" t="s">
        <v>1016</v>
      </c>
      <c r="Y24" t="s">
        <v>646</v>
      </c>
      <c r="AB24" t="e">
        <f>IF(I24=$AA$2, _xlfn.XLOOKUP(P24,tennis_clusters!B:B,tennis_clusters!AB:AB),"NA")</f>
        <v>#N/A</v>
      </c>
      <c r="AC24" t="str">
        <f>IF(OR(ISNUMBER(AB24),ISNA(AB24)),"NA",_xlfn.XLOOKUP(I24,tennis_clusters!B:B,tennis_clusters!AB:AB))</f>
        <v>NA</v>
      </c>
      <c r="AD24" t="str">
        <f t="shared" si="1"/>
        <v>W</v>
      </c>
      <c r="AE24" t="str">
        <f t="shared" si="2"/>
        <v/>
      </c>
      <c r="AF24" t="str">
        <f t="shared" si="3"/>
        <v/>
      </c>
      <c r="AG24" t="str">
        <f>IF(AF24="","",_xlfn.XLOOKUP(AI24,pete_sampras_train!AL:AL,pete_sampras_train!AM:AM))</f>
        <v/>
      </c>
      <c r="AH24" t="str">
        <f t="shared" si="4"/>
        <v/>
      </c>
      <c r="AI24" t="str">
        <f t="shared" si="5"/>
        <v/>
      </c>
      <c r="AJ24">
        <f t="shared" si="6"/>
        <v>2304</v>
      </c>
      <c r="AK24">
        <f t="shared" si="7"/>
        <v>1713</v>
      </c>
      <c r="AL24" t="str">
        <f t="shared" si="0"/>
        <v/>
      </c>
      <c r="AN24" t="str">
        <f t="shared" si="8"/>
        <v/>
      </c>
    </row>
    <row r="25" spans="1:40" x14ac:dyDescent="0.2">
      <c r="A25" s="2" t="d">
        <v>1992-11-02</v>
      </c>
      <c r="B25" t="s">
        <v>844</v>
      </c>
      <c r="C25" t="s">
        <v>642</v>
      </c>
      <c r="D25">
        <v>3</v>
      </c>
      <c r="E25" t="s">
        <v>819</v>
      </c>
      <c r="F25" t="b">
        <v>1</v>
      </c>
      <c r="G25">
        <v>75</v>
      </c>
      <c r="H25" t="s">
        <v>624</v>
      </c>
      <c r="I25" t="s">
        <v>231</v>
      </c>
      <c r="K25" t="s">
        <v>638</v>
      </c>
      <c r="L25" t="s">
        <v>639</v>
      </c>
      <c r="M25">
        <v>74</v>
      </c>
      <c r="N25">
        <v>18</v>
      </c>
      <c r="O25">
        <v>1987</v>
      </c>
      <c r="P25" t="s">
        <v>462</v>
      </c>
      <c r="Q25">
        <v>2</v>
      </c>
      <c r="R25" t="s">
        <v>611</v>
      </c>
      <c r="S25" t="s">
        <v>612</v>
      </c>
      <c r="T25">
        <v>2</v>
      </c>
      <c r="U25">
        <v>-16</v>
      </c>
      <c r="V25">
        <v>2279</v>
      </c>
      <c r="W25" t="s">
        <v>968</v>
      </c>
      <c r="X25" t="s">
        <v>728</v>
      </c>
      <c r="AB25" t="str">
        <f>IF(I25=$AA$2, _xlfn.XLOOKUP(P25,tennis_clusters!B:B,tennis_clusters!AB:AB),"NA")</f>
        <v>NA</v>
      </c>
      <c r="AC25">
        <f>IF(OR(ISNUMBER(AB25),ISNA(AB25)),"NA",_xlfn.XLOOKUP(I25,tennis_clusters!B:B,tennis_clusters!AB:AB))</f>
        <v>2</v>
      </c>
      <c r="AD25" t="str">
        <f t="shared" si="1"/>
        <v>L</v>
      </c>
      <c r="AE25" t="str">
        <f t="shared" si="2"/>
        <v>L</v>
      </c>
      <c r="AF25">
        <f t="shared" si="3"/>
        <v>0</v>
      </c>
      <c r="AG25">
        <f>IF(AF25="","",_xlfn.XLOOKUP(AI25,pete_sampras_train!AL:AL,pete_sampras_train!AM:AM))</f>
        <v>0.78749999999999998</v>
      </c>
      <c r="AH25">
        <f t="shared" si="4"/>
        <v>0.84302196441403621</v>
      </c>
      <c r="AI25">
        <f t="shared" si="5"/>
        <v>2</v>
      </c>
      <c r="AJ25">
        <f t="shared" si="6"/>
        <v>2279</v>
      </c>
      <c r="AK25">
        <f t="shared" si="7"/>
        <v>1987</v>
      </c>
      <c r="AL25">
        <f t="shared" si="0"/>
        <v>0.62015624999999996</v>
      </c>
      <c r="AN25">
        <f t="shared" si="8"/>
        <v>0.71068603248450057</v>
      </c>
    </row>
    <row r="26" spans="1:40" x14ac:dyDescent="0.2">
      <c r="A26" s="2" t="d">
        <v>1989-05-29</v>
      </c>
      <c r="B26" t="s">
        <v>670</v>
      </c>
      <c r="C26" t="s">
        <v>608</v>
      </c>
      <c r="D26">
        <v>5</v>
      </c>
      <c r="E26" t="s">
        <v>671</v>
      </c>
      <c r="F26" t="b">
        <v>0</v>
      </c>
      <c r="H26" t="s">
        <v>628</v>
      </c>
      <c r="I26" t="s">
        <v>408</v>
      </c>
      <c r="J26">
        <v>15</v>
      </c>
      <c r="K26" t="s">
        <v>611</v>
      </c>
      <c r="L26" t="s">
        <v>612</v>
      </c>
      <c r="M26">
        <v>19</v>
      </c>
      <c r="N26">
        <v>7</v>
      </c>
      <c r="O26">
        <v>2028</v>
      </c>
      <c r="P26" t="s">
        <v>462</v>
      </c>
      <c r="R26" t="s">
        <v>611</v>
      </c>
      <c r="S26" t="s">
        <v>612</v>
      </c>
      <c r="T26">
        <v>92</v>
      </c>
      <c r="U26">
        <v>-9</v>
      </c>
      <c r="V26">
        <v>1864</v>
      </c>
      <c r="W26" t="s">
        <v>1399</v>
      </c>
      <c r="AB26" t="str">
        <f>IF(I26=$AA$2, _xlfn.XLOOKUP(P26,tennis_clusters!B:B,tennis_clusters!AB:AB),"NA")</f>
        <v>NA</v>
      </c>
      <c r="AC26">
        <f>IF(OR(ISNUMBER(AB26),ISNA(AB26)),"NA",_xlfn.XLOOKUP(I26,tennis_clusters!B:B,tennis_clusters!AB:AB))</f>
        <v>18</v>
      </c>
      <c r="AD26" t="str">
        <f t="shared" si="1"/>
        <v>L</v>
      </c>
      <c r="AE26" t="str">
        <f t="shared" si="2"/>
        <v>L</v>
      </c>
      <c r="AF26">
        <f t="shared" si="3"/>
        <v>0</v>
      </c>
      <c r="AG26">
        <f>IF(AF26="","",_xlfn.XLOOKUP(AI26,pete_sampras_train!AL:AL,pete_sampras_train!AM:AM))</f>
        <v>0.7021276595744681</v>
      </c>
      <c r="AH26">
        <f t="shared" si="4"/>
        <v>0.28008099405284809</v>
      </c>
      <c r="AI26">
        <f t="shared" si="5"/>
        <v>18</v>
      </c>
      <c r="AJ26">
        <f t="shared" si="6"/>
        <v>1864</v>
      </c>
      <c r="AK26">
        <f t="shared" si="7"/>
        <v>2028</v>
      </c>
      <c r="AL26">
        <f t="shared" si="0"/>
        <v>0.49298325033952017</v>
      </c>
      <c r="AN26">
        <f t="shared" si="8"/>
        <v>7.8445363229631526E-2</v>
      </c>
    </row>
    <row r="27" spans="1:40" x14ac:dyDescent="0.2">
      <c r="A27" s="2" t="d">
        <v>1993-01-11</v>
      </c>
      <c r="B27" t="s">
        <v>1162</v>
      </c>
      <c r="C27" t="s">
        <v>637</v>
      </c>
      <c r="D27">
        <v>3</v>
      </c>
      <c r="E27" t="s">
        <v>609</v>
      </c>
      <c r="F27" t="b">
        <v>0</v>
      </c>
      <c r="G27">
        <v>53</v>
      </c>
      <c r="H27" t="s">
        <v>610</v>
      </c>
      <c r="I27" t="s">
        <v>462</v>
      </c>
      <c r="J27">
        <v>1</v>
      </c>
      <c r="K27" t="s">
        <v>611</v>
      </c>
      <c r="L27" t="s">
        <v>612</v>
      </c>
      <c r="M27">
        <v>3</v>
      </c>
      <c r="N27">
        <v>4</v>
      </c>
      <c r="O27">
        <v>2278</v>
      </c>
      <c r="P27" t="s">
        <v>546</v>
      </c>
      <c r="Q27">
        <v>7</v>
      </c>
      <c r="R27" t="s">
        <v>729</v>
      </c>
      <c r="S27" t="s">
        <v>730</v>
      </c>
      <c r="T27">
        <v>18</v>
      </c>
      <c r="U27">
        <v>-4</v>
      </c>
      <c r="V27">
        <v>2038</v>
      </c>
      <c r="W27" t="s">
        <v>895</v>
      </c>
      <c r="AB27">
        <f>IF(I27=$AA$2, _xlfn.XLOOKUP(P27,tennis_clusters!B:B,tennis_clusters!AB:AB),"NA")</f>
        <v>18</v>
      </c>
      <c r="AC27" t="str">
        <f>IF(OR(ISNUMBER(AB27),ISNA(AB27)),"NA",_xlfn.XLOOKUP(I27,tennis_clusters!B:B,tennis_clusters!AB:AB))</f>
        <v>NA</v>
      </c>
      <c r="AD27" t="str">
        <f t="shared" si="1"/>
        <v>W</v>
      </c>
      <c r="AE27" t="str">
        <f t="shared" si="2"/>
        <v>W</v>
      </c>
      <c r="AF27">
        <f t="shared" si="3"/>
        <v>1</v>
      </c>
      <c r="AG27">
        <f>IF(AF27="","",_xlfn.XLOOKUP(AI27,pete_sampras_train!AL:AL,pete_sampras_train!AM:AM))</f>
        <v>0.7021276595744681</v>
      </c>
      <c r="AH27">
        <f t="shared" si="4"/>
        <v>0.79923999108689825</v>
      </c>
      <c r="AI27">
        <f t="shared" si="5"/>
        <v>18</v>
      </c>
      <c r="AJ27">
        <f t="shared" si="6"/>
        <v>2278</v>
      </c>
      <c r="AK27">
        <f t="shared" si="7"/>
        <v>2038</v>
      </c>
      <c r="AL27">
        <f t="shared" si="0"/>
        <v>8.8727931190583961E-2</v>
      </c>
      <c r="AN27">
        <f t="shared" si="8"/>
        <v>4.0304581178788691E-2</v>
      </c>
    </row>
    <row r="28" spans="1:40" x14ac:dyDescent="0.2">
      <c r="A28" s="2" t="d">
        <v>1994-03-07</v>
      </c>
      <c r="B28" t="s">
        <v>699</v>
      </c>
      <c r="C28" t="s">
        <v>642</v>
      </c>
      <c r="D28">
        <v>3</v>
      </c>
      <c r="E28" t="s">
        <v>609</v>
      </c>
      <c r="F28" t="b">
        <v>0</v>
      </c>
      <c r="G28">
        <v>36</v>
      </c>
      <c r="H28" t="s">
        <v>628</v>
      </c>
      <c r="I28" t="s">
        <v>462</v>
      </c>
      <c r="J28">
        <v>1</v>
      </c>
      <c r="K28" t="s">
        <v>611</v>
      </c>
      <c r="L28" t="s">
        <v>612</v>
      </c>
      <c r="M28">
        <v>1</v>
      </c>
      <c r="N28">
        <v>1</v>
      </c>
      <c r="O28">
        <v>2353</v>
      </c>
      <c r="P28" t="s">
        <v>152</v>
      </c>
      <c r="R28" t="s">
        <v>672</v>
      </c>
      <c r="S28" t="s">
        <v>673</v>
      </c>
      <c r="T28">
        <v>121</v>
      </c>
      <c r="U28">
        <v>-1</v>
      </c>
      <c r="V28">
        <v>1820</v>
      </c>
      <c r="W28" t="s">
        <v>843</v>
      </c>
      <c r="AB28">
        <f>IF(I28=$AA$2, _xlfn.XLOOKUP(P28,tennis_clusters!B:B,tennis_clusters!AB:AB),"NA")</f>
        <v>5</v>
      </c>
      <c r="AC28" t="str">
        <f>IF(OR(ISNUMBER(AB28),ISNA(AB28)),"NA",_xlfn.XLOOKUP(I28,tennis_clusters!B:B,tennis_clusters!AB:AB))</f>
        <v>NA</v>
      </c>
      <c r="AD28" t="str">
        <f t="shared" si="1"/>
        <v>W</v>
      </c>
      <c r="AE28" t="str">
        <f t="shared" si="2"/>
        <v>W</v>
      </c>
      <c r="AF28">
        <f t="shared" si="3"/>
        <v>1</v>
      </c>
      <c r="AG28">
        <f>IF(AF28="","",_xlfn.XLOOKUP(AI28,pete_sampras_train!AL:AL,pete_sampras_train!AM:AM))</f>
        <v>0.8666666666666667</v>
      </c>
      <c r="AH28">
        <f t="shared" si="4"/>
        <v>0.95556157309804013</v>
      </c>
      <c r="AI28">
        <f t="shared" si="5"/>
        <v>5</v>
      </c>
      <c r="AJ28">
        <f t="shared" si="6"/>
        <v>2353</v>
      </c>
      <c r="AK28">
        <f t="shared" si="7"/>
        <v>1820</v>
      </c>
      <c r="AL28">
        <f t="shared" si="0"/>
        <v>1.7777777777777771E-2</v>
      </c>
      <c r="AN28">
        <f t="shared" si="8"/>
        <v>1.9747737855208307E-3</v>
      </c>
    </row>
    <row r="29" spans="1:40" x14ac:dyDescent="0.2">
      <c r="A29" s="2" t="d">
        <v>1991-05-06</v>
      </c>
      <c r="B29" t="s">
        <v>683</v>
      </c>
      <c r="C29" t="s">
        <v>642</v>
      </c>
      <c r="D29">
        <v>3</v>
      </c>
      <c r="E29" t="s">
        <v>671</v>
      </c>
      <c r="F29" t="b">
        <v>0</v>
      </c>
      <c r="G29">
        <v>2</v>
      </c>
      <c r="H29" t="s">
        <v>624</v>
      </c>
      <c r="I29" t="s">
        <v>462</v>
      </c>
      <c r="J29">
        <v>3</v>
      </c>
      <c r="K29" t="s">
        <v>611</v>
      </c>
      <c r="L29" t="s">
        <v>612</v>
      </c>
      <c r="M29">
        <v>6</v>
      </c>
      <c r="N29">
        <v>5</v>
      </c>
      <c r="O29">
        <v>2149</v>
      </c>
      <c r="P29" t="s">
        <v>237</v>
      </c>
      <c r="R29" t="s">
        <v>729</v>
      </c>
      <c r="S29" t="s">
        <v>730</v>
      </c>
      <c r="T29">
        <v>27</v>
      </c>
      <c r="U29">
        <v>-5</v>
      </c>
      <c r="V29">
        <v>1958</v>
      </c>
      <c r="W29" t="s">
        <v>1078</v>
      </c>
      <c r="AB29">
        <f>IF(I29=$AA$2, _xlfn.XLOOKUP(P29,tennis_clusters!B:B,tennis_clusters!AB:AB),"NA")</f>
        <v>17</v>
      </c>
      <c r="AC29" t="str">
        <f>IF(OR(ISNUMBER(AB29),ISNA(AB29)),"NA",_xlfn.XLOOKUP(I29,tennis_clusters!B:B,tennis_clusters!AB:AB))</f>
        <v>NA</v>
      </c>
      <c r="AD29" t="str">
        <f t="shared" si="1"/>
        <v>W</v>
      </c>
      <c r="AE29" t="str">
        <f t="shared" si="2"/>
        <v>W</v>
      </c>
      <c r="AF29">
        <f t="shared" si="3"/>
        <v>1</v>
      </c>
      <c r="AG29">
        <f>IF(AF29="","",_xlfn.XLOOKUP(AI29,pete_sampras_train!AL:AL,pete_sampras_train!AM:AM))</f>
        <v>0.72972972972972971</v>
      </c>
      <c r="AH29">
        <f t="shared" si="4"/>
        <v>0.75016348182864212</v>
      </c>
      <c r="AI29">
        <f t="shared" si="5"/>
        <v>17</v>
      </c>
      <c r="AJ29">
        <f t="shared" si="6"/>
        <v>2149</v>
      </c>
      <c r="AK29">
        <f t="shared" si="7"/>
        <v>1958</v>
      </c>
      <c r="AL29">
        <f t="shared" si="0"/>
        <v>7.3046018991964945E-2</v>
      </c>
      <c r="AN29">
        <f t="shared" si="8"/>
        <v>6.2418285811987238E-2</v>
      </c>
    </row>
    <row r="30" spans="1:40" x14ac:dyDescent="0.2">
      <c r="A30" s="2" t="d">
        <v>1998-01-19</v>
      </c>
      <c r="B30" t="s">
        <v>719</v>
      </c>
      <c r="C30" t="s">
        <v>608</v>
      </c>
      <c r="D30">
        <v>5</v>
      </c>
      <c r="E30" t="s">
        <v>609</v>
      </c>
      <c r="F30" t="b">
        <v>0</v>
      </c>
      <c r="G30">
        <v>42</v>
      </c>
      <c r="H30" t="s">
        <v>632</v>
      </c>
      <c r="I30" t="s">
        <v>462</v>
      </c>
      <c r="J30">
        <v>1</v>
      </c>
      <c r="K30" t="s">
        <v>611</v>
      </c>
      <c r="L30" t="s">
        <v>612</v>
      </c>
      <c r="M30">
        <v>1</v>
      </c>
      <c r="N30">
        <v>2</v>
      </c>
      <c r="O30">
        <v>2343</v>
      </c>
      <c r="P30" t="s">
        <v>518</v>
      </c>
      <c r="R30" t="s">
        <v>615</v>
      </c>
      <c r="S30" t="s">
        <v>616</v>
      </c>
      <c r="T30">
        <v>52</v>
      </c>
      <c r="U30">
        <v>-2</v>
      </c>
      <c r="V30">
        <v>1872</v>
      </c>
      <c r="W30" t="s">
        <v>947</v>
      </c>
      <c r="AB30">
        <f>IF(I30=$AA$2, _xlfn.XLOOKUP(P30,tennis_clusters!B:B,tennis_clusters!AB:AB),"NA")</f>
        <v>2</v>
      </c>
      <c r="AC30" t="str">
        <f>IF(OR(ISNUMBER(AB30),ISNA(AB30)),"NA",_xlfn.XLOOKUP(I30,tennis_clusters!B:B,tennis_clusters!AB:AB))</f>
        <v>NA</v>
      </c>
      <c r="AD30" t="str">
        <f t="shared" si="1"/>
        <v>W</v>
      </c>
      <c r="AE30" t="str">
        <f t="shared" si="2"/>
        <v>W</v>
      </c>
      <c r="AF30">
        <f t="shared" si="3"/>
        <v>1</v>
      </c>
      <c r="AG30">
        <f>IF(AF30="","",_xlfn.XLOOKUP(AI30,pete_sampras_train!AL:AL,pete_sampras_train!AM:AM))</f>
        <v>0.78749999999999998</v>
      </c>
      <c r="AH30">
        <f t="shared" si="4"/>
        <v>0.93768979372616501</v>
      </c>
      <c r="AI30">
        <f t="shared" si="5"/>
        <v>2</v>
      </c>
      <c r="AJ30">
        <f t="shared" si="6"/>
        <v>2343</v>
      </c>
      <c r="AK30">
        <f t="shared" si="7"/>
        <v>1872</v>
      </c>
      <c r="AL30">
        <f t="shared" si="0"/>
        <v>4.5156250000000009E-2</v>
      </c>
      <c r="AN30">
        <f t="shared" si="8"/>
        <v>3.8825618058878652E-3</v>
      </c>
    </row>
    <row r="31" spans="1:40" x14ac:dyDescent="0.2">
      <c r="A31" s="2" t="d">
        <v>1997-03-17</v>
      </c>
      <c r="B31" t="s">
        <v>699</v>
      </c>
      <c r="C31" t="s">
        <v>642</v>
      </c>
      <c r="D31">
        <v>3</v>
      </c>
      <c r="E31" t="s">
        <v>609</v>
      </c>
      <c r="F31" t="b">
        <v>0</v>
      </c>
      <c r="G31">
        <v>47</v>
      </c>
      <c r="H31" t="s">
        <v>618</v>
      </c>
      <c r="I31" t="s">
        <v>462</v>
      </c>
      <c r="J31">
        <v>1</v>
      </c>
      <c r="K31" t="s">
        <v>611</v>
      </c>
      <c r="L31" t="s">
        <v>612</v>
      </c>
      <c r="M31">
        <v>1</v>
      </c>
      <c r="N31">
        <v>1</v>
      </c>
      <c r="O31">
        <v>2382</v>
      </c>
      <c r="P31" t="s">
        <v>229</v>
      </c>
      <c r="R31" t="s">
        <v>621</v>
      </c>
      <c r="S31" t="s">
        <v>622</v>
      </c>
      <c r="T31">
        <v>54</v>
      </c>
      <c r="U31">
        <v>-1</v>
      </c>
      <c r="V31">
        <v>1950</v>
      </c>
      <c r="W31" t="s">
        <v>832</v>
      </c>
      <c r="Z31" t="s">
        <v>832</v>
      </c>
      <c r="AB31">
        <f>IF(I31=$AA$2, _xlfn.XLOOKUP(P31,tennis_clusters!B:B,tennis_clusters!AB:AB),"NA")</f>
        <v>5</v>
      </c>
      <c r="AC31" t="str">
        <f>IF(OR(ISNUMBER(AB31),ISNA(AB31)),"NA",_xlfn.XLOOKUP(I31,tennis_clusters!B:B,tennis_clusters!AB:AB))</f>
        <v>NA</v>
      </c>
      <c r="AD31" t="str">
        <f t="shared" si="1"/>
        <v>W</v>
      </c>
      <c r="AE31" t="str">
        <f t="shared" si="2"/>
        <v>W</v>
      </c>
      <c r="AF31">
        <f t="shared" si="3"/>
        <v>1</v>
      </c>
      <c r="AG31">
        <f>IF(AF31="","",_xlfn.XLOOKUP(AI31,pete_sampras_train!AL:AL,pete_sampras_train!AM:AM))</f>
        <v>0.8666666666666667</v>
      </c>
      <c r="AH31">
        <f t="shared" si="4"/>
        <v>0.92321068030289977</v>
      </c>
      <c r="AI31">
        <f t="shared" si="5"/>
        <v>5</v>
      </c>
      <c r="AJ31">
        <f t="shared" si="6"/>
        <v>2382</v>
      </c>
      <c r="AK31">
        <f t="shared" si="7"/>
        <v>1950</v>
      </c>
      <c r="AL31">
        <f t="shared" si="0"/>
        <v>1.7777777777777771E-2</v>
      </c>
      <c r="AN31">
        <f t="shared" si="8"/>
        <v>5.8965996195434658E-3</v>
      </c>
    </row>
    <row r="32" spans="1:40" x14ac:dyDescent="0.2">
      <c r="A32" s="2" t="d">
        <v>1993-08-09</v>
      </c>
      <c r="B32" t="s">
        <v>641</v>
      </c>
      <c r="C32" t="s">
        <v>642</v>
      </c>
      <c r="D32">
        <v>3</v>
      </c>
      <c r="E32" t="s">
        <v>609</v>
      </c>
      <c r="F32" t="b">
        <v>0</v>
      </c>
      <c r="G32">
        <v>55</v>
      </c>
      <c r="H32" t="s">
        <v>618</v>
      </c>
      <c r="I32" t="s">
        <v>462</v>
      </c>
      <c r="J32">
        <v>1</v>
      </c>
      <c r="K32" t="s">
        <v>611</v>
      </c>
      <c r="L32" t="s">
        <v>612</v>
      </c>
      <c r="M32">
        <v>1</v>
      </c>
      <c r="N32">
        <v>1</v>
      </c>
      <c r="O32">
        <v>2304</v>
      </c>
      <c r="P32" t="s">
        <v>528</v>
      </c>
      <c r="R32" t="s">
        <v>611</v>
      </c>
      <c r="S32" t="s">
        <v>612</v>
      </c>
      <c r="T32">
        <v>202</v>
      </c>
      <c r="U32">
        <v>-2</v>
      </c>
      <c r="V32">
        <v>1823</v>
      </c>
      <c r="W32" t="s">
        <v>1185</v>
      </c>
      <c r="Y32" t="s">
        <v>646</v>
      </c>
      <c r="AB32">
        <f>IF(I32=$AA$2, _xlfn.XLOOKUP(P32,tennis_clusters!B:B,tennis_clusters!AB:AB),"NA")</f>
        <v>19</v>
      </c>
      <c r="AC32" t="str">
        <f>IF(OR(ISNUMBER(AB32),ISNA(AB32)),"NA",_xlfn.XLOOKUP(I32,tennis_clusters!B:B,tennis_clusters!AB:AB))</f>
        <v>NA</v>
      </c>
      <c r="AD32" t="str">
        <f t="shared" si="1"/>
        <v>W</v>
      </c>
      <c r="AE32" t="str">
        <f t="shared" si="2"/>
        <v>W</v>
      </c>
      <c r="AF32">
        <f t="shared" si="3"/>
        <v>1</v>
      </c>
      <c r="AG32">
        <f>IF(AF32="","",_xlfn.XLOOKUP(AI32,pete_sampras_train!AL:AL,pete_sampras_train!AM:AM))</f>
        <v>0.83333333333333337</v>
      </c>
      <c r="AH32">
        <f t="shared" si="4"/>
        <v>0.94096961703947102</v>
      </c>
      <c r="AI32">
        <f t="shared" si="5"/>
        <v>19</v>
      </c>
      <c r="AJ32">
        <f t="shared" si="6"/>
        <v>2304</v>
      </c>
      <c r="AK32">
        <f t="shared" si="7"/>
        <v>1823</v>
      </c>
      <c r="AL32">
        <f t="shared" si="0"/>
        <v>2.7777777777777766E-2</v>
      </c>
      <c r="AN32">
        <f t="shared" si="8"/>
        <v>3.4845861124667104E-3</v>
      </c>
    </row>
    <row r="33" spans="1:40" x14ac:dyDescent="0.2">
      <c r="A33" s="2" t="d">
        <v>1999-05-24</v>
      </c>
      <c r="B33" t="s">
        <v>670</v>
      </c>
      <c r="C33" t="s">
        <v>608</v>
      </c>
      <c r="D33">
        <v>5</v>
      </c>
      <c r="E33" t="s">
        <v>671</v>
      </c>
      <c r="F33" t="b">
        <v>0</v>
      </c>
      <c r="G33">
        <v>30</v>
      </c>
      <c r="H33" t="s">
        <v>632</v>
      </c>
      <c r="I33" t="s">
        <v>462</v>
      </c>
      <c r="J33">
        <v>2</v>
      </c>
      <c r="K33" t="s">
        <v>611</v>
      </c>
      <c r="L33" t="s">
        <v>612</v>
      </c>
      <c r="M33">
        <v>2</v>
      </c>
      <c r="N33">
        <v>2</v>
      </c>
      <c r="O33">
        <v>2214</v>
      </c>
      <c r="P33" t="s">
        <v>316</v>
      </c>
      <c r="R33" t="s">
        <v>875</v>
      </c>
      <c r="S33" t="s">
        <v>876</v>
      </c>
      <c r="T33">
        <v>92</v>
      </c>
      <c r="U33">
        <v>-3</v>
      </c>
      <c r="V33">
        <v>1782</v>
      </c>
      <c r="W33" t="s">
        <v>877</v>
      </c>
      <c r="AB33">
        <f>IF(I33=$AA$2, _xlfn.XLOOKUP(P33,tennis_clusters!B:B,tennis_clusters!AB:AB),"NA")</f>
        <v>19</v>
      </c>
      <c r="AC33" t="str">
        <f>IF(OR(ISNUMBER(AB33),ISNA(AB33)),"NA",_xlfn.XLOOKUP(I33,tennis_clusters!B:B,tennis_clusters!AB:AB))</f>
        <v>NA</v>
      </c>
      <c r="AD33" t="str">
        <f t="shared" si="1"/>
        <v>W</v>
      </c>
      <c r="AE33" t="str">
        <f t="shared" si="2"/>
        <v>W</v>
      </c>
      <c r="AF33">
        <f t="shared" si="3"/>
        <v>1</v>
      </c>
      <c r="AG33">
        <f>IF(AF33="","",_xlfn.XLOOKUP(AI33,pete_sampras_train!AL:AL,pete_sampras_train!AM:AM))</f>
        <v>0.83333333333333337</v>
      </c>
      <c r="AH33">
        <f t="shared" si="4"/>
        <v>0.92321068030289977</v>
      </c>
      <c r="AI33">
        <f t="shared" si="5"/>
        <v>19</v>
      </c>
      <c r="AJ33">
        <f t="shared" si="6"/>
        <v>2214</v>
      </c>
      <c r="AK33">
        <f t="shared" si="7"/>
        <v>1782</v>
      </c>
      <c r="AL33">
        <f t="shared" si="0"/>
        <v>2.7777777777777766E-2</v>
      </c>
      <c r="AN33">
        <f t="shared" si="8"/>
        <v>5.8965996195434658E-3</v>
      </c>
    </row>
    <row r="34" spans="1:40" x14ac:dyDescent="0.2">
      <c r="A34" s="2" t="d">
        <v>1993-08-02</v>
      </c>
      <c r="B34" t="s">
        <v>750</v>
      </c>
      <c r="C34" t="s">
        <v>637</v>
      </c>
      <c r="D34">
        <v>3</v>
      </c>
      <c r="E34" t="s">
        <v>609</v>
      </c>
      <c r="F34" t="b">
        <v>0</v>
      </c>
      <c r="G34">
        <v>34</v>
      </c>
      <c r="H34" t="s">
        <v>620</v>
      </c>
      <c r="I34" t="s">
        <v>462</v>
      </c>
      <c r="J34">
        <v>1</v>
      </c>
      <c r="K34" t="s">
        <v>611</v>
      </c>
      <c r="L34" t="s">
        <v>612</v>
      </c>
      <c r="M34">
        <v>1</v>
      </c>
      <c r="O34">
        <v>2310</v>
      </c>
      <c r="P34" t="s">
        <v>403</v>
      </c>
      <c r="R34" t="s">
        <v>1076</v>
      </c>
      <c r="S34" t="s">
        <v>1077</v>
      </c>
      <c r="T34">
        <v>161</v>
      </c>
      <c r="U34">
        <v>-2</v>
      </c>
      <c r="V34">
        <v>1763</v>
      </c>
      <c r="W34" t="s">
        <v>1185</v>
      </c>
      <c r="AB34">
        <f>IF(I34=$AA$2, _xlfn.XLOOKUP(P34,tennis_clusters!B:B,tennis_clusters!AB:AB),"NA")</f>
        <v>19</v>
      </c>
      <c r="AC34" t="str">
        <f>IF(OR(ISNUMBER(AB34),ISNA(AB34)),"NA",_xlfn.XLOOKUP(I34,tennis_clusters!B:B,tennis_clusters!AB:AB))</f>
        <v>NA</v>
      </c>
      <c r="AD34" t="str">
        <f t="shared" si="1"/>
        <v>W</v>
      </c>
      <c r="AE34" t="str">
        <f t="shared" si="2"/>
        <v>W</v>
      </c>
      <c r="AF34">
        <f t="shared" si="3"/>
        <v>1</v>
      </c>
      <c r="AG34">
        <f>IF(AF34="","",_xlfn.XLOOKUP(AI34,pete_sampras_train!AL:AL,pete_sampras_train!AM:AM))</f>
        <v>0.83333333333333337</v>
      </c>
      <c r="AH34">
        <f t="shared" si="4"/>
        <v>0.95886082523651217</v>
      </c>
      <c r="AI34">
        <f t="shared" si="5"/>
        <v>19</v>
      </c>
      <c r="AJ34">
        <f t="shared" si="6"/>
        <v>2310</v>
      </c>
      <c r="AK34">
        <f t="shared" si="7"/>
        <v>1763</v>
      </c>
      <c r="AL34">
        <f t="shared" si="0"/>
        <v>2.7777777777777766E-2</v>
      </c>
      <c r="AN34">
        <f t="shared" si="8"/>
        <v>1.6924317002207938E-3</v>
      </c>
    </row>
    <row r="35" spans="1:40" x14ac:dyDescent="0.2">
      <c r="A35" s="2" t="d">
        <v>1994-02-28</v>
      </c>
      <c r="B35" t="s">
        <v>706</v>
      </c>
      <c r="C35" t="s">
        <v>642</v>
      </c>
      <c r="D35">
        <v>3</v>
      </c>
      <c r="E35" t="s">
        <v>609</v>
      </c>
      <c r="F35" t="b">
        <v>0</v>
      </c>
      <c r="G35">
        <v>48</v>
      </c>
      <c r="H35" t="s">
        <v>620</v>
      </c>
      <c r="I35" t="s">
        <v>462</v>
      </c>
      <c r="J35">
        <v>1</v>
      </c>
      <c r="K35" t="s">
        <v>611</v>
      </c>
      <c r="L35" t="s">
        <v>612</v>
      </c>
      <c r="M35">
        <v>1</v>
      </c>
      <c r="N35">
        <v>3</v>
      </c>
      <c r="O35">
        <v>2331</v>
      </c>
      <c r="P35" t="s">
        <v>363</v>
      </c>
      <c r="Q35">
        <v>15</v>
      </c>
      <c r="R35" t="s">
        <v>611</v>
      </c>
      <c r="S35" t="s">
        <v>612</v>
      </c>
      <c r="T35">
        <v>20</v>
      </c>
      <c r="U35">
        <v>-4</v>
      </c>
      <c r="V35">
        <v>2055</v>
      </c>
      <c r="W35" t="s">
        <v>754</v>
      </c>
      <c r="AB35">
        <f>IF(I35=$AA$2, _xlfn.XLOOKUP(P35,tennis_clusters!B:B,tennis_clusters!AB:AB),"NA")</f>
        <v>8</v>
      </c>
      <c r="AC35" t="str">
        <f>IF(OR(ISNUMBER(AB35),ISNA(AB35)),"NA",_xlfn.XLOOKUP(I35,tennis_clusters!B:B,tennis_clusters!AB:AB))</f>
        <v>NA</v>
      </c>
      <c r="AD35" t="str">
        <f t="shared" si="1"/>
        <v>W</v>
      </c>
      <c r="AE35" t="str">
        <f t="shared" si="2"/>
        <v>W</v>
      </c>
      <c r="AF35">
        <f t="shared" si="3"/>
        <v>1</v>
      </c>
      <c r="AG35">
        <f>IF(AF35="","",_xlfn.XLOOKUP(AI35,pete_sampras_train!AL:AL,pete_sampras_train!AM:AM))</f>
        <v>0.7415730337078652</v>
      </c>
      <c r="AH35">
        <f t="shared" si="4"/>
        <v>0.83044491135323728</v>
      </c>
      <c r="AI35">
        <f t="shared" si="5"/>
        <v>8</v>
      </c>
      <c r="AJ35">
        <f t="shared" si="6"/>
        <v>2331</v>
      </c>
      <c r="AK35">
        <f t="shared" si="7"/>
        <v>2055</v>
      </c>
      <c r="AL35">
        <f t="shared" si="0"/>
        <v>6.6784496906956176E-2</v>
      </c>
      <c r="AN35">
        <f t="shared" si="8"/>
        <v>2.8748928086011562E-2</v>
      </c>
    </row>
    <row r="36" spans="1:40" x14ac:dyDescent="0.2">
      <c r="A36" s="2" t="d">
        <v>1995-10-16</v>
      </c>
      <c r="B36" t="s">
        <v>898</v>
      </c>
      <c r="C36" t="s">
        <v>637</v>
      </c>
      <c r="D36">
        <v>3</v>
      </c>
      <c r="E36" t="s">
        <v>819</v>
      </c>
      <c r="F36" t="b">
        <v>1</v>
      </c>
      <c r="G36">
        <v>54</v>
      </c>
      <c r="H36" t="s">
        <v>618</v>
      </c>
      <c r="I36" t="s">
        <v>462</v>
      </c>
      <c r="J36">
        <v>1</v>
      </c>
      <c r="K36" t="s">
        <v>611</v>
      </c>
      <c r="L36" t="s">
        <v>612</v>
      </c>
      <c r="M36">
        <v>2</v>
      </c>
      <c r="N36">
        <v>1</v>
      </c>
      <c r="O36">
        <v>2356</v>
      </c>
      <c r="P36" t="s">
        <v>1060</v>
      </c>
      <c r="R36" t="s">
        <v>638</v>
      </c>
      <c r="S36" t="s">
        <v>639</v>
      </c>
      <c r="T36">
        <v>361</v>
      </c>
      <c r="U36">
        <v>-1</v>
      </c>
      <c r="V36">
        <v>1768</v>
      </c>
      <c r="W36" t="s">
        <v>692</v>
      </c>
      <c r="Y36" t="s">
        <v>646</v>
      </c>
      <c r="AB36" t="e">
        <f>IF(I36=$AA$2, _xlfn.XLOOKUP(P36,tennis_clusters!B:B,tennis_clusters!AB:AB),"NA")</f>
        <v>#N/A</v>
      </c>
      <c r="AC36" t="str">
        <f>IF(OR(ISNUMBER(AB36),ISNA(AB36)),"NA",_xlfn.XLOOKUP(I36,tennis_clusters!B:B,tennis_clusters!AB:AB))</f>
        <v>NA</v>
      </c>
      <c r="AD36" t="str">
        <f t="shared" si="1"/>
        <v>W</v>
      </c>
      <c r="AE36" t="str">
        <f t="shared" si="2"/>
        <v/>
      </c>
      <c r="AF36" t="str">
        <f t="shared" si="3"/>
        <v/>
      </c>
      <c r="AG36" t="str">
        <f>IF(AF36="","",_xlfn.XLOOKUP(AI36,pete_sampras_train!AL:AL,pete_sampras_train!AM:AM))</f>
        <v/>
      </c>
      <c r="AH36" t="str">
        <f t="shared" si="4"/>
        <v/>
      </c>
      <c r="AI36" t="str">
        <f t="shared" si="5"/>
        <v/>
      </c>
      <c r="AJ36">
        <f t="shared" si="6"/>
        <v>2356</v>
      </c>
      <c r="AK36">
        <f t="shared" si="7"/>
        <v>1768</v>
      </c>
      <c r="AL36" t="str">
        <f t="shared" si="0"/>
        <v/>
      </c>
      <c r="AN36" t="str">
        <f t="shared" si="8"/>
        <v/>
      </c>
    </row>
    <row r="37" spans="1:40" x14ac:dyDescent="0.2">
      <c r="A37" s="2" t="d">
        <v>1992-10-19</v>
      </c>
      <c r="B37" t="s">
        <v>898</v>
      </c>
      <c r="C37" t="s">
        <v>637</v>
      </c>
      <c r="D37">
        <v>3</v>
      </c>
      <c r="E37" t="s">
        <v>819</v>
      </c>
      <c r="F37" t="b">
        <v>1</v>
      </c>
      <c r="G37">
        <v>64</v>
      </c>
      <c r="H37" t="s">
        <v>624</v>
      </c>
      <c r="I37" t="s">
        <v>462</v>
      </c>
      <c r="J37">
        <v>1</v>
      </c>
      <c r="K37" t="s">
        <v>611</v>
      </c>
      <c r="L37" t="s">
        <v>612</v>
      </c>
      <c r="M37">
        <v>3</v>
      </c>
      <c r="N37">
        <v>2</v>
      </c>
      <c r="O37">
        <v>2268</v>
      </c>
      <c r="P37" t="s">
        <v>282</v>
      </c>
      <c r="R37" t="s">
        <v>611</v>
      </c>
      <c r="S37" t="s">
        <v>612</v>
      </c>
      <c r="T37">
        <v>43</v>
      </c>
      <c r="U37">
        <v>-2</v>
      </c>
      <c r="V37">
        <v>1913</v>
      </c>
      <c r="W37" t="s">
        <v>860</v>
      </c>
      <c r="AB37">
        <f>IF(I37=$AA$2, _xlfn.XLOOKUP(P37,tennis_clusters!B:B,tennis_clusters!AB:AB),"NA")</f>
        <v>22</v>
      </c>
      <c r="AC37" t="str">
        <f>IF(OR(ISNUMBER(AB37),ISNA(AB37)),"NA",_xlfn.XLOOKUP(I37,tennis_clusters!B:B,tennis_clusters!AB:AB))</f>
        <v>NA</v>
      </c>
      <c r="AD37" t="str">
        <f t="shared" si="1"/>
        <v>W</v>
      </c>
      <c r="AE37" t="str">
        <f t="shared" si="2"/>
        <v>W</v>
      </c>
      <c r="AF37">
        <f t="shared" si="3"/>
        <v>1</v>
      </c>
      <c r="AG37">
        <f>IF(AF37="","",_xlfn.XLOOKUP(AI37,pete_sampras_train!AL:AL,pete_sampras_train!AM:AM))</f>
        <v>0.84375</v>
      </c>
      <c r="AH37">
        <f t="shared" si="4"/>
        <v>0.88529367605407883</v>
      </c>
      <c r="AI37">
        <f t="shared" si="5"/>
        <v>22</v>
      </c>
      <c r="AJ37">
        <f t="shared" si="6"/>
        <v>2268</v>
      </c>
      <c r="AK37">
        <f t="shared" si="7"/>
        <v>1913</v>
      </c>
      <c r="AL37">
        <f t="shared" si="0"/>
        <v>2.44140625E-2</v>
      </c>
      <c r="AN37">
        <f t="shared" si="8"/>
        <v>1.3157540753186609E-2</v>
      </c>
    </row>
    <row r="38" spans="1:40" x14ac:dyDescent="0.2">
      <c r="A38" s="2" t="d">
        <v>1991-10-21</v>
      </c>
      <c r="B38" t="s">
        <v>1122</v>
      </c>
      <c r="C38" t="s">
        <v>642</v>
      </c>
      <c r="D38">
        <v>3</v>
      </c>
      <c r="E38" t="s">
        <v>819</v>
      </c>
      <c r="F38" t="b">
        <v>1</v>
      </c>
      <c r="G38">
        <v>55</v>
      </c>
      <c r="H38" t="s">
        <v>620</v>
      </c>
      <c r="I38" t="s">
        <v>462</v>
      </c>
      <c r="J38">
        <v>7</v>
      </c>
      <c r="K38" t="s">
        <v>611</v>
      </c>
      <c r="L38" t="s">
        <v>612</v>
      </c>
      <c r="M38">
        <v>7</v>
      </c>
      <c r="N38">
        <v>1</v>
      </c>
      <c r="O38">
        <v>2194</v>
      </c>
      <c r="P38" t="s">
        <v>1281</v>
      </c>
      <c r="R38" t="s">
        <v>678</v>
      </c>
      <c r="S38" t="s">
        <v>679</v>
      </c>
      <c r="T38">
        <v>165</v>
      </c>
      <c r="U38">
        <v>-3</v>
      </c>
      <c r="V38">
        <v>1799</v>
      </c>
      <c r="W38" t="s">
        <v>1282</v>
      </c>
      <c r="Y38" t="s">
        <v>646</v>
      </c>
      <c r="AB38" t="e">
        <f>IF(I38=$AA$2, _xlfn.XLOOKUP(P38,tennis_clusters!B:B,tennis_clusters!AB:AB),"NA")</f>
        <v>#N/A</v>
      </c>
      <c r="AC38" t="str">
        <f>IF(OR(ISNUMBER(AB38),ISNA(AB38)),"NA",_xlfn.XLOOKUP(I38,tennis_clusters!B:B,tennis_clusters!AB:AB))</f>
        <v>NA</v>
      </c>
      <c r="AD38" t="str">
        <f t="shared" si="1"/>
        <v>W</v>
      </c>
      <c r="AE38" t="str">
        <f t="shared" si="2"/>
        <v/>
      </c>
      <c r="AF38" t="str">
        <f t="shared" si="3"/>
        <v/>
      </c>
      <c r="AG38" t="str">
        <f>IF(AF38="","",_xlfn.XLOOKUP(AI38,pete_sampras_train!AL:AL,pete_sampras_train!AM:AM))</f>
        <v/>
      </c>
      <c r="AH38" t="str">
        <f t="shared" si="4"/>
        <v/>
      </c>
      <c r="AI38" t="str">
        <f t="shared" si="5"/>
        <v/>
      </c>
      <c r="AJ38">
        <f t="shared" si="6"/>
        <v>2194</v>
      </c>
      <c r="AK38">
        <f t="shared" si="7"/>
        <v>1799</v>
      </c>
      <c r="AL38" t="str">
        <f t="shared" si="0"/>
        <v/>
      </c>
      <c r="AN38" t="str">
        <f t="shared" si="8"/>
        <v/>
      </c>
    </row>
    <row r="39" spans="1:40" x14ac:dyDescent="0.2">
      <c r="A39" s="2" t="d">
        <v>1995-08-28</v>
      </c>
      <c r="B39" t="s">
        <v>607</v>
      </c>
      <c r="C39" t="s">
        <v>608</v>
      </c>
      <c r="D39">
        <v>5</v>
      </c>
      <c r="E39" t="s">
        <v>609</v>
      </c>
      <c r="F39" t="b">
        <v>0</v>
      </c>
      <c r="G39">
        <v>47</v>
      </c>
      <c r="H39" t="s">
        <v>614</v>
      </c>
      <c r="I39" t="s">
        <v>462</v>
      </c>
      <c r="J39">
        <v>2</v>
      </c>
      <c r="K39" t="s">
        <v>611</v>
      </c>
      <c r="L39" t="s">
        <v>612</v>
      </c>
      <c r="M39">
        <v>2</v>
      </c>
      <c r="N39">
        <v>8</v>
      </c>
      <c r="O39">
        <v>2321</v>
      </c>
      <c r="P39" t="s">
        <v>289</v>
      </c>
      <c r="Q39">
        <v>14</v>
      </c>
      <c r="R39" t="s">
        <v>611</v>
      </c>
      <c r="S39" t="s">
        <v>612</v>
      </c>
      <c r="T39">
        <v>15</v>
      </c>
      <c r="U39">
        <v>-9</v>
      </c>
      <c r="V39">
        <v>2169</v>
      </c>
      <c r="W39" t="s">
        <v>1064</v>
      </c>
      <c r="AB39">
        <f>IF(I39=$AA$2, _xlfn.XLOOKUP(P39,tennis_clusters!B:B,tennis_clusters!AB:AB),"NA")</f>
        <v>8</v>
      </c>
      <c r="AC39" t="str">
        <f>IF(OR(ISNUMBER(AB39),ISNA(AB39)),"NA",_xlfn.XLOOKUP(I39,tennis_clusters!B:B,tennis_clusters!AB:AB))</f>
        <v>NA</v>
      </c>
      <c r="AD39" t="str">
        <f t="shared" si="1"/>
        <v>W</v>
      </c>
      <c r="AE39" t="str">
        <f t="shared" si="2"/>
        <v>W</v>
      </c>
      <c r="AF39">
        <f t="shared" si="3"/>
        <v>1</v>
      </c>
      <c r="AG39">
        <f>IF(AF39="","",_xlfn.XLOOKUP(AI39,pete_sampras_train!AL:AL,pete_sampras_train!AM:AM))</f>
        <v>0.7415730337078652</v>
      </c>
      <c r="AH39">
        <f t="shared" si="4"/>
        <v>0.70578135971200251</v>
      </c>
      <c r="AI39">
        <f t="shared" si="5"/>
        <v>8</v>
      </c>
      <c r="AJ39">
        <f t="shared" si="6"/>
        <v>2321</v>
      </c>
      <c r="AK39">
        <f t="shared" si="7"/>
        <v>2169</v>
      </c>
      <c r="AL39">
        <f t="shared" si="0"/>
        <v>6.6784496906956176E-2</v>
      </c>
      <c r="AN39">
        <f t="shared" si="8"/>
        <v>8.6564608292918066E-2</v>
      </c>
    </row>
    <row r="40" spans="1:40" x14ac:dyDescent="0.2">
      <c r="A40" s="2" t="d">
        <v>1998-06-22</v>
      </c>
      <c r="B40" t="s">
        <v>658</v>
      </c>
      <c r="C40" t="s">
        <v>608</v>
      </c>
      <c r="D40">
        <v>5</v>
      </c>
      <c r="E40" t="s">
        <v>608</v>
      </c>
      <c r="F40" t="b">
        <v>0</v>
      </c>
      <c r="G40">
        <v>58</v>
      </c>
      <c r="H40" t="s">
        <v>614</v>
      </c>
      <c r="I40" t="s">
        <v>462</v>
      </c>
      <c r="J40">
        <v>1</v>
      </c>
      <c r="K40" t="s">
        <v>611</v>
      </c>
      <c r="L40" t="s">
        <v>612</v>
      </c>
      <c r="M40">
        <v>1</v>
      </c>
      <c r="N40">
        <v>6</v>
      </c>
      <c r="O40">
        <v>2285</v>
      </c>
      <c r="P40" t="s">
        <v>548</v>
      </c>
      <c r="Q40">
        <v>12</v>
      </c>
      <c r="R40" t="s">
        <v>625</v>
      </c>
      <c r="S40" t="s">
        <v>626</v>
      </c>
      <c r="T40">
        <v>18</v>
      </c>
      <c r="U40">
        <v>-7</v>
      </c>
      <c r="V40">
        <v>2074</v>
      </c>
      <c r="W40" t="s">
        <v>922</v>
      </c>
      <c r="AB40">
        <f>IF(I40=$AA$2, _xlfn.XLOOKUP(P40,tennis_clusters!B:B,tennis_clusters!AB:AB),"NA")</f>
        <v>8</v>
      </c>
      <c r="AC40" t="str">
        <f>IF(OR(ISNUMBER(AB40),ISNA(AB40)),"NA",_xlfn.XLOOKUP(I40,tennis_clusters!B:B,tennis_clusters!AB:AB))</f>
        <v>NA</v>
      </c>
      <c r="AD40" t="str">
        <f t="shared" si="1"/>
        <v>W</v>
      </c>
      <c r="AE40" t="str">
        <f t="shared" si="2"/>
        <v>W</v>
      </c>
      <c r="AF40">
        <f t="shared" si="3"/>
        <v>1</v>
      </c>
      <c r="AG40">
        <f>IF(AF40="","",_xlfn.XLOOKUP(AI40,pete_sampras_train!AL:AL,pete_sampras_train!AM:AM))</f>
        <v>0.7415730337078652</v>
      </c>
      <c r="AH40">
        <f t="shared" si="4"/>
        <v>0.77111426068759747</v>
      </c>
      <c r="AI40">
        <f t="shared" si="5"/>
        <v>8</v>
      </c>
      <c r="AJ40">
        <f t="shared" si="6"/>
        <v>2285</v>
      </c>
      <c r="AK40">
        <f t="shared" si="7"/>
        <v>2074</v>
      </c>
      <c r="AL40">
        <f t="shared" si="0"/>
        <v>6.6784496906956176E-2</v>
      </c>
      <c r="AN40">
        <f t="shared" si="8"/>
        <v>5.2388681660585086E-2</v>
      </c>
    </row>
    <row r="41" spans="1:40" x14ac:dyDescent="0.2">
      <c r="A41" s="2" t="d">
        <v>1997-01-13</v>
      </c>
      <c r="B41" t="s">
        <v>719</v>
      </c>
      <c r="C41" t="s">
        <v>608</v>
      </c>
      <c r="D41">
        <v>5</v>
      </c>
      <c r="E41" t="s">
        <v>609</v>
      </c>
      <c r="F41" t="b">
        <v>0</v>
      </c>
      <c r="G41">
        <v>39</v>
      </c>
      <c r="H41" t="s">
        <v>628</v>
      </c>
      <c r="I41" t="s">
        <v>462</v>
      </c>
      <c r="J41">
        <v>1</v>
      </c>
      <c r="K41" t="s">
        <v>611</v>
      </c>
      <c r="L41" t="s">
        <v>612</v>
      </c>
      <c r="M41">
        <v>1</v>
      </c>
      <c r="N41">
        <v>1</v>
      </c>
      <c r="O41">
        <v>2358</v>
      </c>
      <c r="P41" t="s">
        <v>32</v>
      </c>
      <c r="R41" t="s">
        <v>984</v>
      </c>
      <c r="S41" t="s">
        <v>985</v>
      </c>
      <c r="T41">
        <v>48</v>
      </c>
      <c r="U41">
        <v>-2</v>
      </c>
      <c r="V41">
        <v>1928</v>
      </c>
      <c r="W41" t="s">
        <v>997</v>
      </c>
      <c r="AB41">
        <f>IF(I41=$AA$2, _xlfn.XLOOKUP(P41,tennis_clusters!B:B,tennis_clusters!AB:AB),"NA")</f>
        <v>22</v>
      </c>
      <c r="AC41" t="str">
        <f>IF(OR(ISNUMBER(AB41),ISNA(AB41)),"NA",_xlfn.XLOOKUP(I41,tennis_clusters!B:B,tennis_clusters!AB:AB))</f>
        <v>NA</v>
      </c>
      <c r="AD41" t="str">
        <f t="shared" si="1"/>
        <v>W</v>
      </c>
      <c r="AE41" t="str">
        <f t="shared" si="2"/>
        <v>W</v>
      </c>
      <c r="AF41">
        <f t="shared" si="3"/>
        <v>1</v>
      </c>
      <c r="AG41">
        <f>IF(AF41="","",_xlfn.XLOOKUP(AI41,pete_sampras_train!AL:AL,pete_sampras_train!AM:AM))</f>
        <v>0.84375</v>
      </c>
      <c r="AH41">
        <f t="shared" si="4"/>
        <v>0.92239051057062449</v>
      </c>
      <c r="AI41">
        <f t="shared" si="5"/>
        <v>22</v>
      </c>
      <c r="AJ41">
        <f t="shared" si="6"/>
        <v>2358</v>
      </c>
      <c r="AK41">
        <f t="shared" si="7"/>
        <v>1928</v>
      </c>
      <c r="AL41">
        <f t="shared" si="0"/>
        <v>2.44140625E-2</v>
      </c>
      <c r="AN41">
        <f t="shared" si="8"/>
        <v>6.0232328494883493E-3</v>
      </c>
    </row>
    <row r="42" spans="1:40" x14ac:dyDescent="0.2">
      <c r="A42" s="2" t="d">
        <v>1996-03-04</v>
      </c>
      <c r="B42" t="s">
        <v>1039</v>
      </c>
      <c r="C42" t="s">
        <v>637</v>
      </c>
      <c r="D42">
        <v>3</v>
      </c>
      <c r="E42" t="s">
        <v>819</v>
      </c>
      <c r="F42" t="b">
        <v>1</v>
      </c>
      <c r="G42">
        <v>94</v>
      </c>
      <c r="H42" t="s">
        <v>620</v>
      </c>
      <c r="I42" t="s">
        <v>462</v>
      </c>
      <c r="J42">
        <v>1</v>
      </c>
      <c r="K42" t="s">
        <v>611</v>
      </c>
      <c r="L42" t="s">
        <v>612</v>
      </c>
      <c r="M42">
        <v>1</v>
      </c>
      <c r="N42">
        <v>1</v>
      </c>
      <c r="O42">
        <v>2356</v>
      </c>
      <c r="P42" t="s">
        <v>258</v>
      </c>
      <c r="R42" t="s">
        <v>659</v>
      </c>
      <c r="S42" t="s">
        <v>660</v>
      </c>
      <c r="T42">
        <v>43</v>
      </c>
      <c r="U42">
        <v>-1</v>
      </c>
      <c r="V42">
        <v>1914</v>
      </c>
      <c r="W42" t="s">
        <v>1040</v>
      </c>
      <c r="AB42">
        <f>IF(I42=$AA$2, _xlfn.XLOOKUP(P42,tennis_clusters!B:B,tennis_clusters!AB:AB),"NA")</f>
        <v>15</v>
      </c>
      <c r="AC42" t="str">
        <f>IF(OR(ISNUMBER(AB42),ISNA(AB42)),"NA",_xlfn.XLOOKUP(I42,tennis_clusters!B:B,tennis_clusters!AB:AB))</f>
        <v>NA</v>
      </c>
      <c r="AD42" t="str">
        <f t="shared" si="1"/>
        <v>W</v>
      </c>
      <c r="AE42" t="str">
        <f t="shared" si="2"/>
        <v>W</v>
      </c>
      <c r="AF42">
        <f t="shared" si="3"/>
        <v>1</v>
      </c>
      <c r="AG42">
        <f>IF(AF42="","",_xlfn.XLOOKUP(AI42,pete_sampras_train!AL:AL,pete_sampras_train!AM:AM))</f>
        <v>0.70769230769230773</v>
      </c>
      <c r="AH42">
        <f t="shared" si="4"/>
        <v>0.92719346510240064</v>
      </c>
      <c r="AI42">
        <f t="shared" si="5"/>
        <v>15</v>
      </c>
      <c r="AJ42">
        <f t="shared" si="6"/>
        <v>2356</v>
      </c>
      <c r="AK42">
        <f t="shared" si="7"/>
        <v>1914</v>
      </c>
      <c r="AL42">
        <f t="shared" si="0"/>
        <v>8.5443786982248499E-2</v>
      </c>
      <c r="AN42">
        <f t="shared" si="8"/>
        <v>5.3007915237953535E-3</v>
      </c>
    </row>
    <row r="43" spans="1:40" x14ac:dyDescent="0.2">
      <c r="A43" s="2" t="d">
        <v>2001-08-20</v>
      </c>
      <c r="B43" t="s">
        <v>636</v>
      </c>
      <c r="C43" t="s">
        <v>637</v>
      </c>
      <c r="D43">
        <v>3</v>
      </c>
      <c r="E43" t="s">
        <v>609</v>
      </c>
      <c r="F43" t="b">
        <v>0</v>
      </c>
      <c r="G43">
        <v>66</v>
      </c>
      <c r="H43" t="s">
        <v>624</v>
      </c>
      <c r="I43" t="s">
        <v>462</v>
      </c>
      <c r="J43">
        <v>3</v>
      </c>
      <c r="K43" t="s">
        <v>611</v>
      </c>
      <c r="L43" t="s">
        <v>612</v>
      </c>
      <c r="M43">
        <v>10</v>
      </c>
      <c r="N43">
        <v>3</v>
      </c>
      <c r="O43">
        <v>2154</v>
      </c>
      <c r="P43" t="s">
        <v>445</v>
      </c>
      <c r="R43" t="s">
        <v>745</v>
      </c>
      <c r="S43" t="s">
        <v>746</v>
      </c>
      <c r="T43">
        <v>74</v>
      </c>
      <c r="U43">
        <v>-3</v>
      </c>
      <c r="V43">
        <v>1832</v>
      </c>
      <c r="W43" t="s">
        <v>747</v>
      </c>
      <c r="AB43">
        <f>IF(I43=$AA$2, _xlfn.XLOOKUP(P43,tennis_clusters!B:B,tennis_clusters!AB:AB),"NA")</f>
        <v>17</v>
      </c>
      <c r="AC43" t="str">
        <f>IF(OR(ISNUMBER(AB43),ISNA(AB43)),"NA",_xlfn.XLOOKUP(I43,tennis_clusters!B:B,tennis_clusters!AB:AB))</f>
        <v>NA</v>
      </c>
      <c r="AD43" t="str">
        <f t="shared" si="1"/>
        <v>W</v>
      </c>
      <c r="AE43" t="str">
        <f t="shared" si="2"/>
        <v>W</v>
      </c>
      <c r="AF43">
        <f t="shared" si="3"/>
        <v>1</v>
      </c>
      <c r="AG43">
        <f>IF(AF43="","",_xlfn.XLOOKUP(AI43,pete_sampras_train!AL:AL,pete_sampras_train!AM:AM))</f>
        <v>0.72972972972972971</v>
      </c>
      <c r="AH43">
        <f t="shared" si="4"/>
        <v>0.86454700541130447</v>
      </c>
      <c r="AI43">
        <f t="shared" si="5"/>
        <v>17</v>
      </c>
      <c r="AJ43">
        <f t="shared" si="6"/>
        <v>2154</v>
      </c>
      <c r="AK43">
        <f t="shared" si="7"/>
        <v>1832</v>
      </c>
      <c r="AL43">
        <f t="shared" si="0"/>
        <v>7.3046018991964945E-2</v>
      </c>
      <c r="AN43">
        <f t="shared" si="8"/>
        <v>1.834751374304518E-2</v>
      </c>
    </row>
    <row r="44" spans="1:40" x14ac:dyDescent="0.2">
      <c r="A44" s="2" t="d">
        <v>1998-05-11</v>
      </c>
      <c r="B44" t="s">
        <v>686</v>
      </c>
      <c r="C44" t="s">
        <v>642</v>
      </c>
      <c r="D44">
        <v>3</v>
      </c>
      <c r="E44" t="s">
        <v>671</v>
      </c>
      <c r="F44" t="b">
        <v>0</v>
      </c>
      <c r="G44">
        <v>45</v>
      </c>
      <c r="H44" t="s">
        <v>624</v>
      </c>
      <c r="I44" t="s">
        <v>462</v>
      </c>
      <c r="J44">
        <v>1</v>
      </c>
      <c r="K44" t="s">
        <v>611</v>
      </c>
      <c r="L44" t="s">
        <v>612</v>
      </c>
      <c r="M44">
        <v>1</v>
      </c>
      <c r="N44">
        <v>2</v>
      </c>
      <c r="O44">
        <v>2304</v>
      </c>
      <c r="P44" t="s">
        <v>361</v>
      </c>
      <c r="R44" t="s">
        <v>678</v>
      </c>
      <c r="S44" t="s">
        <v>679</v>
      </c>
      <c r="T44">
        <v>26</v>
      </c>
      <c r="U44">
        <v>-2</v>
      </c>
      <c r="V44">
        <v>1947</v>
      </c>
      <c r="W44" t="s">
        <v>927</v>
      </c>
      <c r="AB44">
        <f>IF(I44=$AA$2, _xlfn.XLOOKUP(P44,tennis_clusters!B:B,tennis_clusters!AB:AB),"NA")</f>
        <v>2</v>
      </c>
      <c r="AC44" t="str">
        <f>IF(OR(ISNUMBER(AB44),ISNA(AB44)),"NA",_xlfn.XLOOKUP(I44,tennis_clusters!B:B,tennis_clusters!AB:AB))</f>
        <v>NA</v>
      </c>
      <c r="AD44" t="str">
        <f t="shared" si="1"/>
        <v>W</v>
      </c>
      <c r="AE44" t="str">
        <f t="shared" si="2"/>
        <v>W</v>
      </c>
      <c r="AF44">
        <f t="shared" si="3"/>
        <v>1</v>
      </c>
      <c r="AG44">
        <f>IF(AF44="","",_xlfn.XLOOKUP(AI44,pete_sampras_train!AL:AL,pete_sampras_train!AM:AM))</f>
        <v>0.78749999999999998</v>
      </c>
      <c r="AH44">
        <f t="shared" si="4"/>
        <v>0.88645762366395053</v>
      </c>
      <c r="AI44">
        <f t="shared" si="5"/>
        <v>2</v>
      </c>
      <c r="AJ44">
        <f t="shared" si="6"/>
        <v>2304</v>
      </c>
      <c r="AK44">
        <f t="shared" si="7"/>
        <v>1947</v>
      </c>
      <c r="AL44">
        <f t="shared" si="0"/>
        <v>4.5156250000000009E-2</v>
      </c>
      <c r="AN44">
        <f t="shared" si="8"/>
        <v>1.2891871224037087E-2</v>
      </c>
    </row>
    <row r="45" spans="1:40" x14ac:dyDescent="0.2">
      <c r="A45" s="2" t="d">
        <v>1994-05-23</v>
      </c>
      <c r="B45" t="s">
        <v>670</v>
      </c>
      <c r="C45" t="s">
        <v>608</v>
      </c>
      <c r="D45">
        <v>5</v>
      </c>
      <c r="E45" t="s">
        <v>671</v>
      </c>
      <c r="F45" t="b">
        <v>0</v>
      </c>
      <c r="G45">
        <v>21</v>
      </c>
      <c r="H45" t="s">
        <v>628</v>
      </c>
      <c r="I45" t="s">
        <v>462</v>
      </c>
      <c r="J45">
        <v>1</v>
      </c>
      <c r="K45" t="s">
        <v>611</v>
      </c>
      <c r="L45" t="s">
        <v>612</v>
      </c>
      <c r="M45">
        <v>1</v>
      </c>
      <c r="O45">
        <v>2398</v>
      </c>
      <c r="P45" t="s">
        <v>370</v>
      </c>
      <c r="R45" t="s">
        <v>700</v>
      </c>
      <c r="S45" t="s">
        <v>701</v>
      </c>
      <c r="T45">
        <v>283</v>
      </c>
      <c r="U45">
        <v>-1</v>
      </c>
      <c r="V45">
        <v>1721</v>
      </c>
      <c r="W45" t="s">
        <v>1144</v>
      </c>
      <c r="Y45" t="s">
        <v>646</v>
      </c>
      <c r="AB45">
        <f>IF(I45=$AA$2, _xlfn.XLOOKUP(P45,tennis_clusters!B:B,tennis_clusters!AB:AB),"NA")</f>
        <v>8</v>
      </c>
      <c r="AC45" t="str">
        <f>IF(OR(ISNUMBER(AB45),ISNA(AB45)),"NA",_xlfn.XLOOKUP(I45,tennis_clusters!B:B,tennis_clusters!AB:AB))</f>
        <v>NA</v>
      </c>
      <c r="AD45" t="str">
        <f t="shared" si="1"/>
        <v>W</v>
      </c>
      <c r="AE45" t="str">
        <f t="shared" si="2"/>
        <v>W</v>
      </c>
      <c r="AF45">
        <f t="shared" si="3"/>
        <v>1</v>
      </c>
      <c r="AG45">
        <f>IF(AF45="","",_xlfn.XLOOKUP(AI45,pete_sampras_train!AL:AL,pete_sampras_train!AM:AM))</f>
        <v>0.7415730337078652</v>
      </c>
      <c r="AH45">
        <f t="shared" si="4"/>
        <v>0.98010371311003386</v>
      </c>
      <c r="AI45">
        <f t="shared" si="5"/>
        <v>8</v>
      </c>
      <c r="AJ45">
        <f t="shared" si="6"/>
        <v>2398</v>
      </c>
      <c r="AK45">
        <f t="shared" si="7"/>
        <v>1721</v>
      </c>
      <c r="AL45">
        <f t="shared" si="0"/>
        <v>6.6784496906956176E-2</v>
      </c>
      <c r="AN45">
        <f t="shared" si="8"/>
        <v>3.9586223200783859E-4</v>
      </c>
    </row>
    <row r="46" spans="1:40" x14ac:dyDescent="0.2">
      <c r="A46" s="2" t="d">
        <v>1993-04-12</v>
      </c>
      <c r="B46" t="s">
        <v>1031</v>
      </c>
      <c r="C46" t="s">
        <v>637</v>
      </c>
      <c r="D46">
        <v>3</v>
      </c>
      <c r="E46" t="s">
        <v>609</v>
      </c>
      <c r="F46" t="b">
        <v>0</v>
      </c>
      <c r="G46">
        <v>37</v>
      </c>
      <c r="H46" t="s">
        <v>620</v>
      </c>
      <c r="I46" t="s">
        <v>462</v>
      </c>
      <c r="J46">
        <v>2</v>
      </c>
      <c r="K46" t="s">
        <v>611</v>
      </c>
      <c r="L46" t="s">
        <v>612</v>
      </c>
      <c r="M46">
        <v>1</v>
      </c>
      <c r="N46">
        <v>1</v>
      </c>
      <c r="O46">
        <v>2304</v>
      </c>
      <c r="P46" t="s">
        <v>140</v>
      </c>
      <c r="R46" t="s">
        <v>621</v>
      </c>
      <c r="S46" t="s">
        <v>622</v>
      </c>
      <c r="T46">
        <v>80</v>
      </c>
      <c r="U46">
        <v>-1</v>
      </c>
      <c r="V46">
        <v>1851</v>
      </c>
      <c r="W46" t="s">
        <v>666</v>
      </c>
      <c r="AB46">
        <f>IF(I46=$AA$2, _xlfn.XLOOKUP(P46,tennis_clusters!B:B,tennis_clusters!AB:AB),"NA")</f>
        <v>5</v>
      </c>
      <c r="AC46" t="str">
        <f>IF(OR(ISNUMBER(AB46),ISNA(AB46)),"NA",_xlfn.XLOOKUP(I46,tennis_clusters!B:B,tennis_clusters!AB:AB))</f>
        <v>NA</v>
      </c>
      <c r="AD46" t="str">
        <f t="shared" si="1"/>
        <v>W</v>
      </c>
      <c r="AE46" t="str">
        <f t="shared" si="2"/>
        <v>W</v>
      </c>
      <c r="AF46">
        <f t="shared" si="3"/>
        <v>1</v>
      </c>
      <c r="AG46">
        <f>IF(AF46="","",_xlfn.XLOOKUP(AI46,pete_sampras_train!AL:AL,pete_sampras_train!AM:AM))</f>
        <v>0.8666666666666667</v>
      </c>
      <c r="AH46">
        <f t="shared" si="4"/>
        <v>0.93135406651994435</v>
      </c>
      <c r="AI46">
        <f t="shared" si="5"/>
        <v>5</v>
      </c>
      <c r="AJ46">
        <f t="shared" si="6"/>
        <v>2304</v>
      </c>
      <c r="AK46">
        <f t="shared" si="7"/>
        <v>1851</v>
      </c>
      <c r="AL46">
        <f t="shared" si="0"/>
        <v>1.7777777777777771E-2</v>
      </c>
      <c r="AN46">
        <f t="shared" si="8"/>
        <v>4.7122641833482254E-3</v>
      </c>
    </row>
    <row r="47" spans="1:40" x14ac:dyDescent="0.2">
      <c r="A47" s="2" t="d">
        <v>1992-06-22</v>
      </c>
      <c r="B47" t="s">
        <v>658</v>
      </c>
      <c r="C47" t="s">
        <v>608</v>
      </c>
      <c r="D47">
        <v>5</v>
      </c>
      <c r="E47" t="s">
        <v>608</v>
      </c>
      <c r="F47" t="b">
        <v>0</v>
      </c>
      <c r="G47">
        <v>50</v>
      </c>
      <c r="H47" t="s">
        <v>620</v>
      </c>
      <c r="I47" t="s">
        <v>462</v>
      </c>
      <c r="J47">
        <v>5</v>
      </c>
      <c r="K47" t="s">
        <v>611</v>
      </c>
      <c r="L47" t="s">
        <v>612</v>
      </c>
      <c r="M47">
        <v>3</v>
      </c>
      <c r="N47">
        <v>6</v>
      </c>
      <c r="O47">
        <v>2175</v>
      </c>
      <c r="P47" t="s">
        <v>81</v>
      </c>
      <c r="R47" t="s">
        <v>638</v>
      </c>
      <c r="S47" t="s">
        <v>639</v>
      </c>
      <c r="T47">
        <v>44</v>
      </c>
      <c r="U47">
        <v>-7</v>
      </c>
      <c r="V47">
        <v>1966</v>
      </c>
      <c r="W47" t="s">
        <v>1246</v>
      </c>
      <c r="AB47">
        <f>IF(I47=$AA$2, _xlfn.XLOOKUP(P47,tennis_clusters!B:B,tennis_clusters!AB:AB),"NA")</f>
        <v>13</v>
      </c>
      <c r="AC47" t="str">
        <f>IF(OR(ISNUMBER(AB47),ISNA(AB47)),"NA",_xlfn.XLOOKUP(I47,tennis_clusters!B:B,tennis_clusters!AB:AB))</f>
        <v>NA</v>
      </c>
      <c r="AD47" t="str">
        <f t="shared" si="1"/>
        <v>W</v>
      </c>
      <c r="AE47" t="str">
        <f t="shared" si="2"/>
        <v>W</v>
      </c>
      <c r="AF47">
        <f t="shared" si="3"/>
        <v>1</v>
      </c>
      <c r="AG47">
        <f>IF(AF47="","",_xlfn.XLOOKUP(AI47,pete_sampras_train!AL:AL,pete_sampras_train!AM:AM))</f>
        <v>0.80909090909090908</v>
      </c>
      <c r="AH47">
        <f t="shared" si="4"/>
        <v>0.76907592343339293</v>
      </c>
      <c r="AI47">
        <f t="shared" si="5"/>
        <v>13</v>
      </c>
      <c r="AJ47">
        <f t="shared" si="6"/>
        <v>2175</v>
      </c>
      <c r="AK47">
        <f t="shared" si="7"/>
        <v>1966</v>
      </c>
      <c r="AL47">
        <f t="shared" si="0"/>
        <v>3.6446280991735538E-2</v>
      </c>
      <c r="AN47">
        <f t="shared" si="8"/>
        <v>5.3325929138140209E-2</v>
      </c>
    </row>
    <row r="48" spans="1:40" x14ac:dyDescent="0.2">
      <c r="A48" s="2" t="d">
        <v>1990-08-06</v>
      </c>
      <c r="B48" t="s">
        <v>641</v>
      </c>
      <c r="C48" t="s">
        <v>642</v>
      </c>
      <c r="D48">
        <v>3</v>
      </c>
      <c r="E48" t="s">
        <v>609</v>
      </c>
      <c r="F48" t="b">
        <v>0</v>
      </c>
      <c r="H48" t="s">
        <v>628</v>
      </c>
      <c r="I48" t="s">
        <v>462</v>
      </c>
      <c r="J48">
        <v>10</v>
      </c>
      <c r="K48" t="s">
        <v>611</v>
      </c>
      <c r="L48" t="s">
        <v>612</v>
      </c>
      <c r="M48">
        <v>14</v>
      </c>
      <c r="N48">
        <v>6</v>
      </c>
      <c r="O48">
        <v>2050</v>
      </c>
      <c r="P48" t="s">
        <v>1313</v>
      </c>
      <c r="R48" t="s">
        <v>611</v>
      </c>
      <c r="S48" t="s">
        <v>612</v>
      </c>
      <c r="T48">
        <v>97</v>
      </c>
      <c r="U48">
        <v>-6</v>
      </c>
      <c r="V48">
        <v>1888</v>
      </c>
      <c r="W48" t="s">
        <v>959</v>
      </c>
      <c r="Y48" t="s">
        <v>728</v>
      </c>
      <c r="AB48" t="e">
        <f>IF(I48=$AA$2, _xlfn.XLOOKUP(P48,tennis_clusters!B:B,tennis_clusters!AB:AB),"NA")</f>
        <v>#N/A</v>
      </c>
      <c r="AC48" t="str">
        <f>IF(OR(ISNUMBER(AB48),ISNA(AB48)),"NA",_xlfn.XLOOKUP(I48,tennis_clusters!B:B,tennis_clusters!AB:AB))</f>
        <v>NA</v>
      </c>
      <c r="AD48" t="str">
        <f t="shared" si="1"/>
        <v>W</v>
      </c>
      <c r="AE48" t="str">
        <f t="shared" si="2"/>
        <v/>
      </c>
      <c r="AF48" t="str">
        <f t="shared" si="3"/>
        <v/>
      </c>
      <c r="AG48" t="str">
        <f>IF(AF48="","",_xlfn.XLOOKUP(AI48,pete_sampras_train!AL:AL,pete_sampras_train!AM:AM))</f>
        <v/>
      </c>
      <c r="AH48" t="str">
        <f t="shared" si="4"/>
        <v/>
      </c>
      <c r="AI48" t="str">
        <f t="shared" si="5"/>
        <v/>
      </c>
      <c r="AJ48">
        <f t="shared" si="6"/>
        <v>2050</v>
      </c>
      <c r="AK48">
        <f t="shared" si="7"/>
        <v>1888</v>
      </c>
      <c r="AL48" t="str">
        <f t="shared" si="0"/>
        <v/>
      </c>
      <c r="AN48" t="str">
        <f t="shared" si="8"/>
        <v/>
      </c>
    </row>
    <row r="49" spans="1:40" x14ac:dyDescent="0.2">
      <c r="A49" s="2" t="d">
        <v>1994-02-28</v>
      </c>
      <c r="B49" t="s">
        <v>706</v>
      </c>
      <c r="C49" t="s">
        <v>642</v>
      </c>
      <c r="D49">
        <v>5</v>
      </c>
      <c r="E49" t="s">
        <v>609</v>
      </c>
      <c r="F49" t="b">
        <v>0</v>
      </c>
      <c r="G49">
        <v>48</v>
      </c>
      <c r="H49" t="s">
        <v>610</v>
      </c>
      <c r="I49" t="s">
        <v>462</v>
      </c>
      <c r="J49">
        <v>1</v>
      </c>
      <c r="K49" t="s">
        <v>611</v>
      </c>
      <c r="L49" t="s">
        <v>612</v>
      </c>
      <c r="M49">
        <v>1</v>
      </c>
      <c r="N49">
        <v>6</v>
      </c>
      <c r="O49">
        <v>2347</v>
      </c>
      <c r="P49" t="s">
        <v>466</v>
      </c>
      <c r="Q49">
        <v>10</v>
      </c>
      <c r="R49" t="s">
        <v>693</v>
      </c>
      <c r="S49" t="s">
        <v>694</v>
      </c>
      <c r="T49">
        <v>14</v>
      </c>
      <c r="U49">
        <v>-7</v>
      </c>
      <c r="V49">
        <v>2159</v>
      </c>
      <c r="W49" t="s">
        <v>1155</v>
      </c>
      <c r="AB49">
        <f>IF(I49=$AA$2, _xlfn.XLOOKUP(P49,tennis_clusters!B:B,tennis_clusters!AB:AB),"NA")</f>
        <v>13</v>
      </c>
      <c r="AC49" t="str">
        <f>IF(OR(ISNUMBER(AB49),ISNA(AB49)),"NA",_xlfn.XLOOKUP(I49,tennis_clusters!B:B,tennis_clusters!AB:AB))</f>
        <v>NA</v>
      </c>
      <c r="AD49" t="str">
        <f t="shared" si="1"/>
        <v>W</v>
      </c>
      <c r="AE49" t="str">
        <f t="shared" si="2"/>
        <v>W</v>
      </c>
      <c r="AF49">
        <f t="shared" si="3"/>
        <v>1</v>
      </c>
      <c r="AG49">
        <f>IF(AF49="","",_xlfn.XLOOKUP(AI49,pete_sampras_train!AL:AL,pete_sampras_train!AM:AM))</f>
        <v>0.80909090909090908</v>
      </c>
      <c r="AH49">
        <f t="shared" si="4"/>
        <v>0.74691292142894317</v>
      </c>
      <c r="AI49">
        <f t="shared" si="5"/>
        <v>13</v>
      </c>
      <c r="AJ49">
        <f t="shared" si="6"/>
        <v>2347</v>
      </c>
      <c r="AK49">
        <f t="shared" si="7"/>
        <v>2159</v>
      </c>
      <c r="AL49">
        <f t="shared" si="0"/>
        <v>3.6446280991735538E-2</v>
      </c>
      <c r="AN49">
        <f t="shared" si="8"/>
        <v>6.4053069339632299E-2</v>
      </c>
    </row>
    <row r="50" spans="1:40" x14ac:dyDescent="0.2">
      <c r="A50" s="2" t="d">
        <v>1991-07-22</v>
      </c>
      <c r="B50" t="s">
        <v>650</v>
      </c>
      <c r="C50" t="s">
        <v>642</v>
      </c>
      <c r="D50">
        <v>3</v>
      </c>
      <c r="E50" t="s">
        <v>609</v>
      </c>
      <c r="F50" t="b">
        <v>0</v>
      </c>
      <c r="G50">
        <v>39</v>
      </c>
      <c r="H50" t="s">
        <v>624</v>
      </c>
      <c r="I50" t="s">
        <v>514</v>
      </c>
      <c r="K50" t="s">
        <v>1081</v>
      </c>
      <c r="L50" t="s">
        <v>1082</v>
      </c>
      <c r="M50">
        <v>91</v>
      </c>
      <c r="N50">
        <v>21</v>
      </c>
      <c r="O50">
        <v>1856</v>
      </c>
      <c r="P50" t="s">
        <v>462</v>
      </c>
      <c r="Q50">
        <v>4</v>
      </c>
      <c r="R50" t="s">
        <v>611</v>
      </c>
      <c r="S50" t="s">
        <v>612</v>
      </c>
      <c r="T50">
        <v>9</v>
      </c>
      <c r="U50">
        <v>-16</v>
      </c>
      <c r="V50">
        <v>2089</v>
      </c>
      <c r="W50" t="s">
        <v>1297</v>
      </c>
      <c r="AB50" t="str">
        <f>IF(I50=$AA$2, _xlfn.XLOOKUP(P50,tennis_clusters!B:B,tennis_clusters!AB:AB),"NA")</f>
        <v>NA</v>
      </c>
      <c r="AC50">
        <f>IF(OR(ISNUMBER(AB50),ISNA(AB50)),"NA",_xlfn.XLOOKUP(I50,tennis_clusters!B:B,tennis_clusters!AB:AB))</f>
        <v>24</v>
      </c>
      <c r="AD50" t="str">
        <f t="shared" si="1"/>
        <v>L</v>
      </c>
      <c r="AE50" t="str">
        <f t="shared" si="2"/>
        <v>L</v>
      </c>
      <c r="AF50">
        <f t="shared" si="3"/>
        <v>0</v>
      </c>
      <c r="AG50">
        <f>IF(AF50="","",_xlfn.XLOOKUP(AI50,pete_sampras_train!AL:AL,pete_sampras_train!AM:AM))</f>
        <v>0.90625</v>
      </c>
      <c r="AH50">
        <f t="shared" si="4"/>
        <v>0.79269638417576849</v>
      </c>
      <c r="AI50">
        <f t="shared" si="5"/>
        <v>24</v>
      </c>
      <c r="AJ50">
        <f t="shared" si="6"/>
        <v>2089</v>
      </c>
      <c r="AK50">
        <f t="shared" si="7"/>
        <v>1856</v>
      </c>
      <c r="AL50">
        <f t="shared" si="0"/>
        <v>0.8212890625</v>
      </c>
      <c r="AN50">
        <f t="shared" si="8"/>
        <v>0.62836755748533757</v>
      </c>
    </row>
    <row r="51" spans="1:40" x14ac:dyDescent="0.2">
      <c r="A51" s="2" t="d">
        <v>1998-06-22</v>
      </c>
      <c r="B51" t="s">
        <v>658</v>
      </c>
      <c r="C51" t="s">
        <v>608</v>
      </c>
      <c r="D51">
        <v>5</v>
      </c>
      <c r="E51" t="s">
        <v>608</v>
      </c>
      <c r="F51" t="b">
        <v>0</v>
      </c>
      <c r="G51">
        <v>58</v>
      </c>
      <c r="H51" t="s">
        <v>620</v>
      </c>
      <c r="I51" t="s">
        <v>462</v>
      </c>
      <c r="J51">
        <v>1</v>
      </c>
      <c r="K51" t="s">
        <v>611</v>
      </c>
      <c r="L51" t="s">
        <v>612</v>
      </c>
      <c r="M51">
        <v>1</v>
      </c>
      <c r="N51">
        <v>3</v>
      </c>
      <c r="O51">
        <v>2276</v>
      </c>
      <c r="P51" t="s">
        <v>509</v>
      </c>
      <c r="R51" t="s">
        <v>638</v>
      </c>
      <c r="S51" t="s">
        <v>639</v>
      </c>
      <c r="T51">
        <v>117</v>
      </c>
      <c r="U51">
        <v>-3</v>
      </c>
      <c r="V51">
        <v>1867</v>
      </c>
      <c r="W51" t="s">
        <v>868</v>
      </c>
      <c r="Y51" t="s">
        <v>646</v>
      </c>
      <c r="AB51">
        <f>IF(I51=$AA$2, _xlfn.XLOOKUP(P51,tennis_clusters!B:B,tennis_clusters!AB:AB),"NA")</f>
        <v>8</v>
      </c>
      <c r="AC51" t="str">
        <f>IF(OR(ISNUMBER(AB51),ISNA(AB51)),"NA",_xlfn.XLOOKUP(I51,tennis_clusters!B:B,tennis_clusters!AB:AB))</f>
        <v>NA</v>
      </c>
      <c r="AD51" t="str">
        <f t="shared" si="1"/>
        <v>W</v>
      </c>
      <c r="AE51" t="str">
        <f t="shared" si="2"/>
        <v>W</v>
      </c>
      <c r="AF51">
        <f t="shared" si="3"/>
        <v>1</v>
      </c>
      <c r="AG51">
        <f>IF(AF51="","",_xlfn.XLOOKUP(AI51,pete_sampras_train!AL:AL,pete_sampras_train!AM:AM))</f>
        <v>0.7415730337078652</v>
      </c>
      <c r="AH51">
        <f t="shared" si="4"/>
        <v>0.91328279415661739</v>
      </c>
      <c r="AI51">
        <f t="shared" si="5"/>
        <v>8</v>
      </c>
      <c r="AJ51">
        <f t="shared" si="6"/>
        <v>2276</v>
      </c>
      <c r="AK51">
        <f t="shared" si="7"/>
        <v>1867</v>
      </c>
      <c r="AL51">
        <f t="shared" si="0"/>
        <v>6.6784496906956176E-2</v>
      </c>
      <c r="AN51">
        <f t="shared" si="8"/>
        <v>7.5198737892835906E-3</v>
      </c>
    </row>
    <row r="52" spans="1:40" x14ac:dyDescent="0.2">
      <c r="A52" s="2" t="d">
        <v>1990-08-13</v>
      </c>
      <c r="B52" t="s">
        <v>845</v>
      </c>
      <c r="C52" t="s">
        <v>783</v>
      </c>
      <c r="D52">
        <v>3</v>
      </c>
      <c r="E52" t="s">
        <v>609</v>
      </c>
      <c r="F52" t="b">
        <v>0</v>
      </c>
      <c r="H52" t="s">
        <v>620</v>
      </c>
      <c r="I52" t="s">
        <v>462</v>
      </c>
      <c r="J52">
        <v>6</v>
      </c>
      <c r="K52" t="s">
        <v>611</v>
      </c>
      <c r="L52" t="s">
        <v>612</v>
      </c>
      <c r="M52">
        <v>12</v>
      </c>
      <c r="N52">
        <v>6</v>
      </c>
      <c r="O52">
        <v>2060</v>
      </c>
      <c r="P52" t="s">
        <v>552</v>
      </c>
      <c r="R52" t="s">
        <v>611</v>
      </c>
      <c r="S52" t="s">
        <v>612</v>
      </c>
      <c r="T52">
        <v>60</v>
      </c>
      <c r="U52">
        <v>-7</v>
      </c>
      <c r="V52">
        <v>1933</v>
      </c>
      <c r="W52" t="s">
        <v>1338</v>
      </c>
      <c r="AB52">
        <f>IF(I52=$AA$2, _xlfn.XLOOKUP(P52,tennis_clusters!B:B,tennis_clusters!AB:AB),"NA")</f>
        <v>19</v>
      </c>
      <c r="AC52" t="str">
        <f>IF(OR(ISNUMBER(AB52),ISNA(AB52)),"NA",_xlfn.XLOOKUP(I52,tennis_clusters!B:B,tennis_clusters!AB:AB))</f>
        <v>NA</v>
      </c>
      <c r="AD52" t="str">
        <f t="shared" si="1"/>
        <v>W</v>
      </c>
      <c r="AE52" t="str">
        <f t="shared" si="2"/>
        <v>W</v>
      </c>
      <c r="AF52">
        <f t="shared" si="3"/>
        <v>1</v>
      </c>
      <c r="AG52">
        <f>IF(AF52="","",_xlfn.XLOOKUP(AI52,pete_sampras_train!AL:AL,pete_sampras_train!AM:AM))</f>
        <v>0.83333333333333337</v>
      </c>
      <c r="AH52">
        <f t="shared" si="4"/>
        <v>0.67504020104029872</v>
      </c>
      <c r="AI52">
        <f t="shared" si="5"/>
        <v>19</v>
      </c>
      <c r="AJ52">
        <f t="shared" si="6"/>
        <v>2060</v>
      </c>
      <c r="AK52">
        <f t="shared" si="7"/>
        <v>1933</v>
      </c>
      <c r="AL52">
        <f t="shared" si="0"/>
        <v>2.7777777777777766E-2</v>
      </c>
      <c r="AN52">
        <f t="shared" si="8"/>
        <v>0.10559887093992948</v>
      </c>
    </row>
    <row r="53" spans="1:40" x14ac:dyDescent="0.2">
      <c r="A53" s="2" t="d">
        <v>2002-01-14</v>
      </c>
      <c r="B53" t="s">
        <v>719</v>
      </c>
      <c r="C53" t="s">
        <v>608</v>
      </c>
      <c r="D53">
        <v>5</v>
      </c>
      <c r="E53" t="s">
        <v>609</v>
      </c>
      <c r="F53" t="b">
        <v>0</v>
      </c>
      <c r="G53">
        <v>44</v>
      </c>
      <c r="H53" t="s">
        <v>620</v>
      </c>
      <c r="I53" t="s">
        <v>364</v>
      </c>
      <c r="J53">
        <v>9</v>
      </c>
      <c r="K53" t="s">
        <v>667</v>
      </c>
      <c r="L53" t="s">
        <v>668</v>
      </c>
      <c r="M53">
        <v>11</v>
      </c>
      <c r="N53">
        <v>15</v>
      </c>
      <c r="O53">
        <v>2119</v>
      </c>
      <c r="P53" t="s">
        <v>462</v>
      </c>
      <c r="Q53">
        <v>8</v>
      </c>
      <c r="R53" t="s">
        <v>611</v>
      </c>
      <c r="S53" t="s">
        <v>612</v>
      </c>
      <c r="T53">
        <v>10</v>
      </c>
      <c r="U53">
        <v>-16</v>
      </c>
      <c r="V53">
        <v>2189</v>
      </c>
      <c r="W53" t="s">
        <v>720</v>
      </c>
      <c r="AB53" t="str">
        <f>IF(I53=$AA$2, _xlfn.XLOOKUP(P53,tennis_clusters!B:B,tennis_clusters!AB:AB),"NA")</f>
        <v>NA</v>
      </c>
      <c r="AC53">
        <f>IF(OR(ISNUMBER(AB53),ISNA(AB53)),"NA",_xlfn.XLOOKUP(I53,tennis_clusters!B:B,tennis_clusters!AB:AB))</f>
        <v>11</v>
      </c>
      <c r="AD53" t="str">
        <f t="shared" si="1"/>
        <v>L</v>
      </c>
      <c r="AE53" t="str">
        <f t="shared" si="2"/>
        <v>L</v>
      </c>
      <c r="AF53">
        <f t="shared" si="3"/>
        <v>0</v>
      </c>
      <c r="AG53">
        <f>IF(AF53="","",_xlfn.XLOOKUP(AI53,pete_sampras_train!AL:AL,pete_sampras_train!AM:AM))</f>
        <v>0.66279069767441856</v>
      </c>
      <c r="AH53">
        <f t="shared" si="4"/>
        <v>0.59939679670925683</v>
      </c>
      <c r="AI53">
        <f t="shared" si="5"/>
        <v>11</v>
      </c>
      <c r="AJ53">
        <f t="shared" si="6"/>
        <v>2189</v>
      </c>
      <c r="AK53">
        <f t="shared" si="7"/>
        <v>2119</v>
      </c>
      <c r="AL53">
        <f t="shared" si="0"/>
        <v>0.43929150892374252</v>
      </c>
      <c r="AN53">
        <f t="shared" si="8"/>
        <v>0.35927651990531817</v>
      </c>
    </row>
    <row r="54" spans="1:40" x14ac:dyDescent="0.2">
      <c r="A54" s="2" t="d">
        <v>2000-06-26</v>
      </c>
      <c r="B54" t="s">
        <v>658</v>
      </c>
      <c r="C54" t="s">
        <v>608</v>
      </c>
      <c r="D54">
        <v>5</v>
      </c>
      <c r="E54" t="s">
        <v>608</v>
      </c>
      <c r="F54" t="b">
        <v>0</v>
      </c>
      <c r="G54">
        <v>68</v>
      </c>
      <c r="H54" t="s">
        <v>632</v>
      </c>
      <c r="I54" t="s">
        <v>462</v>
      </c>
      <c r="J54">
        <v>1</v>
      </c>
      <c r="K54" t="s">
        <v>611</v>
      </c>
      <c r="L54" t="s">
        <v>612</v>
      </c>
      <c r="M54">
        <v>3</v>
      </c>
      <c r="N54">
        <v>2</v>
      </c>
      <c r="O54">
        <v>2241</v>
      </c>
      <c r="P54" t="s">
        <v>295</v>
      </c>
      <c r="R54" t="s">
        <v>693</v>
      </c>
      <c r="S54" t="s">
        <v>694</v>
      </c>
      <c r="T54">
        <v>80</v>
      </c>
      <c r="U54">
        <v>-3</v>
      </c>
      <c r="V54">
        <v>1798</v>
      </c>
      <c r="W54" t="s">
        <v>811</v>
      </c>
      <c r="AB54">
        <f>IF(I54=$AA$2, _xlfn.XLOOKUP(P54,tennis_clusters!B:B,tennis_clusters!AB:AB),"NA")</f>
        <v>14</v>
      </c>
      <c r="AC54" t="str">
        <f>IF(OR(ISNUMBER(AB54),ISNA(AB54)),"NA",_xlfn.XLOOKUP(I54,tennis_clusters!B:B,tennis_clusters!AB:AB))</f>
        <v>NA</v>
      </c>
      <c r="AD54" t="str">
        <f t="shared" si="1"/>
        <v>W</v>
      </c>
      <c r="AE54" t="str">
        <f t="shared" si="2"/>
        <v>W</v>
      </c>
      <c r="AF54">
        <f t="shared" si="3"/>
        <v>1</v>
      </c>
      <c r="AG54">
        <f>IF(AF54="","",_xlfn.XLOOKUP(AI54,pete_sampras_train!AL:AL,pete_sampras_train!AM:AM))</f>
        <v>1</v>
      </c>
      <c r="AH54">
        <f t="shared" si="4"/>
        <v>0.92758110507346003</v>
      </c>
      <c r="AI54">
        <f t="shared" si="5"/>
        <v>14</v>
      </c>
      <c r="AJ54">
        <f t="shared" si="6"/>
        <v>2241</v>
      </c>
      <c r="AK54">
        <f t="shared" si="7"/>
        <v>1798</v>
      </c>
      <c r="AL54">
        <f t="shared" si="0"/>
        <v>0</v>
      </c>
      <c r="AN54">
        <f t="shared" si="8"/>
        <v>5.2444963423812366E-3</v>
      </c>
    </row>
    <row r="55" spans="1:40" x14ac:dyDescent="0.2">
      <c r="A55" s="2" t="d">
        <v>1992-04-27</v>
      </c>
      <c r="B55" t="s">
        <v>929</v>
      </c>
      <c r="C55" t="s">
        <v>637</v>
      </c>
      <c r="D55">
        <v>3</v>
      </c>
      <c r="E55" t="s">
        <v>671</v>
      </c>
      <c r="F55" t="b">
        <v>0</v>
      </c>
      <c r="G55">
        <v>18</v>
      </c>
      <c r="H55" t="s">
        <v>620</v>
      </c>
      <c r="I55" t="s">
        <v>462</v>
      </c>
      <c r="J55">
        <v>1</v>
      </c>
      <c r="K55" t="s">
        <v>611</v>
      </c>
      <c r="L55" t="s">
        <v>612</v>
      </c>
      <c r="M55">
        <v>3</v>
      </c>
      <c r="N55">
        <v>3</v>
      </c>
      <c r="O55">
        <v>2181</v>
      </c>
      <c r="P55" t="s">
        <v>354</v>
      </c>
      <c r="R55" t="s">
        <v>737</v>
      </c>
      <c r="S55" t="s">
        <v>738</v>
      </c>
      <c r="T55">
        <v>81</v>
      </c>
      <c r="U55">
        <v>-3</v>
      </c>
      <c r="V55">
        <v>1880</v>
      </c>
      <c r="W55" t="s">
        <v>710</v>
      </c>
      <c r="AB55">
        <f>IF(I55=$AA$2, _xlfn.XLOOKUP(P55,tennis_clusters!B:B,tennis_clusters!AB:AB),"NA")</f>
        <v>5</v>
      </c>
      <c r="AC55" t="str">
        <f>IF(OR(ISNUMBER(AB55),ISNA(AB55)),"NA",_xlfn.XLOOKUP(I55,tennis_clusters!B:B,tennis_clusters!AB:AB))</f>
        <v>NA</v>
      </c>
      <c r="AD55" t="str">
        <f t="shared" si="1"/>
        <v>W</v>
      </c>
      <c r="AE55" t="str">
        <f t="shared" si="2"/>
        <v>W</v>
      </c>
      <c r="AF55">
        <f t="shared" si="3"/>
        <v>1</v>
      </c>
      <c r="AG55">
        <f>IF(AF55="","",_xlfn.XLOOKUP(AI55,pete_sampras_train!AL:AL,pete_sampras_train!AM:AM))</f>
        <v>0.8666666666666667</v>
      </c>
      <c r="AH55">
        <f t="shared" si="4"/>
        <v>0.84975685184274619</v>
      </c>
      <c r="AI55">
        <f t="shared" si="5"/>
        <v>5</v>
      </c>
      <c r="AJ55">
        <f t="shared" si="6"/>
        <v>2181</v>
      </c>
      <c r="AK55">
        <f t="shared" si="7"/>
        <v>1880</v>
      </c>
      <c r="AL55">
        <f t="shared" si="0"/>
        <v>1.7777777777777771E-2</v>
      </c>
      <c r="AN55">
        <f t="shared" si="8"/>
        <v>2.2573003568202521E-2</v>
      </c>
    </row>
    <row r="56" spans="1:40" x14ac:dyDescent="0.2">
      <c r="A56" s="2" t="d">
        <v>1998-05-11</v>
      </c>
      <c r="B56" t="s">
        <v>686</v>
      </c>
      <c r="C56" t="s">
        <v>642</v>
      </c>
      <c r="D56">
        <v>3</v>
      </c>
      <c r="E56" t="s">
        <v>671</v>
      </c>
      <c r="F56" t="b">
        <v>0</v>
      </c>
      <c r="G56">
        <v>45</v>
      </c>
      <c r="H56" t="s">
        <v>620</v>
      </c>
      <c r="I56" t="s">
        <v>408</v>
      </c>
      <c r="J56">
        <v>15</v>
      </c>
      <c r="K56" t="s">
        <v>611</v>
      </c>
      <c r="L56" t="s">
        <v>612</v>
      </c>
      <c r="M56">
        <v>14</v>
      </c>
      <c r="N56">
        <v>15</v>
      </c>
      <c r="O56">
        <v>2097</v>
      </c>
      <c r="P56" t="s">
        <v>462</v>
      </c>
      <c r="Q56">
        <v>1</v>
      </c>
      <c r="R56" t="s">
        <v>611</v>
      </c>
      <c r="S56" t="s">
        <v>612</v>
      </c>
      <c r="T56">
        <v>1</v>
      </c>
      <c r="U56">
        <v>-15</v>
      </c>
      <c r="V56">
        <v>2306</v>
      </c>
      <c r="W56" t="s">
        <v>881</v>
      </c>
      <c r="AB56" t="str">
        <f>IF(I56=$AA$2, _xlfn.XLOOKUP(P56,tennis_clusters!B:B,tennis_clusters!AB:AB),"NA")</f>
        <v>NA</v>
      </c>
      <c r="AC56">
        <f>IF(OR(ISNUMBER(AB56),ISNA(AB56)),"NA",_xlfn.XLOOKUP(I56,tennis_clusters!B:B,tennis_clusters!AB:AB))</f>
        <v>18</v>
      </c>
      <c r="AD56" t="str">
        <f t="shared" si="1"/>
        <v>L</v>
      </c>
      <c r="AE56" t="str">
        <f t="shared" si="2"/>
        <v>L</v>
      </c>
      <c r="AF56">
        <f t="shared" si="3"/>
        <v>0</v>
      </c>
      <c r="AG56">
        <f>IF(AF56="","",_xlfn.XLOOKUP(AI56,pete_sampras_train!AL:AL,pete_sampras_train!AM:AM))</f>
        <v>0.7021276595744681</v>
      </c>
      <c r="AH56">
        <f t="shared" si="4"/>
        <v>0.76907592343339293</v>
      </c>
      <c r="AI56">
        <f t="shared" si="5"/>
        <v>18</v>
      </c>
      <c r="AJ56">
        <f t="shared" si="6"/>
        <v>2306</v>
      </c>
      <c r="AK56">
        <f t="shared" si="7"/>
        <v>2097</v>
      </c>
      <c r="AL56">
        <f t="shared" si="0"/>
        <v>0.49298325033952017</v>
      </c>
      <c r="AN56">
        <f t="shared" si="8"/>
        <v>0.59147777600492601</v>
      </c>
    </row>
    <row r="57" spans="1:40" x14ac:dyDescent="0.2">
      <c r="A57" s="2" t="d">
        <v>1988-08-22</v>
      </c>
      <c r="B57" t="s">
        <v>1420</v>
      </c>
      <c r="C57" t="s">
        <v>637</v>
      </c>
      <c r="D57">
        <v>3</v>
      </c>
      <c r="E57" t="s">
        <v>609</v>
      </c>
      <c r="F57" t="b">
        <v>0</v>
      </c>
      <c r="H57" t="s">
        <v>624</v>
      </c>
      <c r="I57" t="s">
        <v>462</v>
      </c>
      <c r="K57" t="s">
        <v>611</v>
      </c>
      <c r="L57" t="s">
        <v>612</v>
      </c>
      <c r="M57">
        <v>206</v>
      </c>
      <c r="N57">
        <v>23</v>
      </c>
      <c r="O57">
        <v>1764</v>
      </c>
      <c r="P57" t="s">
        <v>418</v>
      </c>
      <c r="Q57">
        <v>1</v>
      </c>
      <c r="R57" t="s">
        <v>615</v>
      </c>
      <c r="S57" t="s">
        <v>616</v>
      </c>
      <c r="T57">
        <v>39</v>
      </c>
      <c r="U57">
        <v>-13</v>
      </c>
      <c r="V57">
        <v>1926</v>
      </c>
      <c r="W57" t="s">
        <v>1422</v>
      </c>
      <c r="X57" t="s">
        <v>646</v>
      </c>
      <c r="AB57">
        <f>IF(I57=$AA$2, _xlfn.XLOOKUP(P57,tennis_clusters!B:B,tennis_clusters!AB:AB),"NA")</f>
        <v>6</v>
      </c>
      <c r="AC57" t="str">
        <f>IF(OR(ISNUMBER(AB57),ISNA(AB57)),"NA",_xlfn.XLOOKUP(I57,tennis_clusters!B:B,tennis_clusters!AB:AB))</f>
        <v>NA</v>
      </c>
      <c r="AD57" t="str">
        <f t="shared" si="1"/>
        <v>W</v>
      </c>
      <c r="AE57" t="str">
        <f t="shared" si="2"/>
        <v>W</v>
      </c>
      <c r="AF57">
        <f t="shared" si="3"/>
        <v>1</v>
      </c>
      <c r="AG57">
        <f>IF(AF57="","",_xlfn.XLOOKUP(AI57,pete_sampras_train!AL:AL,pete_sampras_train!AM:AM))</f>
        <v>0.91666666666666663</v>
      </c>
      <c r="AH57">
        <f t="shared" si="4"/>
        <v>0.28240827680846853</v>
      </c>
      <c r="AI57">
        <f t="shared" si="5"/>
        <v>6</v>
      </c>
      <c r="AJ57">
        <f t="shared" si="6"/>
        <v>1764</v>
      </c>
      <c r="AK57">
        <f t="shared" si="7"/>
        <v>1926</v>
      </c>
      <c r="AL57">
        <f t="shared" si="0"/>
        <v>6.944444444444451E-3</v>
      </c>
      <c r="AN57">
        <f t="shared" si="8"/>
        <v>0.51493788119299144</v>
      </c>
    </row>
    <row r="58" spans="1:40" x14ac:dyDescent="0.2">
      <c r="A58" s="2" t="d">
        <v>2000-03-20</v>
      </c>
      <c r="B58" t="s">
        <v>699</v>
      </c>
      <c r="C58" t="s">
        <v>642</v>
      </c>
      <c r="D58">
        <v>3</v>
      </c>
      <c r="E58" t="s">
        <v>609</v>
      </c>
      <c r="F58" t="b">
        <v>0</v>
      </c>
      <c r="G58">
        <v>48</v>
      </c>
      <c r="H58" t="s">
        <v>620</v>
      </c>
      <c r="I58" t="s">
        <v>462</v>
      </c>
      <c r="J58">
        <v>2</v>
      </c>
      <c r="K58" t="s">
        <v>611</v>
      </c>
      <c r="L58" t="s">
        <v>612</v>
      </c>
      <c r="M58">
        <v>2</v>
      </c>
      <c r="N58">
        <v>6</v>
      </c>
      <c r="O58">
        <v>2298</v>
      </c>
      <c r="P58" t="s">
        <v>216</v>
      </c>
      <c r="Q58">
        <v>17</v>
      </c>
      <c r="R58" t="s">
        <v>625</v>
      </c>
      <c r="S58" t="s">
        <v>626</v>
      </c>
      <c r="T58">
        <v>18</v>
      </c>
      <c r="U58">
        <v>-6</v>
      </c>
      <c r="V58">
        <v>2139</v>
      </c>
      <c r="W58" t="s">
        <v>825</v>
      </c>
      <c r="AB58">
        <f>IF(I58=$AA$2, _xlfn.XLOOKUP(P58,tennis_clusters!B:B,tennis_clusters!AB:AB),"NA")</f>
        <v>16</v>
      </c>
      <c r="AC58" t="str">
        <f>IF(OR(ISNUMBER(AB58),ISNA(AB58)),"NA",_xlfn.XLOOKUP(I58,tennis_clusters!B:B,tennis_clusters!AB:AB))</f>
        <v>NA</v>
      </c>
      <c r="AD58" t="str">
        <f t="shared" si="1"/>
        <v>W</v>
      </c>
      <c r="AE58" t="str">
        <f t="shared" si="2"/>
        <v>W</v>
      </c>
      <c r="AF58">
        <f t="shared" si="3"/>
        <v>1</v>
      </c>
      <c r="AG58">
        <f>IF(AF58="","",_xlfn.XLOOKUP(AI58,pete_sampras_train!AL:AL,pete_sampras_train!AM:AM))</f>
        <v>0.62264150943396224</v>
      </c>
      <c r="AH58">
        <f t="shared" si="4"/>
        <v>0.71407890258535023</v>
      </c>
      <c r="AI58">
        <f t="shared" si="5"/>
        <v>16</v>
      </c>
      <c r="AJ58">
        <f t="shared" si="6"/>
        <v>2298</v>
      </c>
      <c r="AK58">
        <f t="shared" si="7"/>
        <v>2139</v>
      </c>
      <c r="AL58">
        <f t="shared" si="0"/>
        <v>0.1423994304022784</v>
      </c>
      <c r="AN58">
        <f t="shared" si="8"/>
        <v>8.1750873946797642E-2</v>
      </c>
    </row>
    <row r="59" spans="1:40" x14ac:dyDescent="0.2">
      <c r="A59" s="2" t="d">
        <v>1999-03-15</v>
      </c>
      <c r="B59" t="s">
        <v>699</v>
      </c>
      <c r="C59" t="s">
        <v>642</v>
      </c>
      <c r="D59">
        <v>3</v>
      </c>
      <c r="E59" t="s">
        <v>609</v>
      </c>
      <c r="F59" t="b">
        <v>0</v>
      </c>
      <c r="G59">
        <v>39</v>
      </c>
      <c r="H59" t="s">
        <v>628</v>
      </c>
      <c r="I59" t="s">
        <v>462</v>
      </c>
      <c r="J59">
        <v>2</v>
      </c>
      <c r="K59" t="s">
        <v>611</v>
      </c>
      <c r="L59" t="s">
        <v>612</v>
      </c>
      <c r="M59">
        <v>2</v>
      </c>
      <c r="N59">
        <v>3</v>
      </c>
      <c r="O59">
        <v>2229</v>
      </c>
      <c r="P59" t="s">
        <v>289</v>
      </c>
      <c r="R59" t="s">
        <v>611</v>
      </c>
      <c r="S59" t="s">
        <v>612</v>
      </c>
      <c r="T59">
        <v>52</v>
      </c>
      <c r="U59">
        <v>-4</v>
      </c>
      <c r="V59">
        <v>1975</v>
      </c>
      <c r="W59" t="s">
        <v>882</v>
      </c>
      <c r="AB59">
        <f>IF(I59=$AA$2, _xlfn.XLOOKUP(P59,tennis_clusters!B:B,tennis_clusters!AB:AB),"NA")</f>
        <v>8</v>
      </c>
      <c r="AC59" t="str">
        <f>IF(OR(ISNUMBER(AB59),ISNA(AB59)),"NA",_xlfn.XLOOKUP(I59,tennis_clusters!B:B,tennis_clusters!AB:AB))</f>
        <v>NA</v>
      </c>
      <c r="AD59" t="str">
        <f t="shared" si="1"/>
        <v>W</v>
      </c>
      <c r="AE59" t="str">
        <f t="shared" si="2"/>
        <v>W</v>
      </c>
      <c r="AF59">
        <f t="shared" si="3"/>
        <v>1</v>
      </c>
      <c r="AG59">
        <f>IF(AF59="","",_xlfn.XLOOKUP(AI59,pete_sampras_train!AL:AL,pete_sampras_train!AM:AM))</f>
        <v>0.7415730337078652</v>
      </c>
      <c r="AH59">
        <f t="shared" si="4"/>
        <v>0.81185999833378653</v>
      </c>
      <c r="AI59">
        <f t="shared" si="5"/>
        <v>8</v>
      </c>
      <c r="AJ59">
        <f t="shared" si="6"/>
        <v>2229</v>
      </c>
      <c r="AK59">
        <f t="shared" si="7"/>
        <v>1975</v>
      </c>
      <c r="AL59">
        <f t="shared" si="0"/>
        <v>6.6784496906956176E-2</v>
      </c>
      <c r="AN59">
        <f t="shared" si="8"/>
        <v>3.5396660226962806E-2</v>
      </c>
    </row>
    <row r="60" spans="1:40" x14ac:dyDescent="0.2">
      <c r="A60" s="2" t="d">
        <v>1992-05-25</v>
      </c>
      <c r="B60" t="s">
        <v>670</v>
      </c>
      <c r="C60" t="s">
        <v>608</v>
      </c>
      <c r="D60">
        <v>5</v>
      </c>
      <c r="E60" t="s">
        <v>671</v>
      </c>
      <c r="F60" t="b">
        <v>0</v>
      </c>
      <c r="G60">
        <v>23</v>
      </c>
      <c r="H60" t="s">
        <v>624</v>
      </c>
      <c r="I60" t="s">
        <v>462</v>
      </c>
      <c r="J60">
        <v>3</v>
      </c>
      <c r="K60" t="s">
        <v>611</v>
      </c>
      <c r="L60" t="s">
        <v>612</v>
      </c>
      <c r="M60">
        <v>3</v>
      </c>
      <c r="N60">
        <v>5</v>
      </c>
      <c r="O60">
        <v>2166</v>
      </c>
      <c r="P60" t="s">
        <v>494</v>
      </c>
      <c r="R60" t="s">
        <v>638</v>
      </c>
      <c r="S60" t="s">
        <v>639</v>
      </c>
      <c r="T60">
        <v>79</v>
      </c>
      <c r="U60">
        <v>-5</v>
      </c>
      <c r="V60">
        <v>1877</v>
      </c>
      <c r="W60" t="s">
        <v>1209</v>
      </c>
      <c r="AB60">
        <f>IF(I60=$AA$2, _xlfn.XLOOKUP(P60,tennis_clusters!B:B,tennis_clusters!AB:AB),"NA")</f>
        <v>28</v>
      </c>
      <c r="AC60" t="str">
        <f>IF(OR(ISNUMBER(AB60),ISNA(AB60)),"NA",_xlfn.XLOOKUP(I60,tennis_clusters!B:B,tennis_clusters!AB:AB))</f>
        <v>NA</v>
      </c>
      <c r="AD60" t="str">
        <f t="shared" si="1"/>
        <v>W</v>
      </c>
      <c r="AE60" t="str">
        <f t="shared" si="2"/>
        <v>W</v>
      </c>
      <c r="AF60">
        <f t="shared" si="3"/>
        <v>1</v>
      </c>
      <c r="AG60">
        <f>IF(AF60="","",_xlfn.XLOOKUP(AI60,pete_sampras_train!AL:AL,pete_sampras_train!AM:AM))</f>
        <v>0.8</v>
      </c>
      <c r="AH60">
        <f t="shared" si="4"/>
        <v>0.84072304266161502</v>
      </c>
      <c r="AI60">
        <f t="shared" si="5"/>
        <v>28</v>
      </c>
      <c r="AJ60">
        <f t="shared" si="6"/>
        <v>2166</v>
      </c>
      <c r="AK60">
        <f t="shared" si="7"/>
        <v>1877</v>
      </c>
      <c r="AL60">
        <f t="shared" si="0"/>
        <v>3.999999999999998E-2</v>
      </c>
      <c r="AN60">
        <f t="shared" si="8"/>
        <v>2.5369149138973712E-2</v>
      </c>
    </row>
    <row r="61" spans="1:40" x14ac:dyDescent="0.2">
      <c r="A61" s="2" t="d">
        <v>1999-06-21</v>
      </c>
      <c r="B61" t="s">
        <v>658</v>
      </c>
      <c r="C61" t="s">
        <v>608</v>
      </c>
      <c r="D61">
        <v>5</v>
      </c>
      <c r="E61" t="s">
        <v>608</v>
      </c>
      <c r="F61" t="b">
        <v>0</v>
      </c>
      <c r="G61">
        <v>58</v>
      </c>
      <c r="H61" t="s">
        <v>614</v>
      </c>
      <c r="I61" t="s">
        <v>462</v>
      </c>
      <c r="J61">
        <v>1</v>
      </c>
      <c r="K61" t="s">
        <v>611</v>
      </c>
      <c r="L61" t="s">
        <v>612</v>
      </c>
      <c r="M61">
        <v>1</v>
      </c>
      <c r="N61">
        <v>10</v>
      </c>
      <c r="O61">
        <v>2235</v>
      </c>
      <c r="P61" t="s">
        <v>548</v>
      </c>
      <c r="Q61">
        <v>6</v>
      </c>
      <c r="R61" t="s">
        <v>625</v>
      </c>
      <c r="S61" t="s">
        <v>626</v>
      </c>
      <c r="T61">
        <v>6</v>
      </c>
      <c r="U61">
        <v>-10</v>
      </c>
      <c r="V61">
        <v>2124</v>
      </c>
      <c r="W61" t="s">
        <v>863</v>
      </c>
      <c r="AB61">
        <f>IF(I61=$AA$2, _xlfn.XLOOKUP(P61,tennis_clusters!B:B,tennis_clusters!AB:AB),"NA")</f>
        <v>8</v>
      </c>
      <c r="AC61" t="str">
        <f>IF(OR(ISNUMBER(AB61),ISNA(AB61)),"NA",_xlfn.XLOOKUP(I61,tennis_clusters!B:B,tennis_clusters!AB:AB))</f>
        <v>NA</v>
      </c>
      <c r="AD61" t="str">
        <f t="shared" si="1"/>
        <v>W</v>
      </c>
      <c r="AE61" t="str">
        <f t="shared" si="2"/>
        <v>W</v>
      </c>
      <c r="AF61">
        <f t="shared" si="3"/>
        <v>1</v>
      </c>
      <c r="AG61">
        <f>IF(AF61="","",_xlfn.XLOOKUP(AI61,pete_sampras_train!AL:AL,pete_sampras_train!AM:AM))</f>
        <v>0.7415730337078652</v>
      </c>
      <c r="AH61">
        <f t="shared" si="4"/>
        <v>0.654519994382466</v>
      </c>
      <c r="AI61">
        <f t="shared" si="5"/>
        <v>8</v>
      </c>
      <c r="AJ61">
        <f t="shared" si="6"/>
        <v>2235</v>
      </c>
      <c r="AK61">
        <f t="shared" si="7"/>
        <v>2124</v>
      </c>
      <c r="AL61">
        <f t="shared" si="0"/>
        <v>6.6784496906956176E-2</v>
      </c>
      <c r="AN61">
        <f t="shared" si="8"/>
        <v>0.11935643428149133</v>
      </c>
    </row>
    <row r="62" spans="1:40" x14ac:dyDescent="0.2">
      <c r="A62" s="2" t="d">
        <v>1995-06-12</v>
      </c>
      <c r="B62" t="s">
        <v>762</v>
      </c>
      <c r="C62" t="s">
        <v>637</v>
      </c>
      <c r="D62">
        <v>3</v>
      </c>
      <c r="E62" t="s">
        <v>608</v>
      </c>
      <c r="F62" t="b">
        <v>0</v>
      </c>
      <c r="G62">
        <v>48</v>
      </c>
      <c r="H62" t="s">
        <v>618</v>
      </c>
      <c r="I62" t="s">
        <v>462</v>
      </c>
      <c r="J62">
        <v>1</v>
      </c>
      <c r="K62" t="s">
        <v>611</v>
      </c>
      <c r="L62" t="s">
        <v>612</v>
      </c>
      <c r="M62">
        <v>2</v>
      </c>
      <c r="N62">
        <v>1</v>
      </c>
      <c r="O62">
        <v>2281</v>
      </c>
      <c r="P62" t="s">
        <v>504</v>
      </c>
      <c r="R62" t="s">
        <v>643</v>
      </c>
      <c r="S62" t="s">
        <v>644</v>
      </c>
      <c r="T62">
        <v>301</v>
      </c>
      <c r="U62">
        <v>-2</v>
      </c>
      <c r="V62">
        <v>1854</v>
      </c>
      <c r="W62" t="s">
        <v>842</v>
      </c>
      <c r="Y62" t="s">
        <v>646</v>
      </c>
      <c r="AB62">
        <f>IF(I62=$AA$2, _xlfn.XLOOKUP(P62,tennis_clusters!B:B,tennis_clusters!AB:AB),"NA")</f>
        <v>23</v>
      </c>
      <c r="AC62" t="str">
        <f>IF(OR(ISNUMBER(AB62),ISNA(AB62)),"NA",_xlfn.XLOOKUP(I62,tennis_clusters!B:B,tennis_clusters!AB:AB))</f>
        <v>NA</v>
      </c>
      <c r="AD62" t="str">
        <f t="shared" si="1"/>
        <v>W</v>
      </c>
      <c r="AE62" t="str">
        <f t="shared" si="2"/>
        <v>W</v>
      </c>
      <c r="AF62">
        <f t="shared" si="3"/>
        <v>1</v>
      </c>
      <c r="AG62">
        <f>IF(AF62="","",_xlfn.XLOOKUP(AI62,pete_sampras_train!AL:AL,pete_sampras_train!AM:AM))</f>
        <v>0.875</v>
      </c>
      <c r="AH62">
        <f t="shared" si="4"/>
        <v>0.92114520688991297</v>
      </c>
      <c r="AI62">
        <f t="shared" si="5"/>
        <v>23</v>
      </c>
      <c r="AJ62">
        <f t="shared" si="6"/>
        <v>2281</v>
      </c>
      <c r="AK62">
        <f t="shared" si="7"/>
        <v>1854</v>
      </c>
      <c r="AL62">
        <f t="shared" si="0"/>
        <v>1.5625E-2</v>
      </c>
      <c r="AN62">
        <f t="shared" si="8"/>
        <v>6.2180783964346292E-3</v>
      </c>
    </row>
    <row r="63" spans="1:40" x14ac:dyDescent="0.2">
      <c r="A63" s="2" t="d">
        <v>1993-02-15</v>
      </c>
      <c r="B63" t="s">
        <v>938</v>
      </c>
      <c r="C63" t="s">
        <v>783</v>
      </c>
      <c r="D63">
        <v>3</v>
      </c>
      <c r="E63" t="s">
        <v>819</v>
      </c>
      <c r="F63" t="b">
        <v>1</v>
      </c>
      <c r="G63">
        <v>49</v>
      </c>
      <c r="H63" t="s">
        <v>624</v>
      </c>
      <c r="I63" t="s">
        <v>462</v>
      </c>
      <c r="J63">
        <v>2</v>
      </c>
      <c r="K63" t="s">
        <v>611</v>
      </c>
      <c r="L63" t="s">
        <v>612</v>
      </c>
      <c r="M63">
        <v>2</v>
      </c>
      <c r="O63">
        <v>2283</v>
      </c>
      <c r="P63" t="s">
        <v>516</v>
      </c>
      <c r="R63" t="s">
        <v>643</v>
      </c>
      <c r="S63" t="s">
        <v>644</v>
      </c>
      <c r="T63">
        <v>123</v>
      </c>
      <c r="U63">
        <v>-2</v>
      </c>
      <c r="V63">
        <v>1757</v>
      </c>
      <c r="W63" t="s">
        <v>1207</v>
      </c>
      <c r="Y63" t="s">
        <v>646</v>
      </c>
      <c r="AB63">
        <f>IF(I63=$AA$2, _xlfn.XLOOKUP(P63,tennis_clusters!B:B,tennis_clusters!AB:AB),"NA")</f>
        <v>5</v>
      </c>
      <c r="AC63" t="str">
        <f>IF(OR(ISNUMBER(AB63),ISNA(AB63)),"NA",_xlfn.XLOOKUP(I63,tennis_clusters!B:B,tennis_clusters!AB:AB))</f>
        <v>NA</v>
      </c>
      <c r="AD63" t="str">
        <f t="shared" si="1"/>
        <v>W</v>
      </c>
      <c r="AE63" t="str">
        <f t="shared" si="2"/>
        <v>W</v>
      </c>
      <c r="AF63">
        <f t="shared" si="3"/>
        <v>1</v>
      </c>
      <c r="AG63">
        <f>IF(AF63="","",_xlfn.XLOOKUP(AI63,pete_sampras_train!AL:AL,pete_sampras_train!AM:AM))</f>
        <v>0.8666666666666667</v>
      </c>
      <c r="AH63">
        <f t="shared" si="4"/>
        <v>0.95381873259914096</v>
      </c>
      <c r="AI63">
        <f t="shared" si="5"/>
        <v>5</v>
      </c>
      <c r="AJ63">
        <f t="shared" si="6"/>
        <v>2283</v>
      </c>
      <c r="AK63">
        <f t="shared" si="7"/>
        <v>1757</v>
      </c>
      <c r="AL63">
        <f t="shared" si="0"/>
        <v>1.7777777777777771E-2</v>
      </c>
      <c r="AN63">
        <f t="shared" si="8"/>
        <v>2.1327094587496459E-3</v>
      </c>
    </row>
    <row r="64" spans="1:40" x14ac:dyDescent="0.2">
      <c r="A64" s="2" t="d">
        <v>1990-11-05</v>
      </c>
      <c r="B64" t="s">
        <v>1322</v>
      </c>
      <c r="C64" t="s">
        <v>637</v>
      </c>
      <c r="D64">
        <v>3</v>
      </c>
      <c r="E64" t="s">
        <v>819</v>
      </c>
      <c r="F64" t="b">
        <v>1</v>
      </c>
      <c r="H64" t="s">
        <v>624</v>
      </c>
      <c r="I64" t="s">
        <v>462</v>
      </c>
      <c r="J64">
        <v>1</v>
      </c>
      <c r="K64" t="s">
        <v>611</v>
      </c>
      <c r="L64" t="s">
        <v>612</v>
      </c>
      <c r="M64">
        <v>5</v>
      </c>
      <c r="N64">
        <v>1</v>
      </c>
      <c r="O64">
        <v>2146</v>
      </c>
      <c r="P64" t="s">
        <v>110</v>
      </c>
      <c r="R64" t="s">
        <v>638</v>
      </c>
      <c r="S64" t="s">
        <v>639</v>
      </c>
      <c r="T64">
        <v>126</v>
      </c>
      <c r="U64">
        <v>-3</v>
      </c>
      <c r="V64">
        <v>1688</v>
      </c>
      <c r="W64" t="s">
        <v>1323</v>
      </c>
      <c r="Y64" t="s">
        <v>662</v>
      </c>
      <c r="AB64">
        <f>IF(I64=$AA$2, _xlfn.XLOOKUP(P64,tennis_clusters!B:B,tennis_clusters!AB:AB),"NA")</f>
        <v>2</v>
      </c>
      <c r="AC64" t="str">
        <f>IF(OR(ISNUMBER(AB64),ISNA(AB64)),"NA",_xlfn.XLOOKUP(I64,tennis_clusters!B:B,tennis_clusters!AB:AB))</f>
        <v>NA</v>
      </c>
      <c r="AD64" t="str">
        <f t="shared" si="1"/>
        <v>W</v>
      </c>
      <c r="AE64" t="str">
        <f t="shared" si="2"/>
        <v>W</v>
      </c>
      <c r="AF64">
        <f t="shared" si="3"/>
        <v>1</v>
      </c>
      <c r="AG64">
        <f>IF(AF64="","",_xlfn.XLOOKUP(AI64,pete_sampras_train!AL:AL,pete_sampras_train!AM:AM))</f>
        <v>0.78749999999999998</v>
      </c>
      <c r="AH64">
        <f t="shared" si="4"/>
        <v>0.93317153543033127</v>
      </c>
      <c r="AI64">
        <f t="shared" si="5"/>
        <v>2</v>
      </c>
      <c r="AJ64">
        <f t="shared" si="6"/>
        <v>2146</v>
      </c>
      <c r="AK64">
        <f t="shared" si="7"/>
        <v>1688</v>
      </c>
      <c r="AL64">
        <f t="shared" si="0"/>
        <v>4.5156250000000009E-2</v>
      </c>
      <c r="AN64">
        <f t="shared" si="8"/>
        <v>4.4660436767394694E-3</v>
      </c>
    </row>
    <row r="65" spans="1:40" x14ac:dyDescent="0.2">
      <c r="A65" s="2" t="d">
        <v>1990-11-12</v>
      </c>
      <c r="B65" t="s">
        <v>839</v>
      </c>
      <c r="C65" t="s">
        <v>610</v>
      </c>
      <c r="D65">
        <v>3</v>
      </c>
      <c r="E65" t="s">
        <v>819</v>
      </c>
      <c r="F65" t="b">
        <v>1</v>
      </c>
      <c r="H65" t="s">
        <v>677</v>
      </c>
      <c r="I65" t="s">
        <v>60</v>
      </c>
      <c r="K65" t="s">
        <v>611</v>
      </c>
      <c r="L65" t="s">
        <v>612</v>
      </c>
      <c r="M65">
        <v>4</v>
      </c>
      <c r="N65">
        <v>10</v>
      </c>
      <c r="O65">
        <v>2197</v>
      </c>
      <c r="P65" t="s">
        <v>462</v>
      </c>
      <c r="R65" t="s">
        <v>611</v>
      </c>
      <c r="S65" t="s">
        <v>612</v>
      </c>
      <c r="T65">
        <v>5</v>
      </c>
      <c r="U65">
        <v>-10</v>
      </c>
      <c r="V65">
        <v>2145</v>
      </c>
      <c r="W65" t="s">
        <v>692</v>
      </c>
      <c r="AB65" t="str">
        <f>IF(I65=$AA$2, _xlfn.XLOOKUP(P65,tennis_clusters!B:B,tennis_clusters!AB:AB),"NA")</f>
        <v>NA</v>
      </c>
      <c r="AC65">
        <f>IF(OR(ISNUMBER(AB65),ISNA(AB65)),"NA",_xlfn.XLOOKUP(I65,tennis_clusters!B:B,tennis_clusters!AB:AB))</f>
        <v>21</v>
      </c>
      <c r="AD65" t="str">
        <f t="shared" si="1"/>
        <v>L</v>
      </c>
      <c r="AE65" t="str">
        <f t="shared" si="2"/>
        <v>L</v>
      </c>
      <c r="AF65">
        <f t="shared" si="3"/>
        <v>0</v>
      </c>
      <c r="AG65">
        <f>IF(AF65="","",_xlfn.XLOOKUP(AI65,pete_sampras_train!AL:AL,pete_sampras_train!AM:AM))</f>
        <v>0.5714285714285714</v>
      </c>
      <c r="AH65">
        <f t="shared" si="4"/>
        <v>0.42571979634547552</v>
      </c>
      <c r="AI65">
        <f t="shared" si="5"/>
        <v>21</v>
      </c>
      <c r="AJ65">
        <f t="shared" si="6"/>
        <v>2145</v>
      </c>
      <c r="AK65">
        <f t="shared" si="7"/>
        <v>2197</v>
      </c>
      <c r="AL65">
        <f t="shared" si="0"/>
        <v>0.32653061224489793</v>
      </c>
      <c r="AN65">
        <f t="shared" si="8"/>
        <v>0.18123734500043315</v>
      </c>
    </row>
    <row r="66" spans="1:40" x14ac:dyDescent="0.2">
      <c r="A66" s="2" t="d">
        <v>2001-01-15</v>
      </c>
      <c r="B66" t="s">
        <v>719</v>
      </c>
      <c r="C66" t="s">
        <v>608</v>
      </c>
      <c r="D66">
        <v>5</v>
      </c>
      <c r="E66" t="s">
        <v>609</v>
      </c>
      <c r="F66" t="b">
        <v>0</v>
      </c>
      <c r="G66">
        <v>48</v>
      </c>
      <c r="H66" t="s">
        <v>620</v>
      </c>
      <c r="I66" t="s">
        <v>551</v>
      </c>
      <c r="K66" t="s">
        <v>611</v>
      </c>
      <c r="L66" t="s">
        <v>612</v>
      </c>
      <c r="M66">
        <v>54</v>
      </c>
      <c r="N66">
        <v>19</v>
      </c>
      <c r="O66">
        <v>2085</v>
      </c>
      <c r="P66" t="s">
        <v>462</v>
      </c>
      <c r="Q66">
        <v>3</v>
      </c>
      <c r="R66" t="s">
        <v>611</v>
      </c>
      <c r="S66" t="s">
        <v>612</v>
      </c>
      <c r="T66">
        <v>3</v>
      </c>
      <c r="U66">
        <v>-18</v>
      </c>
      <c r="V66">
        <v>2256</v>
      </c>
      <c r="W66" t="s">
        <v>785</v>
      </c>
      <c r="AB66" t="str">
        <f>IF(I66=$AA$2, _xlfn.XLOOKUP(P66,tennis_clusters!B:B,tennis_clusters!AB:AB),"NA")</f>
        <v>NA</v>
      </c>
      <c r="AC66">
        <f>IF(OR(ISNUMBER(AB66),ISNA(AB66)),"NA",_xlfn.XLOOKUP(I66,tennis_clusters!B:B,tennis_clusters!AB:AB))</f>
        <v>11</v>
      </c>
      <c r="AD66" t="str">
        <f t="shared" si="1"/>
        <v>L</v>
      </c>
      <c r="AE66" t="str">
        <f t="shared" si="2"/>
        <v>L</v>
      </c>
      <c r="AF66">
        <f t="shared" si="3"/>
        <v>0</v>
      </c>
      <c r="AG66">
        <f>IF(AF66="","",_xlfn.XLOOKUP(AI66,pete_sampras_train!AL:AL,pete_sampras_train!AM:AM))</f>
        <v>0.66279069767441856</v>
      </c>
      <c r="AH66">
        <f t="shared" si="4"/>
        <v>0.7279715135441962</v>
      </c>
      <c r="AI66">
        <f t="shared" si="5"/>
        <v>11</v>
      </c>
      <c r="AJ66">
        <f t="shared" si="6"/>
        <v>2256</v>
      </c>
      <c r="AK66">
        <f t="shared" si="7"/>
        <v>2085</v>
      </c>
      <c r="AL66">
        <f t="shared" ref="AL66:AL129" si="9">IF(OR(AF66="",AG66=""),"",(AG66-AF66)^2)</f>
        <v>0.43929150892374252</v>
      </c>
      <c r="AN66">
        <f t="shared" si="8"/>
        <v>0.52994252453182789</v>
      </c>
    </row>
    <row r="67" spans="1:40" x14ac:dyDescent="0.2">
      <c r="A67" s="2" t="d">
        <v>2000-06-26</v>
      </c>
      <c r="B67" t="s">
        <v>658</v>
      </c>
      <c r="C67" t="s">
        <v>608</v>
      </c>
      <c r="D67">
        <v>5</v>
      </c>
      <c r="E67" t="s">
        <v>608</v>
      </c>
      <c r="F67" t="b">
        <v>0</v>
      </c>
      <c r="G67">
        <v>68</v>
      </c>
      <c r="H67" t="s">
        <v>624</v>
      </c>
      <c r="I67" t="s">
        <v>462</v>
      </c>
      <c r="J67">
        <v>1</v>
      </c>
      <c r="K67" t="s">
        <v>611</v>
      </c>
      <c r="L67" t="s">
        <v>612</v>
      </c>
      <c r="M67">
        <v>3</v>
      </c>
      <c r="N67">
        <v>2</v>
      </c>
      <c r="O67">
        <v>2249</v>
      </c>
      <c r="P67" t="s">
        <v>326</v>
      </c>
      <c r="R67" t="s">
        <v>611</v>
      </c>
      <c r="S67" t="s">
        <v>612</v>
      </c>
      <c r="T67">
        <v>99</v>
      </c>
      <c r="U67">
        <v>-3</v>
      </c>
      <c r="V67">
        <v>1857</v>
      </c>
      <c r="W67" t="s">
        <v>809</v>
      </c>
      <c r="AB67">
        <f>IF(I67=$AA$2, _xlfn.XLOOKUP(P67,tennis_clusters!B:B,tennis_clusters!AB:AB),"NA")</f>
        <v>6</v>
      </c>
      <c r="AC67" t="str">
        <f>IF(OR(ISNUMBER(AB67),ISNA(AB67)),"NA",_xlfn.XLOOKUP(I67,tennis_clusters!B:B,tennis_clusters!AB:AB))</f>
        <v>NA</v>
      </c>
      <c r="AD67" t="str">
        <f t="shared" ref="AD67:AD130" si="10">IF(OR(ISNUMBER(AB67),ISNA(AB67)),"W","L")</f>
        <v>W</v>
      </c>
      <c r="AE67" t="str">
        <f t="shared" ref="AE67:AE130" si="11">IF(OR(ISNA(AB67),ISNA(AC67)),"",IF(ISNUMBER(AB67),"W","L"))</f>
        <v>W</v>
      </c>
      <c r="AF67">
        <f t="shared" ref="AF67:AF130" si="12">IF(AE67="","",IF(AE67="L",0,1))</f>
        <v>1</v>
      </c>
      <c r="AG67">
        <f>IF(AF67="","",_xlfn.XLOOKUP(AI67,pete_sampras_train!AL:AL,pete_sampras_train!AM:AM))</f>
        <v>0.91666666666666663</v>
      </c>
      <c r="AH67">
        <f t="shared" ref="AH67:AH130" si="13">IF(AE67="","",1/(1+10^((AK67-AJ67)/400)))</f>
        <v>0.90521260402680392</v>
      </c>
      <c r="AI67">
        <f t="shared" ref="AI67:AI130" si="14">IF(ISNUMBER(AB67),AB67,IF(ISNUMBER(AC67),AC67,""))</f>
        <v>6</v>
      </c>
      <c r="AJ67">
        <f t="shared" ref="AJ67:AJ130" si="15">IF(I67=$AA$2,O67,V67)</f>
        <v>2249</v>
      </c>
      <c r="AK67">
        <f t="shared" ref="AK67:AK130" si="16">IF(I67=$AA$2,V67,O67)</f>
        <v>1857</v>
      </c>
      <c r="AL67">
        <f t="shared" si="9"/>
        <v>6.944444444444451E-3</v>
      </c>
      <c r="AN67">
        <f t="shared" ref="AN67:AN130" si="17">IF(OR(AF67="",AH67=""),"",(AH67-AF67)^2)</f>
        <v>8.9846504353794671E-3</v>
      </c>
    </row>
    <row r="68" spans="1:40" x14ac:dyDescent="0.2">
      <c r="A68" s="2" t="d">
        <v>1999-03-01</v>
      </c>
      <c r="B68" t="s">
        <v>711</v>
      </c>
      <c r="C68" t="s">
        <v>637</v>
      </c>
      <c r="D68">
        <v>3</v>
      </c>
      <c r="E68" t="s">
        <v>609</v>
      </c>
      <c r="F68" t="b">
        <v>0</v>
      </c>
      <c r="G68">
        <v>56</v>
      </c>
      <c r="H68" t="s">
        <v>620</v>
      </c>
      <c r="I68" t="s">
        <v>268</v>
      </c>
      <c r="K68" t="s">
        <v>611</v>
      </c>
      <c r="L68" t="s">
        <v>612</v>
      </c>
      <c r="M68">
        <v>45</v>
      </c>
      <c r="N68">
        <v>16</v>
      </c>
      <c r="O68">
        <v>1935</v>
      </c>
      <c r="P68" t="s">
        <v>462</v>
      </c>
      <c r="Q68">
        <v>1</v>
      </c>
      <c r="R68" t="s">
        <v>611</v>
      </c>
      <c r="S68" t="s">
        <v>612</v>
      </c>
      <c r="T68">
        <v>1</v>
      </c>
      <c r="U68">
        <v>-14</v>
      </c>
      <c r="V68">
        <v>2258</v>
      </c>
      <c r="W68" t="s">
        <v>669</v>
      </c>
      <c r="AB68" t="str">
        <f>IF(I68=$AA$2, _xlfn.XLOOKUP(P68,tennis_clusters!B:B,tennis_clusters!AB:AB),"NA")</f>
        <v>NA</v>
      </c>
      <c r="AC68">
        <f>IF(OR(ISNUMBER(AB68),ISNA(AB68)),"NA",_xlfn.XLOOKUP(I68,tennis_clusters!B:B,tennis_clusters!AB:AB))</f>
        <v>24</v>
      </c>
      <c r="AD68" t="str">
        <f t="shared" si="10"/>
        <v>L</v>
      </c>
      <c r="AE68" t="str">
        <f t="shared" si="11"/>
        <v>L</v>
      </c>
      <c r="AF68">
        <f t="shared" si="12"/>
        <v>0</v>
      </c>
      <c r="AG68">
        <f>IF(AF68="","",_xlfn.XLOOKUP(AI68,pete_sampras_train!AL:AL,pete_sampras_train!AM:AM))</f>
        <v>0.90625</v>
      </c>
      <c r="AH68">
        <f t="shared" si="13"/>
        <v>0.86521970522855829</v>
      </c>
      <c r="AI68">
        <f t="shared" si="14"/>
        <v>24</v>
      </c>
      <c r="AJ68">
        <f t="shared" si="15"/>
        <v>2258</v>
      </c>
      <c r="AK68">
        <f t="shared" si="16"/>
        <v>1935</v>
      </c>
      <c r="AL68">
        <f t="shared" si="9"/>
        <v>0.8212890625</v>
      </c>
      <c r="AN68">
        <f t="shared" si="17"/>
        <v>0.74860513831579334</v>
      </c>
    </row>
    <row r="69" spans="1:40" x14ac:dyDescent="0.2">
      <c r="A69" s="2" t="d">
        <v>1993-10-18</v>
      </c>
      <c r="B69" t="s">
        <v>898</v>
      </c>
      <c r="C69" t="s">
        <v>637</v>
      </c>
      <c r="D69">
        <v>3</v>
      </c>
      <c r="E69" t="s">
        <v>819</v>
      </c>
      <c r="F69" t="b">
        <v>1</v>
      </c>
      <c r="G69">
        <v>61</v>
      </c>
      <c r="H69" t="s">
        <v>610</v>
      </c>
      <c r="I69" t="s">
        <v>462</v>
      </c>
      <c r="J69">
        <v>1</v>
      </c>
      <c r="K69" t="s">
        <v>611</v>
      </c>
      <c r="L69" t="s">
        <v>612</v>
      </c>
      <c r="M69">
        <v>1</v>
      </c>
      <c r="N69">
        <v>5</v>
      </c>
      <c r="O69">
        <v>2316</v>
      </c>
      <c r="P69" t="s">
        <v>110</v>
      </c>
      <c r="Q69">
        <v>5</v>
      </c>
      <c r="R69" t="s">
        <v>638</v>
      </c>
      <c r="S69" t="s">
        <v>639</v>
      </c>
      <c r="T69">
        <v>10</v>
      </c>
      <c r="U69">
        <v>-4</v>
      </c>
      <c r="V69">
        <v>2107</v>
      </c>
      <c r="W69" t="s">
        <v>1173</v>
      </c>
      <c r="AB69">
        <f>IF(I69=$AA$2, _xlfn.XLOOKUP(P69,tennis_clusters!B:B,tennis_clusters!AB:AB),"NA")</f>
        <v>2</v>
      </c>
      <c r="AC69" t="str">
        <f>IF(OR(ISNUMBER(AB69),ISNA(AB69)),"NA",_xlfn.XLOOKUP(I69,tennis_clusters!B:B,tennis_clusters!AB:AB))</f>
        <v>NA</v>
      </c>
      <c r="AD69" t="str">
        <f t="shared" si="10"/>
        <v>W</v>
      </c>
      <c r="AE69" t="str">
        <f t="shared" si="11"/>
        <v>W</v>
      </c>
      <c r="AF69">
        <f t="shared" si="12"/>
        <v>1</v>
      </c>
      <c r="AG69">
        <f>IF(AF69="","",_xlfn.XLOOKUP(AI69,pete_sampras_train!AL:AL,pete_sampras_train!AM:AM))</f>
        <v>0.78749999999999998</v>
      </c>
      <c r="AH69">
        <f t="shared" si="13"/>
        <v>0.76907592343339293</v>
      </c>
      <c r="AI69">
        <f t="shared" si="14"/>
        <v>2</v>
      </c>
      <c r="AJ69">
        <f t="shared" si="15"/>
        <v>2316</v>
      </c>
      <c r="AK69">
        <f t="shared" si="16"/>
        <v>2107</v>
      </c>
      <c r="AL69">
        <f t="shared" si="9"/>
        <v>4.5156250000000009E-2</v>
      </c>
      <c r="AN69">
        <f t="shared" si="17"/>
        <v>5.3325929138140209E-2</v>
      </c>
    </row>
    <row r="70" spans="1:40" x14ac:dyDescent="0.2">
      <c r="A70" s="2" t="d">
        <v>1993-06-21</v>
      </c>
      <c r="B70" t="s">
        <v>658</v>
      </c>
      <c r="C70" t="s">
        <v>608</v>
      </c>
      <c r="D70">
        <v>5</v>
      </c>
      <c r="E70" t="s">
        <v>608</v>
      </c>
      <c r="F70" t="b">
        <v>0</v>
      </c>
      <c r="G70">
        <v>56</v>
      </c>
      <c r="H70" t="s">
        <v>618</v>
      </c>
      <c r="I70" t="s">
        <v>462</v>
      </c>
      <c r="J70">
        <v>1</v>
      </c>
      <c r="K70" t="s">
        <v>611</v>
      </c>
      <c r="L70" t="s">
        <v>612</v>
      </c>
      <c r="M70">
        <v>1</v>
      </c>
      <c r="N70">
        <v>10</v>
      </c>
      <c r="O70">
        <v>2287</v>
      </c>
      <c r="P70" t="s">
        <v>60</v>
      </c>
      <c r="Q70">
        <v>8</v>
      </c>
      <c r="R70" t="s">
        <v>611</v>
      </c>
      <c r="S70" t="s">
        <v>612</v>
      </c>
      <c r="T70">
        <v>13</v>
      </c>
      <c r="U70">
        <v>-10</v>
      </c>
      <c r="V70">
        <v>2194</v>
      </c>
      <c r="W70" t="s">
        <v>1189</v>
      </c>
      <c r="AB70">
        <f>IF(I70=$AA$2, _xlfn.XLOOKUP(P70,tennis_clusters!B:B,tennis_clusters!AB:AB),"NA")</f>
        <v>21</v>
      </c>
      <c r="AC70" t="str">
        <f>IF(OR(ISNUMBER(AB70),ISNA(AB70)),"NA",_xlfn.XLOOKUP(I70,tennis_clusters!B:B,tennis_clusters!AB:AB))</f>
        <v>NA</v>
      </c>
      <c r="AD70" t="str">
        <f t="shared" si="10"/>
        <v>W</v>
      </c>
      <c r="AE70" t="str">
        <f t="shared" si="11"/>
        <v>W</v>
      </c>
      <c r="AF70">
        <f t="shared" si="12"/>
        <v>1</v>
      </c>
      <c r="AG70">
        <f>IF(AF70="","",_xlfn.XLOOKUP(AI70,pete_sampras_train!AL:AL,pete_sampras_train!AM:AM))</f>
        <v>0.5714285714285714</v>
      </c>
      <c r="AH70">
        <f t="shared" si="13"/>
        <v>0.63073028861620217</v>
      </c>
      <c r="AI70">
        <f t="shared" si="14"/>
        <v>21</v>
      </c>
      <c r="AJ70">
        <f t="shared" si="15"/>
        <v>2287</v>
      </c>
      <c r="AK70">
        <f t="shared" si="16"/>
        <v>2194</v>
      </c>
      <c r="AL70">
        <f t="shared" si="9"/>
        <v>0.18367346938775514</v>
      </c>
      <c r="AN70">
        <f t="shared" si="17"/>
        <v>0.13636011974547335</v>
      </c>
    </row>
    <row r="71" spans="1:40" x14ac:dyDescent="0.2">
      <c r="A71" s="2" t="d">
        <v>2001-06-25</v>
      </c>
      <c r="B71" t="s">
        <v>658</v>
      </c>
      <c r="C71" t="s">
        <v>608</v>
      </c>
      <c r="D71">
        <v>5</v>
      </c>
      <c r="E71" t="s">
        <v>608</v>
      </c>
      <c r="F71" t="b">
        <v>0</v>
      </c>
      <c r="G71">
        <v>66</v>
      </c>
      <c r="H71" t="s">
        <v>628</v>
      </c>
      <c r="I71" t="s">
        <v>462</v>
      </c>
      <c r="J71">
        <v>1</v>
      </c>
      <c r="K71" t="s">
        <v>611</v>
      </c>
      <c r="L71" t="s">
        <v>612</v>
      </c>
      <c r="M71">
        <v>6</v>
      </c>
      <c r="N71">
        <v>1</v>
      </c>
      <c r="O71">
        <v>2167</v>
      </c>
      <c r="P71" t="s">
        <v>759</v>
      </c>
      <c r="R71" t="s">
        <v>625</v>
      </c>
      <c r="S71" t="s">
        <v>626</v>
      </c>
      <c r="T71">
        <v>265</v>
      </c>
      <c r="U71">
        <v>-4</v>
      </c>
      <c r="V71">
        <v>1682</v>
      </c>
      <c r="W71" t="s">
        <v>760</v>
      </c>
      <c r="Y71" t="s">
        <v>728</v>
      </c>
      <c r="AB71" t="e">
        <f>IF(I71=$AA$2, _xlfn.XLOOKUP(P71,tennis_clusters!B:B,tennis_clusters!AB:AB),"NA")</f>
        <v>#N/A</v>
      </c>
      <c r="AC71" t="str">
        <f>IF(OR(ISNUMBER(AB71),ISNA(AB71)),"NA",_xlfn.XLOOKUP(I71,tennis_clusters!B:B,tennis_clusters!AB:AB))</f>
        <v>NA</v>
      </c>
      <c r="AD71" t="str">
        <f t="shared" si="10"/>
        <v>W</v>
      </c>
      <c r="AE71" t="str">
        <f t="shared" si="11"/>
        <v/>
      </c>
      <c r="AF71" t="str">
        <f t="shared" si="12"/>
        <v/>
      </c>
      <c r="AG71" t="str">
        <f>IF(AF71="","",_xlfn.XLOOKUP(AI71,pete_sampras_train!AL:AL,pete_sampras_train!AM:AM))</f>
        <v/>
      </c>
      <c r="AH71" t="str">
        <f t="shared" si="13"/>
        <v/>
      </c>
      <c r="AI71" t="str">
        <f t="shared" si="14"/>
        <v/>
      </c>
      <c r="AJ71">
        <f t="shared" si="15"/>
        <v>2167</v>
      </c>
      <c r="AK71">
        <f t="shared" si="16"/>
        <v>1682</v>
      </c>
      <c r="AL71" t="str">
        <f t="shared" si="9"/>
        <v/>
      </c>
      <c r="AN71" t="str">
        <f t="shared" si="17"/>
        <v/>
      </c>
    </row>
    <row r="72" spans="1:40" x14ac:dyDescent="0.2">
      <c r="A72" s="2" t="d">
        <v>1999-08-16</v>
      </c>
      <c r="B72" t="s">
        <v>845</v>
      </c>
      <c r="C72" t="s">
        <v>783</v>
      </c>
      <c r="D72">
        <v>3</v>
      </c>
      <c r="E72" t="s">
        <v>609</v>
      </c>
      <c r="F72" t="b">
        <v>0</v>
      </c>
      <c r="G72">
        <v>54</v>
      </c>
      <c r="H72" t="s">
        <v>618</v>
      </c>
      <c r="I72" t="s">
        <v>567</v>
      </c>
      <c r="K72" t="s">
        <v>611</v>
      </c>
      <c r="L72" t="s">
        <v>612</v>
      </c>
      <c r="M72">
        <v>34</v>
      </c>
      <c r="N72">
        <v>16</v>
      </c>
      <c r="O72">
        <v>2009</v>
      </c>
      <c r="P72" t="s">
        <v>462</v>
      </c>
      <c r="Q72">
        <v>1</v>
      </c>
      <c r="R72" t="s">
        <v>611</v>
      </c>
      <c r="S72" t="s">
        <v>612</v>
      </c>
      <c r="T72">
        <v>1</v>
      </c>
      <c r="U72">
        <v>-15</v>
      </c>
      <c r="V72">
        <v>2306</v>
      </c>
      <c r="W72" t="s">
        <v>846</v>
      </c>
      <c r="Z72" t="s">
        <v>847</v>
      </c>
      <c r="AB72" t="str">
        <f>IF(I72=$AA$2, _xlfn.XLOOKUP(P72,tennis_clusters!B:B,tennis_clusters!AB:AB),"NA")</f>
        <v>NA</v>
      </c>
      <c r="AC72">
        <f>IF(OR(ISNUMBER(AB72),ISNA(AB72)),"NA",_xlfn.XLOOKUP(I72,tennis_clusters!B:B,tennis_clusters!AB:AB))</f>
        <v>22</v>
      </c>
      <c r="AD72" t="str">
        <f t="shared" si="10"/>
        <v>L</v>
      </c>
      <c r="AE72" t="str">
        <f t="shared" si="11"/>
        <v>L</v>
      </c>
      <c r="AF72">
        <f t="shared" si="12"/>
        <v>0</v>
      </c>
      <c r="AG72">
        <f>IF(AF72="","",_xlfn.XLOOKUP(AI72,pete_sampras_train!AL:AL,pete_sampras_train!AM:AM))</f>
        <v>0.84375</v>
      </c>
      <c r="AH72">
        <f t="shared" si="13"/>
        <v>0.84679340307268069</v>
      </c>
      <c r="AI72">
        <f t="shared" si="14"/>
        <v>22</v>
      </c>
      <c r="AJ72">
        <f t="shared" si="15"/>
        <v>2306</v>
      </c>
      <c r="AK72">
        <f t="shared" si="16"/>
        <v>2009</v>
      </c>
      <c r="AL72">
        <f t="shared" si="9"/>
        <v>0.7119140625</v>
      </c>
      <c r="AN72">
        <f t="shared" si="17"/>
        <v>0.71705906748741144</v>
      </c>
    </row>
    <row r="73" spans="1:40" x14ac:dyDescent="0.2">
      <c r="A73" s="2" t="d">
        <v>1998-02-23</v>
      </c>
      <c r="B73" t="s">
        <v>938</v>
      </c>
      <c r="C73" t="s">
        <v>783</v>
      </c>
      <c r="D73">
        <v>3</v>
      </c>
      <c r="E73" t="s">
        <v>609</v>
      </c>
      <c r="F73" t="b">
        <v>1</v>
      </c>
      <c r="G73">
        <v>64</v>
      </c>
      <c r="H73" t="s">
        <v>624</v>
      </c>
      <c r="I73" t="s">
        <v>462</v>
      </c>
      <c r="J73">
        <v>1</v>
      </c>
      <c r="K73" t="s">
        <v>611</v>
      </c>
      <c r="L73" t="s">
        <v>612</v>
      </c>
      <c r="M73">
        <v>1</v>
      </c>
      <c r="O73">
        <v>2319</v>
      </c>
      <c r="P73" t="s">
        <v>575</v>
      </c>
      <c r="R73" t="s">
        <v>745</v>
      </c>
      <c r="S73" t="s">
        <v>746</v>
      </c>
      <c r="T73">
        <v>851</v>
      </c>
      <c r="U73">
        <v>-1</v>
      </c>
      <c r="V73">
        <v>1601</v>
      </c>
      <c r="W73" t="s">
        <v>940</v>
      </c>
      <c r="Y73" t="s">
        <v>646</v>
      </c>
      <c r="AB73">
        <f>IF(I73=$AA$2, _xlfn.XLOOKUP(P73,tennis_clusters!B:B,tennis_clusters!AB:AB),"NA")</f>
        <v>15</v>
      </c>
      <c r="AC73" t="str">
        <f>IF(OR(ISNUMBER(AB73),ISNA(AB73)),"NA",_xlfn.XLOOKUP(I73,tennis_clusters!B:B,tennis_clusters!AB:AB))</f>
        <v>NA</v>
      </c>
      <c r="AD73" t="str">
        <f t="shared" si="10"/>
        <v>W</v>
      </c>
      <c r="AE73" t="str">
        <f t="shared" si="11"/>
        <v>W</v>
      </c>
      <c r="AF73">
        <f t="shared" si="12"/>
        <v>1</v>
      </c>
      <c r="AG73">
        <f>IF(AF73="","",_xlfn.XLOOKUP(AI73,pete_sampras_train!AL:AL,pete_sampras_train!AM:AM))</f>
        <v>0.70769230769230773</v>
      </c>
      <c r="AH73">
        <f t="shared" si="13"/>
        <v>0.98422052972299112</v>
      </c>
      <c r="AI73">
        <f t="shared" si="14"/>
        <v>15</v>
      </c>
      <c r="AJ73">
        <f t="shared" si="15"/>
        <v>2319</v>
      </c>
      <c r="AK73">
        <f t="shared" si="16"/>
        <v>1601</v>
      </c>
      <c r="AL73">
        <f t="shared" si="9"/>
        <v>8.5443786982248499E-2</v>
      </c>
      <c r="AN73">
        <f t="shared" si="17"/>
        <v>2.4899168222300666E-4</v>
      </c>
    </row>
    <row r="74" spans="1:40" x14ac:dyDescent="0.2">
      <c r="A74" s="2" t="d">
        <v>1997-09-23</v>
      </c>
      <c r="B74" t="s">
        <v>955</v>
      </c>
      <c r="C74" t="s">
        <v>956</v>
      </c>
      <c r="D74">
        <v>5</v>
      </c>
      <c r="E74" t="s">
        <v>819</v>
      </c>
      <c r="F74" t="b">
        <v>1</v>
      </c>
      <c r="H74" t="s">
        <v>610</v>
      </c>
      <c r="I74" t="s">
        <v>462</v>
      </c>
      <c r="K74" t="s">
        <v>611</v>
      </c>
      <c r="L74" t="s">
        <v>612</v>
      </c>
      <c r="M74">
        <v>1</v>
      </c>
      <c r="N74">
        <v>8</v>
      </c>
      <c r="O74">
        <v>2338</v>
      </c>
      <c r="P74" t="s">
        <v>455</v>
      </c>
      <c r="R74" t="s">
        <v>643</v>
      </c>
      <c r="S74" t="s">
        <v>644</v>
      </c>
      <c r="T74">
        <v>3</v>
      </c>
      <c r="U74">
        <v>-8</v>
      </c>
      <c r="V74">
        <v>2190</v>
      </c>
      <c r="W74" t="s">
        <v>957</v>
      </c>
      <c r="AB74">
        <f>IF(I74=$AA$2, _xlfn.XLOOKUP(P74,tennis_clusters!B:B,tennis_clusters!AB:AB),"NA")</f>
        <v>11</v>
      </c>
      <c r="AC74" t="str">
        <f>IF(OR(ISNUMBER(AB74),ISNA(AB74)),"NA",_xlfn.XLOOKUP(I74,tennis_clusters!B:B,tennis_clusters!AB:AB))</f>
        <v>NA</v>
      </c>
      <c r="AD74" t="str">
        <f t="shared" si="10"/>
        <v>W</v>
      </c>
      <c r="AE74" t="str">
        <f t="shared" si="11"/>
        <v>W</v>
      </c>
      <c r="AF74">
        <f t="shared" si="12"/>
        <v>1</v>
      </c>
      <c r="AG74">
        <f>IF(AF74="","",_xlfn.XLOOKUP(AI74,pete_sampras_train!AL:AL,pete_sampras_train!AM:AM))</f>
        <v>0.66279069767441856</v>
      </c>
      <c r="AH74">
        <f t="shared" si="13"/>
        <v>0.70097739861010799</v>
      </c>
      <c r="AI74">
        <f t="shared" si="14"/>
        <v>11</v>
      </c>
      <c r="AJ74">
        <f t="shared" si="15"/>
        <v>2338</v>
      </c>
      <c r="AK74">
        <f t="shared" si="16"/>
        <v>2190</v>
      </c>
      <c r="AL74">
        <f t="shared" si="9"/>
        <v>0.11371011357490539</v>
      </c>
      <c r="AN74">
        <f t="shared" si="17"/>
        <v>8.9414516141978248E-2</v>
      </c>
    </row>
    <row r="75" spans="1:40" x14ac:dyDescent="0.2">
      <c r="A75" s="2" t="d">
        <v>1994-04-04</v>
      </c>
      <c r="B75" t="s">
        <v>1147</v>
      </c>
      <c r="C75" t="s">
        <v>783</v>
      </c>
      <c r="D75">
        <v>3</v>
      </c>
      <c r="E75" t="s">
        <v>609</v>
      </c>
      <c r="F75" t="b">
        <v>0</v>
      </c>
      <c r="G75">
        <v>37</v>
      </c>
      <c r="H75" t="s">
        <v>614</v>
      </c>
      <c r="I75" t="s">
        <v>462</v>
      </c>
      <c r="J75">
        <v>1</v>
      </c>
      <c r="K75" t="s">
        <v>611</v>
      </c>
      <c r="L75" t="s">
        <v>612</v>
      </c>
      <c r="M75">
        <v>1</v>
      </c>
      <c r="N75">
        <v>1</v>
      </c>
      <c r="O75">
        <v>2387</v>
      </c>
      <c r="P75" t="s">
        <v>232</v>
      </c>
      <c r="Q75">
        <v>11</v>
      </c>
      <c r="R75" t="s">
        <v>678</v>
      </c>
      <c r="S75" t="s">
        <v>679</v>
      </c>
      <c r="T75">
        <v>43</v>
      </c>
      <c r="U75">
        <v>-1</v>
      </c>
      <c r="V75">
        <v>1948</v>
      </c>
      <c r="W75" t="s">
        <v>890</v>
      </c>
      <c r="AB75">
        <f>IF(I75=$AA$2, _xlfn.XLOOKUP(P75,tennis_clusters!B:B,tennis_clusters!AB:AB),"NA")</f>
        <v>6</v>
      </c>
      <c r="AC75" t="str">
        <f>IF(OR(ISNUMBER(AB75),ISNA(AB75)),"NA",_xlfn.XLOOKUP(I75,tennis_clusters!B:B,tennis_clusters!AB:AB))</f>
        <v>NA</v>
      </c>
      <c r="AD75" t="str">
        <f t="shared" si="10"/>
        <v>W</v>
      </c>
      <c r="AE75" t="str">
        <f t="shared" si="11"/>
        <v>W</v>
      </c>
      <c r="AF75">
        <f t="shared" si="12"/>
        <v>1</v>
      </c>
      <c r="AG75">
        <f>IF(AF75="","",_xlfn.XLOOKUP(AI75,pete_sampras_train!AL:AL,pete_sampras_train!AM:AM))</f>
        <v>0.91666666666666663</v>
      </c>
      <c r="AH75">
        <f t="shared" si="13"/>
        <v>0.9260190472872637</v>
      </c>
      <c r="AI75">
        <f t="shared" si="14"/>
        <v>6</v>
      </c>
      <c r="AJ75">
        <f t="shared" si="15"/>
        <v>2387</v>
      </c>
      <c r="AK75">
        <f t="shared" si="16"/>
        <v>1948</v>
      </c>
      <c r="AL75">
        <f t="shared" si="9"/>
        <v>6.944444444444451E-3</v>
      </c>
      <c r="AN75">
        <f t="shared" si="17"/>
        <v>5.4731813642841251E-3</v>
      </c>
    </row>
    <row r="76" spans="1:40" x14ac:dyDescent="0.2">
      <c r="A76" s="2" t="d">
        <v>1994-05-09</v>
      </c>
      <c r="B76" t="s">
        <v>686</v>
      </c>
      <c r="C76" t="s">
        <v>642</v>
      </c>
      <c r="D76">
        <v>5</v>
      </c>
      <c r="E76" t="s">
        <v>671</v>
      </c>
      <c r="F76" t="b">
        <v>0</v>
      </c>
      <c r="G76">
        <v>34</v>
      </c>
      <c r="H76" t="s">
        <v>610</v>
      </c>
      <c r="I76" t="s">
        <v>462</v>
      </c>
      <c r="J76">
        <v>1</v>
      </c>
      <c r="K76" t="s">
        <v>611</v>
      </c>
      <c r="L76" t="s">
        <v>612</v>
      </c>
      <c r="M76">
        <v>1</v>
      </c>
      <c r="N76">
        <v>5</v>
      </c>
      <c r="O76">
        <v>2401</v>
      </c>
      <c r="P76" t="s">
        <v>94</v>
      </c>
      <c r="Q76">
        <v>8</v>
      </c>
      <c r="R76" t="s">
        <v>621</v>
      </c>
      <c r="S76" t="s">
        <v>622</v>
      </c>
      <c r="T76">
        <v>13</v>
      </c>
      <c r="U76">
        <v>-6</v>
      </c>
      <c r="V76">
        <v>2161</v>
      </c>
      <c r="W76" t="s">
        <v>973</v>
      </c>
      <c r="AB76">
        <f>IF(I76=$AA$2, _xlfn.XLOOKUP(P76,tennis_clusters!B:B,tennis_clusters!AB:AB),"NA")</f>
        <v>11</v>
      </c>
      <c r="AC76" t="str">
        <f>IF(OR(ISNUMBER(AB76),ISNA(AB76)),"NA",_xlfn.XLOOKUP(I76,tennis_clusters!B:B,tennis_clusters!AB:AB))</f>
        <v>NA</v>
      </c>
      <c r="AD76" t="str">
        <f t="shared" si="10"/>
        <v>W</v>
      </c>
      <c r="AE76" t="str">
        <f t="shared" si="11"/>
        <v>W</v>
      </c>
      <c r="AF76">
        <f t="shared" si="12"/>
        <v>1</v>
      </c>
      <c r="AG76">
        <f>IF(AF76="","",_xlfn.XLOOKUP(AI76,pete_sampras_train!AL:AL,pete_sampras_train!AM:AM))</f>
        <v>0.66279069767441856</v>
      </c>
      <c r="AH76">
        <f t="shared" si="13"/>
        <v>0.79923999108689825</v>
      </c>
      <c r="AI76">
        <f t="shared" si="14"/>
        <v>11</v>
      </c>
      <c r="AJ76">
        <f t="shared" si="15"/>
        <v>2401</v>
      </c>
      <c r="AK76">
        <f t="shared" si="16"/>
        <v>2161</v>
      </c>
      <c r="AL76">
        <f t="shared" si="9"/>
        <v>0.11371011357490539</v>
      </c>
      <c r="AN76">
        <f t="shared" si="17"/>
        <v>4.0304581178788691E-2</v>
      </c>
    </row>
    <row r="77" spans="1:40" x14ac:dyDescent="0.2">
      <c r="A77" s="2" t="d">
        <v>1989-01-02</v>
      </c>
      <c r="B77" t="s">
        <v>724</v>
      </c>
      <c r="C77" t="s">
        <v>637</v>
      </c>
      <c r="D77">
        <v>3</v>
      </c>
      <c r="E77" t="s">
        <v>609</v>
      </c>
      <c r="F77" t="b">
        <v>0</v>
      </c>
      <c r="H77" t="s">
        <v>620</v>
      </c>
      <c r="I77" t="s">
        <v>462</v>
      </c>
      <c r="K77" t="s">
        <v>611</v>
      </c>
      <c r="L77" t="s">
        <v>612</v>
      </c>
      <c r="M77">
        <v>97</v>
      </c>
      <c r="N77">
        <v>13</v>
      </c>
      <c r="O77">
        <v>1816</v>
      </c>
      <c r="P77" t="s">
        <v>275</v>
      </c>
      <c r="Q77">
        <v>8</v>
      </c>
      <c r="R77" t="s">
        <v>643</v>
      </c>
      <c r="S77" t="s">
        <v>644</v>
      </c>
      <c r="T77">
        <v>70</v>
      </c>
      <c r="U77">
        <v>-12</v>
      </c>
      <c r="V77">
        <v>1852</v>
      </c>
      <c r="W77" t="s">
        <v>744</v>
      </c>
      <c r="AB77">
        <f>IF(I77=$AA$2, _xlfn.XLOOKUP(P77,tennis_clusters!B:B,tennis_clusters!AB:AB),"NA")</f>
        <v>2</v>
      </c>
      <c r="AC77" t="str">
        <f>IF(OR(ISNUMBER(AB77),ISNA(AB77)),"NA",_xlfn.XLOOKUP(I77,tennis_clusters!B:B,tennis_clusters!AB:AB))</f>
        <v>NA</v>
      </c>
      <c r="AD77" t="str">
        <f t="shared" si="10"/>
        <v>W</v>
      </c>
      <c r="AE77" t="str">
        <f t="shared" si="11"/>
        <v>W</v>
      </c>
      <c r="AF77">
        <f t="shared" si="12"/>
        <v>1</v>
      </c>
      <c r="AG77">
        <f>IF(AF77="","",_xlfn.XLOOKUP(AI77,pete_sampras_train!AL:AL,pete_sampras_train!AM:AM))</f>
        <v>0.78749999999999998</v>
      </c>
      <c r="AH77">
        <f t="shared" si="13"/>
        <v>0.44837645268903947</v>
      </c>
      <c r="AI77">
        <f t="shared" si="14"/>
        <v>2</v>
      </c>
      <c r="AJ77">
        <f t="shared" si="15"/>
        <v>1816</v>
      </c>
      <c r="AK77">
        <f t="shared" si="16"/>
        <v>1852</v>
      </c>
      <c r="AL77">
        <f t="shared" si="9"/>
        <v>4.5156250000000009E-2</v>
      </c>
      <c r="AN77">
        <f t="shared" si="17"/>
        <v>0.30428853794792748</v>
      </c>
    </row>
    <row r="78" spans="1:40" x14ac:dyDescent="0.2">
      <c r="A78" s="2" t="d">
        <v>1992-04-27</v>
      </c>
      <c r="B78" t="s">
        <v>929</v>
      </c>
      <c r="C78" t="s">
        <v>637</v>
      </c>
      <c r="D78">
        <v>3</v>
      </c>
      <c r="E78" t="s">
        <v>671</v>
      </c>
      <c r="F78" t="b">
        <v>0</v>
      </c>
      <c r="G78">
        <v>18</v>
      </c>
      <c r="H78" t="s">
        <v>610</v>
      </c>
      <c r="I78" t="s">
        <v>60</v>
      </c>
      <c r="J78">
        <v>2</v>
      </c>
      <c r="K78" t="s">
        <v>611</v>
      </c>
      <c r="L78" t="s">
        <v>612</v>
      </c>
      <c r="M78">
        <v>16</v>
      </c>
      <c r="N78">
        <v>12</v>
      </c>
      <c r="O78">
        <v>2132</v>
      </c>
      <c r="P78" t="s">
        <v>462</v>
      </c>
      <c r="Q78">
        <v>1</v>
      </c>
      <c r="R78" t="s">
        <v>611</v>
      </c>
      <c r="S78" t="s">
        <v>612</v>
      </c>
      <c r="T78">
        <v>3</v>
      </c>
      <c r="U78">
        <v>-12</v>
      </c>
      <c r="V78">
        <v>2193</v>
      </c>
      <c r="W78" t="s">
        <v>777</v>
      </c>
      <c r="AB78" t="str">
        <f>IF(I78=$AA$2, _xlfn.XLOOKUP(P78,tennis_clusters!B:B,tennis_clusters!AB:AB),"NA")</f>
        <v>NA</v>
      </c>
      <c r="AC78">
        <f>IF(OR(ISNUMBER(AB78),ISNA(AB78)),"NA",_xlfn.XLOOKUP(I78,tennis_clusters!B:B,tennis_clusters!AB:AB))</f>
        <v>21</v>
      </c>
      <c r="AD78" t="str">
        <f t="shared" si="10"/>
        <v>L</v>
      </c>
      <c r="AE78" t="str">
        <f t="shared" si="11"/>
        <v>L</v>
      </c>
      <c r="AF78">
        <f t="shared" si="12"/>
        <v>0</v>
      </c>
      <c r="AG78">
        <f>IF(AF78="","",_xlfn.XLOOKUP(AI78,pete_sampras_train!AL:AL,pete_sampras_train!AM:AM))</f>
        <v>0.5714285714285714</v>
      </c>
      <c r="AH78">
        <f t="shared" si="13"/>
        <v>0.58689502337910004</v>
      </c>
      <c r="AI78">
        <f t="shared" si="14"/>
        <v>21</v>
      </c>
      <c r="AJ78">
        <f t="shared" si="15"/>
        <v>2193</v>
      </c>
      <c r="AK78">
        <f t="shared" si="16"/>
        <v>2132</v>
      </c>
      <c r="AL78">
        <f t="shared" si="9"/>
        <v>0.32653061224489793</v>
      </c>
      <c r="AN78">
        <f t="shared" si="17"/>
        <v>0.34444576846715441</v>
      </c>
    </row>
    <row r="79" spans="1:40" x14ac:dyDescent="0.2">
      <c r="A79" s="2" t="d">
        <v>1995-12-05</v>
      </c>
      <c r="B79" t="s">
        <v>955</v>
      </c>
      <c r="C79" t="s">
        <v>956</v>
      </c>
      <c r="D79">
        <v>3</v>
      </c>
      <c r="E79" t="s">
        <v>819</v>
      </c>
      <c r="F79" t="b">
        <v>1</v>
      </c>
      <c r="H79" t="s">
        <v>618</v>
      </c>
      <c r="I79" t="s">
        <v>212</v>
      </c>
      <c r="K79" t="s">
        <v>871</v>
      </c>
      <c r="L79" t="s">
        <v>872</v>
      </c>
      <c r="M79">
        <v>10</v>
      </c>
      <c r="N79">
        <v>8</v>
      </c>
      <c r="O79">
        <v>2077</v>
      </c>
      <c r="P79" t="s">
        <v>462</v>
      </c>
      <c r="Q79">
        <v>1</v>
      </c>
      <c r="R79" t="s">
        <v>611</v>
      </c>
      <c r="S79" t="s">
        <v>612</v>
      </c>
      <c r="T79">
        <v>1</v>
      </c>
      <c r="U79">
        <v>-9</v>
      </c>
      <c r="V79">
        <v>2343</v>
      </c>
      <c r="W79" t="s">
        <v>832</v>
      </c>
      <c r="Z79" t="s">
        <v>832</v>
      </c>
      <c r="AB79" t="str">
        <f>IF(I79=$AA$2, _xlfn.XLOOKUP(P79,tennis_clusters!B:B,tennis_clusters!AB:AB),"NA")</f>
        <v>NA</v>
      </c>
      <c r="AC79">
        <f>IF(OR(ISNUMBER(AB79),ISNA(AB79)),"NA",_xlfn.XLOOKUP(I79,tennis_clusters!B:B,tennis_clusters!AB:AB))</f>
        <v>16</v>
      </c>
      <c r="AD79" t="str">
        <f t="shared" si="10"/>
        <v>L</v>
      </c>
      <c r="AE79" t="str">
        <f t="shared" si="11"/>
        <v>L</v>
      </c>
      <c r="AF79">
        <f t="shared" si="12"/>
        <v>0</v>
      </c>
      <c r="AG79">
        <f>IF(AF79="","",_xlfn.XLOOKUP(AI79,pete_sampras_train!AL:AL,pete_sampras_train!AM:AM))</f>
        <v>0.62264150943396224</v>
      </c>
      <c r="AH79">
        <f t="shared" si="13"/>
        <v>0.82218461115350239</v>
      </c>
      <c r="AI79">
        <f t="shared" si="14"/>
        <v>16</v>
      </c>
      <c r="AJ79">
        <f t="shared" si="15"/>
        <v>2343</v>
      </c>
      <c r="AK79">
        <f t="shared" si="16"/>
        <v>2077</v>
      </c>
      <c r="AL79">
        <f t="shared" si="9"/>
        <v>0.3876824492702029</v>
      </c>
      <c r="AN79">
        <f t="shared" si="17"/>
        <v>0.67598753481763596</v>
      </c>
    </row>
    <row r="80" spans="1:40" x14ac:dyDescent="0.2">
      <c r="A80" s="2" t="d">
        <v>1994-01-10</v>
      </c>
      <c r="B80" t="s">
        <v>1162</v>
      </c>
      <c r="C80" t="s">
        <v>637</v>
      </c>
      <c r="D80">
        <v>3</v>
      </c>
      <c r="E80" t="s">
        <v>609</v>
      </c>
      <c r="F80" t="b">
        <v>0</v>
      </c>
      <c r="G80">
        <v>43</v>
      </c>
      <c r="H80" t="s">
        <v>618</v>
      </c>
      <c r="I80" t="s">
        <v>462</v>
      </c>
      <c r="J80">
        <v>1</v>
      </c>
      <c r="K80" t="s">
        <v>611</v>
      </c>
      <c r="L80" t="s">
        <v>612</v>
      </c>
      <c r="M80">
        <v>1</v>
      </c>
      <c r="N80">
        <v>3</v>
      </c>
      <c r="O80">
        <v>2300</v>
      </c>
      <c r="P80" t="s">
        <v>30</v>
      </c>
      <c r="R80" t="s">
        <v>611</v>
      </c>
      <c r="S80" t="s">
        <v>612</v>
      </c>
      <c r="T80">
        <v>45</v>
      </c>
      <c r="U80">
        <v>-3</v>
      </c>
      <c r="V80">
        <v>2031</v>
      </c>
      <c r="W80" t="s">
        <v>1047</v>
      </c>
      <c r="AB80">
        <f>IF(I80=$AA$2, _xlfn.XLOOKUP(P80,tennis_clusters!B:B,tennis_clusters!AB:AB),"NA")</f>
        <v>13</v>
      </c>
      <c r="AC80" t="str">
        <f>IF(OR(ISNUMBER(AB80),ISNA(AB80)),"NA",_xlfn.XLOOKUP(I80,tennis_clusters!B:B,tennis_clusters!AB:AB))</f>
        <v>NA</v>
      </c>
      <c r="AD80" t="str">
        <f t="shared" si="10"/>
        <v>W</v>
      </c>
      <c r="AE80" t="str">
        <f t="shared" si="11"/>
        <v>W</v>
      </c>
      <c r="AF80">
        <f t="shared" si="12"/>
        <v>1</v>
      </c>
      <c r="AG80">
        <f>IF(AF80="","",_xlfn.XLOOKUP(AI80,pete_sampras_train!AL:AL,pete_sampras_train!AM:AM))</f>
        <v>0.80909090909090908</v>
      </c>
      <c r="AH80">
        <f t="shared" si="13"/>
        <v>0.82469531344616842</v>
      </c>
      <c r="AI80">
        <f t="shared" si="14"/>
        <v>13</v>
      </c>
      <c r="AJ80">
        <f t="shared" si="15"/>
        <v>2300</v>
      </c>
      <c r="AK80">
        <f t="shared" si="16"/>
        <v>2031</v>
      </c>
      <c r="AL80">
        <f t="shared" si="9"/>
        <v>3.6446280991735538E-2</v>
      </c>
      <c r="AN80">
        <f t="shared" si="17"/>
        <v>3.0731733127737138E-2</v>
      </c>
    </row>
    <row r="81" spans="1:40" x14ac:dyDescent="0.2">
      <c r="A81" s="2" t="d">
        <v>1993-05-17</v>
      </c>
      <c r="B81" t="s">
        <v>675</v>
      </c>
      <c r="C81" t="s">
        <v>676</v>
      </c>
      <c r="D81">
        <v>3</v>
      </c>
      <c r="E81" t="s">
        <v>671</v>
      </c>
      <c r="F81" t="b">
        <v>0</v>
      </c>
      <c r="H81" t="s">
        <v>677</v>
      </c>
      <c r="I81" t="s">
        <v>462</v>
      </c>
      <c r="K81" t="s">
        <v>611</v>
      </c>
      <c r="L81" t="s">
        <v>612</v>
      </c>
      <c r="M81">
        <v>1</v>
      </c>
      <c r="N81">
        <v>4</v>
      </c>
      <c r="O81">
        <v>2299</v>
      </c>
      <c r="P81" t="s">
        <v>367</v>
      </c>
      <c r="R81" t="s">
        <v>659</v>
      </c>
      <c r="S81" t="s">
        <v>660</v>
      </c>
      <c r="T81">
        <v>25</v>
      </c>
      <c r="U81">
        <v>-5</v>
      </c>
      <c r="V81">
        <v>2090</v>
      </c>
      <c r="W81" t="s">
        <v>1199</v>
      </c>
      <c r="AB81">
        <f>IF(I81=$AA$2, _xlfn.XLOOKUP(P81,tennis_clusters!B:B,tennis_clusters!AB:AB),"NA")</f>
        <v>24</v>
      </c>
      <c r="AC81" t="str">
        <f>IF(OR(ISNUMBER(AB81),ISNA(AB81)),"NA",_xlfn.XLOOKUP(I81,tennis_clusters!B:B,tennis_clusters!AB:AB))</f>
        <v>NA</v>
      </c>
      <c r="AD81" t="str">
        <f t="shared" si="10"/>
        <v>W</v>
      </c>
      <c r="AE81" t="str">
        <f t="shared" si="11"/>
        <v>W</v>
      </c>
      <c r="AF81">
        <f t="shared" si="12"/>
        <v>1</v>
      </c>
      <c r="AG81">
        <f>IF(AF81="","",_xlfn.XLOOKUP(AI81,pete_sampras_train!AL:AL,pete_sampras_train!AM:AM))</f>
        <v>0.90625</v>
      </c>
      <c r="AH81">
        <f t="shared" si="13"/>
        <v>0.76907592343339293</v>
      </c>
      <c r="AI81">
        <f t="shared" si="14"/>
        <v>24</v>
      </c>
      <c r="AJ81">
        <f t="shared" si="15"/>
        <v>2299</v>
      </c>
      <c r="AK81">
        <f t="shared" si="16"/>
        <v>2090</v>
      </c>
      <c r="AL81">
        <f t="shared" si="9"/>
        <v>8.7890625E-3</v>
      </c>
      <c r="AN81">
        <f t="shared" si="17"/>
        <v>5.3325929138140209E-2</v>
      </c>
    </row>
    <row r="82" spans="1:40" x14ac:dyDescent="0.2">
      <c r="A82" s="2" t="d">
        <v>2002-04-22</v>
      </c>
      <c r="B82" t="s">
        <v>688</v>
      </c>
      <c r="C82" t="s">
        <v>637</v>
      </c>
      <c r="D82">
        <v>3</v>
      </c>
      <c r="E82" t="s">
        <v>671</v>
      </c>
      <c r="F82" t="b">
        <v>0</v>
      </c>
      <c r="G82">
        <v>39</v>
      </c>
      <c r="H82" t="s">
        <v>618</v>
      </c>
      <c r="I82" t="s">
        <v>462</v>
      </c>
      <c r="J82">
        <v>4</v>
      </c>
      <c r="K82" t="s">
        <v>611</v>
      </c>
      <c r="L82" t="s">
        <v>612</v>
      </c>
      <c r="M82">
        <v>14</v>
      </c>
      <c r="N82">
        <v>7</v>
      </c>
      <c r="O82">
        <v>2153</v>
      </c>
      <c r="P82" t="s">
        <v>551</v>
      </c>
      <c r="Q82">
        <v>7</v>
      </c>
      <c r="R82" t="s">
        <v>611</v>
      </c>
      <c r="S82" t="s">
        <v>612</v>
      </c>
      <c r="T82">
        <v>46</v>
      </c>
      <c r="U82">
        <v>-7</v>
      </c>
      <c r="V82">
        <v>2076</v>
      </c>
      <c r="W82" t="s">
        <v>691</v>
      </c>
      <c r="AB82">
        <f>IF(I82=$AA$2, _xlfn.XLOOKUP(P82,tennis_clusters!B:B,tennis_clusters!AB:AB),"NA")</f>
        <v>11</v>
      </c>
      <c r="AC82" t="str">
        <f>IF(OR(ISNUMBER(AB82),ISNA(AB82)),"NA",_xlfn.XLOOKUP(I82,tennis_clusters!B:B,tennis_clusters!AB:AB))</f>
        <v>NA</v>
      </c>
      <c r="AD82" t="str">
        <f t="shared" si="10"/>
        <v>W</v>
      </c>
      <c r="AE82" t="str">
        <f t="shared" si="11"/>
        <v>W</v>
      </c>
      <c r="AF82">
        <f t="shared" si="12"/>
        <v>1</v>
      </c>
      <c r="AG82">
        <f>IF(AF82="","",_xlfn.XLOOKUP(AI82,pete_sampras_train!AL:AL,pete_sampras_train!AM:AM))</f>
        <v>0.66279069767441856</v>
      </c>
      <c r="AH82">
        <f t="shared" si="13"/>
        <v>0.60903260340423959</v>
      </c>
      <c r="AI82">
        <f t="shared" si="14"/>
        <v>11</v>
      </c>
      <c r="AJ82">
        <f t="shared" si="15"/>
        <v>2153</v>
      </c>
      <c r="AK82">
        <f t="shared" si="16"/>
        <v>2076</v>
      </c>
      <c r="AL82">
        <f t="shared" si="9"/>
        <v>0.11371011357490539</v>
      </c>
      <c r="AN82">
        <f t="shared" si="17"/>
        <v>0.1528555052008666</v>
      </c>
    </row>
    <row r="83" spans="1:40" x14ac:dyDescent="0.2">
      <c r="A83" s="2" t="d">
        <v>1992-12-08</v>
      </c>
      <c r="B83" t="s">
        <v>955</v>
      </c>
      <c r="C83" t="s">
        <v>956</v>
      </c>
      <c r="D83">
        <v>5</v>
      </c>
      <c r="E83" t="s">
        <v>819</v>
      </c>
      <c r="F83" t="b">
        <v>1</v>
      </c>
      <c r="H83" t="s">
        <v>614</v>
      </c>
      <c r="I83" t="s">
        <v>413</v>
      </c>
      <c r="K83" t="s">
        <v>621</v>
      </c>
      <c r="L83" t="s">
        <v>622</v>
      </c>
      <c r="M83">
        <v>15</v>
      </c>
      <c r="N83">
        <v>17</v>
      </c>
      <c r="O83">
        <v>2142</v>
      </c>
      <c r="P83" t="s">
        <v>462</v>
      </c>
      <c r="Q83">
        <v>3</v>
      </c>
      <c r="R83" t="s">
        <v>611</v>
      </c>
      <c r="S83" t="s">
        <v>612</v>
      </c>
      <c r="T83">
        <v>3</v>
      </c>
      <c r="U83">
        <v>-17</v>
      </c>
      <c r="V83">
        <v>2285</v>
      </c>
      <c r="W83" t="s">
        <v>1214</v>
      </c>
      <c r="AB83" t="str">
        <f>IF(I83=$AA$2, _xlfn.XLOOKUP(P83,tennis_clusters!B:B,tennis_clusters!AB:AB),"NA")</f>
        <v>NA</v>
      </c>
      <c r="AC83">
        <f>IF(OR(ISNUMBER(AB83),ISNA(AB83)),"NA",_xlfn.XLOOKUP(I83,tennis_clusters!B:B,tennis_clusters!AB:AB))</f>
        <v>11</v>
      </c>
      <c r="AD83" t="str">
        <f t="shared" si="10"/>
        <v>L</v>
      </c>
      <c r="AE83" t="str">
        <f t="shared" si="11"/>
        <v>L</v>
      </c>
      <c r="AF83">
        <f t="shared" si="12"/>
        <v>0</v>
      </c>
      <c r="AG83">
        <f>IF(AF83="","",_xlfn.XLOOKUP(AI83,pete_sampras_train!AL:AL,pete_sampras_train!AM:AM))</f>
        <v>0.66279069767441856</v>
      </c>
      <c r="AH83">
        <f t="shared" si="13"/>
        <v>0.69490971272950253</v>
      </c>
      <c r="AI83">
        <f t="shared" si="14"/>
        <v>11</v>
      </c>
      <c r="AJ83">
        <f t="shared" si="15"/>
        <v>2285</v>
      </c>
      <c r="AK83">
        <f t="shared" si="16"/>
        <v>2142</v>
      </c>
      <c r="AL83">
        <f t="shared" si="9"/>
        <v>0.43929150892374252</v>
      </c>
      <c r="AN83">
        <f t="shared" si="17"/>
        <v>0.48289950884579974</v>
      </c>
    </row>
    <row r="84" spans="1:40" x14ac:dyDescent="0.2">
      <c r="A84" s="2" t="d">
        <v>2000-08-28</v>
      </c>
      <c r="B84" t="s">
        <v>607</v>
      </c>
      <c r="C84" t="s">
        <v>608</v>
      </c>
      <c r="D84">
        <v>5</v>
      </c>
      <c r="E84" t="s">
        <v>609</v>
      </c>
      <c r="F84" t="b">
        <v>0</v>
      </c>
      <c r="G84">
        <v>63</v>
      </c>
      <c r="H84" t="s">
        <v>624</v>
      </c>
      <c r="I84" t="s">
        <v>462</v>
      </c>
      <c r="J84">
        <v>4</v>
      </c>
      <c r="K84" t="s">
        <v>611</v>
      </c>
      <c r="L84" t="s">
        <v>612</v>
      </c>
      <c r="M84">
        <v>4</v>
      </c>
      <c r="N84">
        <v>4</v>
      </c>
      <c r="O84">
        <v>2256</v>
      </c>
      <c r="P84" t="s">
        <v>33</v>
      </c>
      <c r="R84" t="s">
        <v>647</v>
      </c>
      <c r="S84" t="s">
        <v>648</v>
      </c>
      <c r="T84">
        <v>72</v>
      </c>
      <c r="U84">
        <v>-4</v>
      </c>
      <c r="V84">
        <v>1935</v>
      </c>
      <c r="W84" t="s">
        <v>797</v>
      </c>
      <c r="AB84">
        <f>IF(I84=$AA$2, _xlfn.XLOOKUP(P84,tennis_clusters!B:B,tennis_clusters!AB:AB),"NA")</f>
        <v>15</v>
      </c>
      <c r="AC84" t="str">
        <f>IF(OR(ISNUMBER(AB84),ISNA(AB84)),"NA",_xlfn.XLOOKUP(I84,tennis_clusters!B:B,tennis_clusters!AB:AB))</f>
        <v>NA</v>
      </c>
      <c r="AD84" t="str">
        <f t="shared" si="10"/>
        <v>W</v>
      </c>
      <c r="AE84" t="str">
        <f t="shared" si="11"/>
        <v>W</v>
      </c>
      <c r="AF84">
        <f t="shared" si="12"/>
        <v>1</v>
      </c>
      <c r="AG84">
        <f>IF(AF84="","",_xlfn.XLOOKUP(AI84,pete_sampras_train!AL:AL,pete_sampras_train!AM:AM))</f>
        <v>0.70769230769230773</v>
      </c>
      <c r="AH84">
        <f t="shared" si="13"/>
        <v>0.86387147634185779</v>
      </c>
      <c r="AI84">
        <f t="shared" si="14"/>
        <v>15</v>
      </c>
      <c r="AJ84">
        <f t="shared" si="15"/>
        <v>2256</v>
      </c>
      <c r="AK84">
        <f t="shared" si="16"/>
        <v>1935</v>
      </c>
      <c r="AL84">
        <f t="shared" si="9"/>
        <v>8.5443786982248499E-2</v>
      </c>
      <c r="AN84">
        <f t="shared" si="17"/>
        <v>1.8530974953345384E-2</v>
      </c>
    </row>
    <row r="85" spans="1:40" x14ac:dyDescent="0.2">
      <c r="A85" s="2" t="d">
        <v>1993-08-30</v>
      </c>
      <c r="B85" t="s">
        <v>607</v>
      </c>
      <c r="C85" t="s">
        <v>608</v>
      </c>
      <c r="D85">
        <v>5</v>
      </c>
      <c r="E85" t="s">
        <v>609</v>
      </c>
      <c r="F85" t="b">
        <v>0</v>
      </c>
      <c r="G85">
        <v>41</v>
      </c>
      <c r="H85" t="s">
        <v>620</v>
      </c>
      <c r="I85" t="s">
        <v>462</v>
      </c>
      <c r="J85">
        <v>2</v>
      </c>
      <c r="K85" t="s">
        <v>611</v>
      </c>
      <c r="L85" t="s">
        <v>612</v>
      </c>
      <c r="M85">
        <v>2</v>
      </c>
      <c r="N85">
        <v>3</v>
      </c>
      <c r="O85">
        <v>2285</v>
      </c>
      <c r="P85" t="s">
        <v>543</v>
      </c>
      <c r="R85" t="s">
        <v>678</v>
      </c>
      <c r="S85" t="s">
        <v>679</v>
      </c>
      <c r="T85">
        <v>61</v>
      </c>
      <c r="U85">
        <v>-3</v>
      </c>
      <c r="V85">
        <v>1925</v>
      </c>
      <c r="W85" t="s">
        <v>925</v>
      </c>
      <c r="AB85">
        <f>IF(I85=$AA$2, _xlfn.XLOOKUP(P85,tennis_clusters!B:B,tennis_clusters!AB:AB),"NA")</f>
        <v>8</v>
      </c>
      <c r="AC85" t="str">
        <f>IF(OR(ISNUMBER(AB85),ISNA(AB85)),"NA",_xlfn.XLOOKUP(I85,tennis_clusters!B:B,tennis_clusters!AB:AB))</f>
        <v>NA</v>
      </c>
      <c r="AD85" t="str">
        <f t="shared" si="10"/>
        <v>W</v>
      </c>
      <c r="AE85" t="str">
        <f t="shared" si="11"/>
        <v>W</v>
      </c>
      <c r="AF85">
        <f t="shared" si="12"/>
        <v>1</v>
      </c>
      <c r="AG85">
        <f>IF(AF85="","",_xlfn.XLOOKUP(AI85,pete_sampras_train!AL:AL,pete_sampras_train!AM:AM))</f>
        <v>0.7415730337078652</v>
      </c>
      <c r="AH85">
        <f t="shared" si="13"/>
        <v>0.88818423022188309</v>
      </c>
      <c r="AI85">
        <f t="shared" si="14"/>
        <v>8</v>
      </c>
      <c r="AJ85">
        <f t="shared" si="15"/>
        <v>2285</v>
      </c>
      <c r="AK85">
        <f t="shared" si="16"/>
        <v>1925</v>
      </c>
      <c r="AL85">
        <f t="shared" si="9"/>
        <v>6.6784496906956176E-2</v>
      </c>
      <c r="AN85">
        <f t="shared" si="17"/>
        <v>1.2502766371072845E-2</v>
      </c>
    </row>
    <row r="86" spans="1:40" x14ac:dyDescent="0.2">
      <c r="A86" s="2" t="d">
        <v>1996-08-26</v>
      </c>
      <c r="B86" t="s">
        <v>607</v>
      </c>
      <c r="C86" t="s">
        <v>608</v>
      </c>
      <c r="D86">
        <v>5</v>
      </c>
      <c r="E86" t="s">
        <v>609</v>
      </c>
      <c r="F86" t="b">
        <v>0</v>
      </c>
      <c r="G86">
        <v>50</v>
      </c>
      <c r="H86" t="s">
        <v>618</v>
      </c>
      <c r="I86" t="s">
        <v>462</v>
      </c>
      <c r="J86">
        <v>1</v>
      </c>
      <c r="K86" t="s">
        <v>611</v>
      </c>
      <c r="L86" t="s">
        <v>612</v>
      </c>
      <c r="M86">
        <v>1</v>
      </c>
      <c r="N86">
        <v>4</v>
      </c>
      <c r="O86">
        <v>2326</v>
      </c>
      <c r="P86" t="s">
        <v>45</v>
      </c>
      <c r="R86" t="s">
        <v>633</v>
      </c>
      <c r="S86" t="s">
        <v>634</v>
      </c>
      <c r="T86">
        <v>31</v>
      </c>
      <c r="U86">
        <v>-4</v>
      </c>
      <c r="V86">
        <v>2033</v>
      </c>
      <c r="W86" t="s">
        <v>1008</v>
      </c>
      <c r="AB86">
        <f>IF(I86=$AA$2, _xlfn.XLOOKUP(P86,tennis_clusters!B:B,tennis_clusters!AB:AB),"NA")</f>
        <v>13</v>
      </c>
      <c r="AC86" t="str">
        <f>IF(OR(ISNUMBER(AB86),ISNA(AB86)),"NA",_xlfn.XLOOKUP(I86,tennis_clusters!B:B,tennis_clusters!AB:AB))</f>
        <v>NA</v>
      </c>
      <c r="AD86" t="str">
        <f t="shared" si="10"/>
        <v>W</v>
      </c>
      <c r="AE86" t="str">
        <f t="shared" si="11"/>
        <v>W</v>
      </c>
      <c r="AF86">
        <f t="shared" si="12"/>
        <v>1</v>
      </c>
      <c r="AG86">
        <f>IF(AF86="","",_xlfn.XLOOKUP(AI86,pete_sampras_train!AL:AL,pete_sampras_train!AM:AM))</f>
        <v>0.80909090909090908</v>
      </c>
      <c r="AH86">
        <f t="shared" si="13"/>
        <v>0.84378224792429257</v>
      </c>
      <c r="AI86">
        <f t="shared" si="14"/>
        <v>13</v>
      </c>
      <c r="AJ86">
        <f t="shared" si="15"/>
        <v>2326</v>
      </c>
      <c r="AK86">
        <f t="shared" si="16"/>
        <v>2033</v>
      </c>
      <c r="AL86">
        <f t="shared" si="9"/>
        <v>3.6446280991735538E-2</v>
      </c>
      <c r="AN86">
        <f t="shared" si="17"/>
        <v>2.4403986063587194E-2</v>
      </c>
    </row>
    <row r="87" spans="1:40" x14ac:dyDescent="0.2">
      <c r="A87" s="2" t="d">
        <v>1994-05-16</v>
      </c>
      <c r="B87" t="s">
        <v>675</v>
      </c>
      <c r="C87" t="s">
        <v>676</v>
      </c>
      <c r="D87">
        <v>3</v>
      </c>
      <c r="E87" t="s">
        <v>671</v>
      </c>
      <c r="F87" t="b">
        <v>0</v>
      </c>
      <c r="H87" t="s">
        <v>677</v>
      </c>
      <c r="I87" t="s">
        <v>413</v>
      </c>
      <c r="K87" t="s">
        <v>621</v>
      </c>
      <c r="L87" t="s">
        <v>622</v>
      </c>
      <c r="M87">
        <v>2</v>
      </c>
      <c r="N87">
        <v>13</v>
      </c>
      <c r="O87">
        <v>2205</v>
      </c>
      <c r="P87" t="s">
        <v>462</v>
      </c>
      <c r="R87" t="s">
        <v>611</v>
      </c>
      <c r="S87" t="s">
        <v>612</v>
      </c>
      <c r="T87">
        <v>1</v>
      </c>
      <c r="U87">
        <v>-13</v>
      </c>
      <c r="V87">
        <v>2406</v>
      </c>
      <c r="W87" t="s">
        <v>1145</v>
      </c>
      <c r="AB87" t="str">
        <f>IF(I87=$AA$2, _xlfn.XLOOKUP(P87,tennis_clusters!B:B,tennis_clusters!AB:AB),"NA")</f>
        <v>NA</v>
      </c>
      <c r="AC87">
        <f>IF(OR(ISNUMBER(AB87),ISNA(AB87)),"NA",_xlfn.XLOOKUP(I87,tennis_clusters!B:B,tennis_clusters!AB:AB))</f>
        <v>11</v>
      </c>
      <c r="AD87" t="str">
        <f t="shared" si="10"/>
        <v>L</v>
      </c>
      <c r="AE87" t="str">
        <f t="shared" si="11"/>
        <v>L</v>
      </c>
      <c r="AF87">
        <f t="shared" si="12"/>
        <v>0</v>
      </c>
      <c r="AG87">
        <f>IF(AF87="","",_xlfn.XLOOKUP(AI87,pete_sampras_train!AL:AL,pete_sampras_train!AM:AM))</f>
        <v>0.66279069767441856</v>
      </c>
      <c r="AH87">
        <f t="shared" si="13"/>
        <v>0.76079609098914236</v>
      </c>
      <c r="AI87">
        <f t="shared" si="14"/>
        <v>11</v>
      </c>
      <c r="AJ87">
        <f t="shared" si="15"/>
        <v>2406</v>
      </c>
      <c r="AK87">
        <f t="shared" si="16"/>
        <v>2205</v>
      </c>
      <c r="AL87">
        <f t="shared" si="9"/>
        <v>0.43929150892374252</v>
      </c>
      <c r="AN87">
        <f t="shared" si="17"/>
        <v>0.57881069206435942</v>
      </c>
    </row>
    <row r="88" spans="1:40" x14ac:dyDescent="0.2">
      <c r="A88" s="2" t="d">
        <v>2000-11-27</v>
      </c>
      <c r="B88" t="s">
        <v>789</v>
      </c>
      <c r="C88" t="s">
        <v>610</v>
      </c>
      <c r="D88">
        <v>3</v>
      </c>
      <c r="E88" t="s">
        <v>609</v>
      </c>
      <c r="F88" t="b">
        <v>1</v>
      </c>
      <c r="G88">
        <v>72</v>
      </c>
      <c r="H88" t="s">
        <v>614</v>
      </c>
      <c r="I88" t="s">
        <v>226</v>
      </c>
      <c r="K88" t="s">
        <v>737</v>
      </c>
      <c r="L88" t="s">
        <v>738</v>
      </c>
      <c r="M88">
        <v>2</v>
      </c>
      <c r="N88">
        <v>15</v>
      </c>
      <c r="O88">
        <v>2161</v>
      </c>
      <c r="P88" t="s">
        <v>462</v>
      </c>
      <c r="R88" t="s">
        <v>611</v>
      </c>
      <c r="S88" t="s">
        <v>612</v>
      </c>
      <c r="T88">
        <v>3</v>
      </c>
      <c r="U88">
        <v>-15</v>
      </c>
      <c r="V88">
        <v>2262</v>
      </c>
      <c r="W88" t="s">
        <v>790</v>
      </c>
      <c r="AB88" t="str">
        <f>IF(I88=$AA$2, _xlfn.XLOOKUP(P88,tennis_clusters!B:B,tennis_clusters!AB:AB),"NA")</f>
        <v>NA</v>
      </c>
      <c r="AC88">
        <f>IF(OR(ISNUMBER(AB88),ISNA(AB88)),"NA",_xlfn.XLOOKUP(I88,tennis_clusters!B:B,tennis_clusters!AB:AB))</f>
        <v>11</v>
      </c>
      <c r="AD88" t="str">
        <f t="shared" si="10"/>
        <v>L</v>
      </c>
      <c r="AE88" t="str">
        <f t="shared" si="11"/>
        <v>L</v>
      </c>
      <c r="AF88">
        <f t="shared" si="12"/>
        <v>0</v>
      </c>
      <c r="AG88">
        <f>IF(AF88="","",_xlfn.XLOOKUP(AI88,pete_sampras_train!AL:AL,pete_sampras_train!AM:AM))</f>
        <v>0.66279069767441856</v>
      </c>
      <c r="AH88">
        <f t="shared" si="13"/>
        <v>0.64139011195561801</v>
      </c>
      <c r="AI88">
        <f t="shared" si="14"/>
        <v>11</v>
      </c>
      <c r="AJ88">
        <f t="shared" si="15"/>
        <v>2262</v>
      </c>
      <c r="AK88">
        <f t="shared" si="16"/>
        <v>2161</v>
      </c>
      <c r="AL88">
        <f t="shared" si="9"/>
        <v>0.43929150892374252</v>
      </c>
      <c r="AN88">
        <f t="shared" si="17"/>
        <v>0.41138127571444022</v>
      </c>
    </row>
    <row r="89" spans="1:40" x14ac:dyDescent="0.2">
      <c r="A89" s="2" t="d">
        <v>1995-08-28</v>
      </c>
      <c r="B89" t="s">
        <v>607</v>
      </c>
      <c r="C89" t="s">
        <v>608</v>
      </c>
      <c r="D89">
        <v>5</v>
      </c>
      <c r="E89" t="s">
        <v>609</v>
      </c>
      <c r="F89" t="b">
        <v>0</v>
      </c>
      <c r="G89">
        <v>47</v>
      </c>
      <c r="H89" t="s">
        <v>624</v>
      </c>
      <c r="I89" t="s">
        <v>462</v>
      </c>
      <c r="J89">
        <v>2</v>
      </c>
      <c r="K89" t="s">
        <v>611</v>
      </c>
      <c r="L89" t="s">
        <v>612</v>
      </c>
      <c r="M89">
        <v>2</v>
      </c>
      <c r="N89">
        <v>2</v>
      </c>
      <c r="O89">
        <v>2309</v>
      </c>
      <c r="P89" t="s">
        <v>387</v>
      </c>
      <c r="R89" t="s">
        <v>643</v>
      </c>
      <c r="S89" t="s">
        <v>644</v>
      </c>
      <c r="T89">
        <v>93</v>
      </c>
      <c r="U89">
        <v>-3</v>
      </c>
      <c r="V89">
        <v>1868</v>
      </c>
      <c r="W89" t="s">
        <v>1067</v>
      </c>
      <c r="AB89">
        <f>IF(I89=$AA$2, _xlfn.XLOOKUP(P89,tennis_clusters!B:B,tennis_clusters!AB:AB),"NA")</f>
        <v>16</v>
      </c>
      <c r="AC89" t="str">
        <f>IF(OR(ISNUMBER(AB89),ISNA(AB89)),"NA",_xlfn.XLOOKUP(I89,tennis_clusters!B:B,tennis_clusters!AB:AB))</f>
        <v>NA</v>
      </c>
      <c r="AD89" t="str">
        <f t="shared" si="10"/>
        <v>W</v>
      </c>
      <c r="AE89" t="str">
        <f t="shared" si="11"/>
        <v>W</v>
      </c>
      <c r="AF89">
        <f t="shared" si="12"/>
        <v>1</v>
      </c>
      <c r="AG89">
        <f>IF(AF89="","",_xlfn.XLOOKUP(AI89,pete_sampras_train!AL:AL,pete_sampras_train!AM:AM))</f>
        <v>0.62264150943396224</v>
      </c>
      <c r="AH89">
        <f t="shared" si="13"/>
        <v>0.9268039139277936</v>
      </c>
      <c r="AI89">
        <f t="shared" si="14"/>
        <v>16</v>
      </c>
      <c r="AJ89">
        <f t="shared" si="15"/>
        <v>2309</v>
      </c>
      <c r="AK89">
        <f t="shared" si="16"/>
        <v>1868</v>
      </c>
      <c r="AL89">
        <f t="shared" si="9"/>
        <v>0.1423994304022784</v>
      </c>
      <c r="AN89">
        <f t="shared" si="17"/>
        <v>5.3576670162898479E-3</v>
      </c>
    </row>
    <row r="90" spans="1:40" x14ac:dyDescent="0.2">
      <c r="A90" s="2" t="d">
        <v>2001-03-05</v>
      </c>
      <c r="B90" t="s">
        <v>711</v>
      </c>
      <c r="C90" t="s">
        <v>637</v>
      </c>
      <c r="D90">
        <v>3</v>
      </c>
      <c r="E90" t="s">
        <v>609</v>
      </c>
      <c r="F90" t="b">
        <v>0</v>
      </c>
      <c r="G90">
        <v>40</v>
      </c>
      <c r="H90" t="s">
        <v>624</v>
      </c>
      <c r="I90" t="s">
        <v>74</v>
      </c>
      <c r="K90" t="s">
        <v>643</v>
      </c>
      <c r="L90" t="s">
        <v>644</v>
      </c>
      <c r="M90">
        <v>43</v>
      </c>
      <c r="N90">
        <v>19</v>
      </c>
      <c r="O90">
        <v>1864</v>
      </c>
      <c r="P90" t="s">
        <v>462</v>
      </c>
      <c r="Q90">
        <v>1</v>
      </c>
      <c r="R90" t="s">
        <v>611</v>
      </c>
      <c r="S90" t="s">
        <v>612</v>
      </c>
      <c r="T90">
        <v>3</v>
      </c>
      <c r="U90">
        <v>-15</v>
      </c>
      <c r="V90">
        <v>2223</v>
      </c>
      <c r="W90" t="s">
        <v>781</v>
      </c>
      <c r="AB90" t="str">
        <f>IF(I90=$AA$2, _xlfn.XLOOKUP(P90,tennis_clusters!B:B,tennis_clusters!AB:AB),"NA")</f>
        <v>NA</v>
      </c>
      <c r="AC90">
        <f>IF(OR(ISNUMBER(AB90),ISNA(AB90)),"NA",_xlfn.XLOOKUP(I90,tennis_clusters!B:B,tennis_clusters!AB:AB))</f>
        <v>5</v>
      </c>
      <c r="AD90" t="str">
        <f t="shared" si="10"/>
        <v>L</v>
      </c>
      <c r="AE90" t="str">
        <f t="shared" si="11"/>
        <v>L</v>
      </c>
      <c r="AF90">
        <f t="shared" si="12"/>
        <v>0</v>
      </c>
      <c r="AG90">
        <f>IF(AF90="","",_xlfn.XLOOKUP(AI90,pete_sampras_train!AL:AL,pete_sampras_train!AM:AM))</f>
        <v>0.8666666666666667</v>
      </c>
      <c r="AH90">
        <f t="shared" si="13"/>
        <v>0.88761125985985445</v>
      </c>
      <c r="AI90">
        <f t="shared" si="14"/>
        <v>5</v>
      </c>
      <c r="AJ90">
        <f t="shared" si="15"/>
        <v>2223</v>
      </c>
      <c r="AK90">
        <f t="shared" si="16"/>
        <v>1864</v>
      </c>
      <c r="AL90">
        <f t="shared" si="9"/>
        <v>0.75111111111111117</v>
      </c>
      <c r="AN90">
        <f t="shared" si="17"/>
        <v>0.78785374862999802</v>
      </c>
    </row>
    <row r="91" spans="1:40" x14ac:dyDescent="0.2">
      <c r="A91" s="2" t="d">
        <v>2002-08-26</v>
      </c>
      <c r="B91" t="s">
        <v>607</v>
      </c>
      <c r="C91" t="s">
        <v>608</v>
      </c>
      <c r="D91">
        <v>5</v>
      </c>
      <c r="E91" t="s">
        <v>609</v>
      </c>
      <c r="F91" t="b">
        <v>0</v>
      </c>
      <c r="G91">
        <v>53</v>
      </c>
      <c r="H91" t="s">
        <v>620</v>
      </c>
      <c r="I91" t="s">
        <v>462</v>
      </c>
      <c r="J91">
        <v>17</v>
      </c>
      <c r="K91" t="s">
        <v>611</v>
      </c>
      <c r="L91" t="s">
        <v>612</v>
      </c>
      <c r="M91">
        <v>17</v>
      </c>
      <c r="N91">
        <v>16</v>
      </c>
      <c r="O91">
        <v>2077</v>
      </c>
      <c r="P91" t="s">
        <v>559</v>
      </c>
      <c r="Q91">
        <v>3</v>
      </c>
      <c r="R91" t="s">
        <v>621</v>
      </c>
      <c r="S91" t="s">
        <v>622</v>
      </c>
      <c r="T91">
        <v>3</v>
      </c>
      <c r="U91">
        <v>-15</v>
      </c>
      <c r="V91">
        <v>2139</v>
      </c>
      <c r="W91" t="s">
        <v>623</v>
      </c>
      <c r="AB91">
        <f>IF(I91=$AA$2, _xlfn.XLOOKUP(P91,tennis_clusters!B:B,tennis_clusters!AB:AB),"NA")</f>
        <v>15</v>
      </c>
      <c r="AC91" t="str">
        <f>IF(OR(ISNUMBER(AB91),ISNA(AB91)),"NA",_xlfn.XLOOKUP(I91,tennis_clusters!B:B,tennis_clusters!AB:AB))</f>
        <v>NA</v>
      </c>
      <c r="AD91" t="str">
        <f t="shared" si="10"/>
        <v>W</v>
      </c>
      <c r="AE91" t="str">
        <f t="shared" si="11"/>
        <v>W</v>
      </c>
      <c r="AF91">
        <f t="shared" si="12"/>
        <v>1</v>
      </c>
      <c r="AG91">
        <f>IF(AF91="","",_xlfn.XLOOKUP(AI91,pete_sampras_train!AL:AL,pete_sampras_train!AM:AM))</f>
        <v>0.70769230769230773</v>
      </c>
      <c r="AH91">
        <f t="shared" si="13"/>
        <v>0.41171002813683716</v>
      </c>
      <c r="AI91">
        <f t="shared" si="14"/>
        <v>15</v>
      </c>
      <c r="AJ91">
        <f t="shared" si="15"/>
        <v>2077</v>
      </c>
      <c r="AK91">
        <f t="shared" si="16"/>
        <v>2139</v>
      </c>
      <c r="AL91">
        <f t="shared" si="9"/>
        <v>8.5443786982248499E-2</v>
      </c>
      <c r="AN91">
        <f t="shared" si="17"/>
        <v>0.34608509099476098</v>
      </c>
    </row>
    <row r="92" spans="1:40" x14ac:dyDescent="0.2">
      <c r="A92" s="2" t="d">
        <v>1999-03-15</v>
      </c>
      <c r="B92" t="s">
        <v>699</v>
      </c>
      <c r="C92" t="s">
        <v>642</v>
      </c>
      <c r="D92">
        <v>3</v>
      </c>
      <c r="E92" t="s">
        <v>609</v>
      </c>
      <c r="F92" t="b">
        <v>0</v>
      </c>
      <c r="G92">
        <v>39</v>
      </c>
      <c r="H92" t="s">
        <v>624</v>
      </c>
      <c r="I92" t="s">
        <v>462</v>
      </c>
      <c r="J92">
        <v>2</v>
      </c>
      <c r="K92" t="s">
        <v>611</v>
      </c>
      <c r="L92" t="s">
        <v>612</v>
      </c>
      <c r="M92">
        <v>2</v>
      </c>
      <c r="N92">
        <v>6</v>
      </c>
      <c r="O92">
        <v>2232</v>
      </c>
      <c r="P92" t="s">
        <v>308</v>
      </c>
      <c r="Q92">
        <v>31</v>
      </c>
      <c r="R92" t="s">
        <v>678</v>
      </c>
      <c r="S92" t="s">
        <v>679</v>
      </c>
      <c r="T92">
        <v>35</v>
      </c>
      <c r="U92">
        <v>-6</v>
      </c>
      <c r="V92">
        <v>2068</v>
      </c>
      <c r="W92" t="s">
        <v>742</v>
      </c>
      <c r="AB92">
        <f>IF(I92=$AA$2, _xlfn.XLOOKUP(P92,tennis_clusters!B:B,tennis_clusters!AB:AB),"NA")</f>
        <v>13</v>
      </c>
      <c r="AC92" t="str">
        <f>IF(OR(ISNUMBER(AB92),ISNA(AB92)),"NA",_xlfn.XLOOKUP(I92,tennis_clusters!B:B,tennis_clusters!AB:AB))</f>
        <v>NA</v>
      </c>
      <c r="AD92" t="str">
        <f t="shared" si="10"/>
        <v>W</v>
      </c>
      <c r="AE92" t="str">
        <f t="shared" si="11"/>
        <v>W</v>
      </c>
      <c r="AF92">
        <f t="shared" si="12"/>
        <v>1</v>
      </c>
      <c r="AG92">
        <f>IF(AF92="","",_xlfn.XLOOKUP(AI92,pete_sampras_train!AL:AL,pete_sampras_train!AM:AM))</f>
        <v>0.80909090909090908</v>
      </c>
      <c r="AH92">
        <f t="shared" si="13"/>
        <v>0.71991900594715197</v>
      </c>
      <c r="AI92">
        <f t="shared" si="14"/>
        <v>13</v>
      </c>
      <c r="AJ92">
        <f t="shared" si="15"/>
        <v>2232</v>
      </c>
      <c r="AK92">
        <f t="shared" si="16"/>
        <v>2068</v>
      </c>
      <c r="AL92">
        <f t="shared" si="9"/>
        <v>3.6446280991735538E-2</v>
      </c>
      <c r="AN92">
        <f t="shared" si="17"/>
        <v>7.8445363229631498E-2</v>
      </c>
    </row>
    <row r="93" spans="1:40" x14ac:dyDescent="0.2">
      <c r="A93" s="2" t="d">
        <v>1996-10-21</v>
      </c>
      <c r="B93" t="s">
        <v>726</v>
      </c>
      <c r="C93" t="s">
        <v>642</v>
      </c>
      <c r="D93">
        <v>5</v>
      </c>
      <c r="E93" t="s">
        <v>819</v>
      </c>
      <c r="F93" t="b">
        <v>1</v>
      </c>
      <c r="G93">
        <v>65</v>
      </c>
      <c r="H93" t="s">
        <v>610</v>
      </c>
      <c r="I93" t="s">
        <v>94</v>
      </c>
      <c r="J93">
        <v>6</v>
      </c>
      <c r="K93" t="s">
        <v>621</v>
      </c>
      <c r="L93" t="s">
        <v>622</v>
      </c>
      <c r="M93">
        <v>6</v>
      </c>
      <c r="N93">
        <v>19</v>
      </c>
      <c r="O93">
        <v>2224</v>
      </c>
      <c r="P93" t="s">
        <v>462</v>
      </c>
      <c r="Q93">
        <v>1</v>
      </c>
      <c r="R93" t="s">
        <v>611</v>
      </c>
      <c r="S93" t="s">
        <v>612</v>
      </c>
      <c r="T93">
        <v>1</v>
      </c>
      <c r="U93">
        <v>-19</v>
      </c>
      <c r="V93">
        <v>2376</v>
      </c>
      <c r="W93" t="s">
        <v>1002</v>
      </c>
      <c r="AB93" t="str">
        <f>IF(I93=$AA$2, _xlfn.XLOOKUP(P93,tennis_clusters!B:B,tennis_clusters!AB:AB),"NA")</f>
        <v>NA</v>
      </c>
      <c r="AC93">
        <f>IF(OR(ISNUMBER(AB93),ISNA(AB93)),"NA",_xlfn.XLOOKUP(I93,tennis_clusters!B:B,tennis_clusters!AB:AB))</f>
        <v>11</v>
      </c>
      <c r="AD93" t="str">
        <f t="shared" si="10"/>
        <v>L</v>
      </c>
      <c r="AE93" t="str">
        <f t="shared" si="11"/>
        <v>L</v>
      </c>
      <c r="AF93">
        <f t="shared" si="12"/>
        <v>0</v>
      </c>
      <c r="AG93">
        <f>IF(AF93="","",_xlfn.XLOOKUP(AI93,pete_sampras_train!AL:AL,pete_sampras_train!AM:AM))</f>
        <v>0.66279069767441856</v>
      </c>
      <c r="AH93">
        <f t="shared" si="13"/>
        <v>0.70578135971200251</v>
      </c>
      <c r="AI93">
        <f t="shared" si="14"/>
        <v>11</v>
      </c>
      <c r="AJ93">
        <f t="shared" si="15"/>
        <v>2376</v>
      </c>
      <c r="AK93">
        <f t="shared" si="16"/>
        <v>2224</v>
      </c>
      <c r="AL93">
        <f t="shared" si="9"/>
        <v>0.43929150892374252</v>
      </c>
      <c r="AN93">
        <f t="shared" si="17"/>
        <v>0.49812732771692309</v>
      </c>
    </row>
    <row r="94" spans="1:40" x14ac:dyDescent="0.2">
      <c r="A94" s="2" t="d">
        <v>1994-06-20</v>
      </c>
      <c r="B94" t="s">
        <v>658</v>
      </c>
      <c r="C94" t="s">
        <v>608</v>
      </c>
      <c r="D94">
        <v>5</v>
      </c>
      <c r="E94" t="s">
        <v>608</v>
      </c>
      <c r="F94" t="b">
        <v>0</v>
      </c>
      <c r="G94">
        <v>52</v>
      </c>
      <c r="H94" t="s">
        <v>618</v>
      </c>
      <c r="I94" t="s">
        <v>462</v>
      </c>
      <c r="J94">
        <v>1</v>
      </c>
      <c r="K94" t="s">
        <v>611</v>
      </c>
      <c r="L94" t="s">
        <v>612</v>
      </c>
      <c r="M94">
        <v>1</v>
      </c>
      <c r="N94">
        <v>7</v>
      </c>
      <c r="O94">
        <v>2376</v>
      </c>
      <c r="P94" t="s">
        <v>408</v>
      </c>
      <c r="Q94">
        <v>10</v>
      </c>
      <c r="R94" t="s">
        <v>611</v>
      </c>
      <c r="S94" t="s">
        <v>612</v>
      </c>
      <c r="T94">
        <v>8</v>
      </c>
      <c r="U94">
        <v>-7</v>
      </c>
      <c r="V94">
        <v>2187</v>
      </c>
      <c r="W94" t="s">
        <v>1137</v>
      </c>
      <c r="AB94">
        <f>IF(I94=$AA$2, _xlfn.XLOOKUP(P94,tennis_clusters!B:B,tennis_clusters!AB:AB),"NA")</f>
        <v>18</v>
      </c>
      <c r="AC94" t="str">
        <f>IF(OR(ISNUMBER(AB94),ISNA(AB94)),"NA",_xlfn.XLOOKUP(I94,tennis_clusters!B:B,tennis_clusters!AB:AB))</f>
        <v>NA</v>
      </c>
      <c r="AD94" t="str">
        <f t="shared" si="10"/>
        <v>W</v>
      </c>
      <c r="AE94" t="str">
        <f t="shared" si="11"/>
        <v>W</v>
      </c>
      <c r="AF94">
        <f t="shared" si="12"/>
        <v>1</v>
      </c>
      <c r="AG94">
        <f>IF(AF94="","",_xlfn.XLOOKUP(AI94,pete_sampras_train!AL:AL,pete_sampras_train!AM:AM))</f>
        <v>0.7021276595744681</v>
      </c>
      <c r="AH94">
        <f t="shared" si="13"/>
        <v>0.74799954119605438</v>
      </c>
      <c r="AI94">
        <f t="shared" si="14"/>
        <v>18</v>
      </c>
      <c r="AJ94">
        <f t="shared" si="15"/>
        <v>2376</v>
      </c>
      <c r="AK94">
        <f t="shared" si="16"/>
        <v>2187</v>
      </c>
      <c r="AL94">
        <f t="shared" si="9"/>
        <v>8.8727931190583961E-2</v>
      </c>
      <c r="AN94">
        <f t="shared" si="17"/>
        <v>6.3504231237399095E-2</v>
      </c>
    </row>
    <row r="95" spans="1:40" x14ac:dyDescent="0.2">
      <c r="A95" s="2" t="d">
        <v>2000-07-31</v>
      </c>
      <c r="B95" t="s">
        <v>650</v>
      </c>
      <c r="C95" t="s">
        <v>642</v>
      </c>
      <c r="D95">
        <v>3</v>
      </c>
      <c r="E95" t="s">
        <v>609</v>
      </c>
      <c r="F95" t="b">
        <v>0</v>
      </c>
      <c r="G95">
        <v>64</v>
      </c>
      <c r="H95" t="s">
        <v>618</v>
      </c>
      <c r="I95" t="s">
        <v>364</v>
      </c>
      <c r="J95">
        <v>8</v>
      </c>
      <c r="K95" t="s">
        <v>667</v>
      </c>
      <c r="L95" t="s">
        <v>668</v>
      </c>
      <c r="M95">
        <v>9</v>
      </c>
      <c r="N95">
        <v>17</v>
      </c>
      <c r="O95">
        <v>2074</v>
      </c>
      <c r="P95" t="s">
        <v>462</v>
      </c>
      <c r="Q95">
        <v>2</v>
      </c>
      <c r="R95" t="s">
        <v>611</v>
      </c>
      <c r="S95" t="s">
        <v>612</v>
      </c>
      <c r="T95">
        <v>2</v>
      </c>
      <c r="U95">
        <v>-16</v>
      </c>
      <c r="V95">
        <v>2280</v>
      </c>
      <c r="W95" t="s">
        <v>801</v>
      </c>
      <c r="AB95" t="str">
        <f>IF(I95=$AA$2, _xlfn.XLOOKUP(P95,tennis_clusters!B:B,tennis_clusters!AB:AB),"NA")</f>
        <v>NA</v>
      </c>
      <c r="AC95">
        <f>IF(OR(ISNUMBER(AB95),ISNA(AB95)),"NA",_xlfn.XLOOKUP(I95,tennis_clusters!B:B,tennis_clusters!AB:AB))</f>
        <v>11</v>
      </c>
      <c r="AD95" t="str">
        <f t="shared" si="10"/>
        <v>L</v>
      </c>
      <c r="AE95" t="str">
        <f t="shared" si="11"/>
        <v>L</v>
      </c>
      <c r="AF95">
        <f t="shared" si="12"/>
        <v>0</v>
      </c>
      <c r="AG95">
        <f>IF(AF95="","",_xlfn.XLOOKUP(AI95,pete_sampras_train!AL:AL,pete_sampras_train!AM:AM))</f>
        <v>0.66279069767441856</v>
      </c>
      <c r="AH95">
        <f t="shared" si="13"/>
        <v>0.76599467076648886</v>
      </c>
      <c r="AI95">
        <f t="shared" si="14"/>
        <v>11</v>
      </c>
      <c r="AJ95">
        <f t="shared" si="15"/>
        <v>2280</v>
      </c>
      <c r="AK95">
        <f t="shared" si="16"/>
        <v>2074</v>
      </c>
      <c r="AL95">
        <f t="shared" si="9"/>
        <v>0.43929150892374252</v>
      </c>
      <c r="AN95">
        <f t="shared" si="17"/>
        <v>0.58674783564266164</v>
      </c>
    </row>
    <row r="96" spans="1:40" x14ac:dyDescent="0.2">
      <c r="A96" s="2" t="d">
        <v>1997-11-10</v>
      </c>
      <c r="B96" t="s">
        <v>839</v>
      </c>
      <c r="C96" t="s">
        <v>610</v>
      </c>
      <c r="D96">
        <v>5</v>
      </c>
      <c r="E96" t="s">
        <v>609</v>
      </c>
      <c r="F96" t="b">
        <v>1</v>
      </c>
      <c r="G96">
        <v>61</v>
      </c>
      <c r="H96" t="s">
        <v>610</v>
      </c>
      <c r="I96" t="s">
        <v>462</v>
      </c>
      <c r="K96" t="s">
        <v>611</v>
      </c>
      <c r="L96" t="s">
        <v>612</v>
      </c>
      <c r="M96">
        <v>1</v>
      </c>
      <c r="N96">
        <v>7</v>
      </c>
      <c r="O96">
        <v>2356</v>
      </c>
      <c r="P96" t="s">
        <v>577</v>
      </c>
      <c r="R96" t="s">
        <v>667</v>
      </c>
      <c r="S96" t="s">
        <v>668</v>
      </c>
      <c r="T96">
        <v>6</v>
      </c>
      <c r="U96">
        <v>-7</v>
      </c>
      <c r="V96">
        <v>2147</v>
      </c>
      <c r="W96" t="s">
        <v>736</v>
      </c>
      <c r="AB96">
        <f>IF(I96=$AA$2, _xlfn.XLOOKUP(P96,tennis_clusters!B:B,tennis_clusters!AB:AB),"NA")</f>
        <v>13</v>
      </c>
      <c r="AC96" t="str">
        <f>IF(OR(ISNUMBER(AB96),ISNA(AB96)),"NA",_xlfn.XLOOKUP(I96,tennis_clusters!B:B,tennis_clusters!AB:AB))</f>
        <v>NA</v>
      </c>
      <c r="AD96" t="str">
        <f t="shared" si="10"/>
        <v>W</v>
      </c>
      <c r="AE96" t="str">
        <f t="shared" si="11"/>
        <v>W</v>
      </c>
      <c r="AF96">
        <f t="shared" si="12"/>
        <v>1</v>
      </c>
      <c r="AG96">
        <f>IF(AF96="","",_xlfn.XLOOKUP(AI96,pete_sampras_train!AL:AL,pete_sampras_train!AM:AM))</f>
        <v>0.80909090909090908</v>
      </c>
      <c r="AH96">
        <f t="shared" si="13"/>
        <v>0.76907592343339293</v>
      </c>
      <c r="AI96">
        <f t="shared" si="14"/>
        <v>13</v>
      </c>
      <c r="AJ96">
        <f t="shared" si="15"/>
        <v>2356</v>
      </c>
      <c r="AK96">
        <f t="shared" si="16"/>
        <v>2147</v>
      </c>
      <c r="AL96">
        <f t="shared" si="9"/>
        <v>3.6446280991735538E-2</v>
      </c>
      <c r="AN96">
        <f t="shared" si="17"/>
        <v>5.3325929138140209E-2</v>
      </c>
    </row>
    <row r="97" spans="1:40" x14ac:dyDescent="0.2">
      <c r="A97" s="2" t="d">
        <v>1993-11-15</v>
      </c>
      <c r="B97" t="s">
        <v>839</v>
      </c>
      <c r="C97" t="s">
        <v>610</v>
      </c>
      <c r="D97">
        <v>5</v>
      </c>
      <c r="E97" t="s">
        <v>819</v>
      </c>
      <c r="F97" t="b">
        <v>1</v>
      </c>
      <c r="G97">
        <v>65</v>
      </c>
      <c r="H97" t="s">
        <v>610</v>
      </c>
      <c r="I97" t="s">
        <v>413</v>
      </c>
      <c r="K97" t="s">
        <v>621</v>
      </c>
      <c r="L97" t="s">
        <v>622</v>
      </c>
      <c r="M97">
        <v>3</v>
      </c>
      <c r="N97">
        <v>18</v>
      </c>
      <c r="O97">
        <v>2247</v>
      </c>
      <c r="P97" t="s">
        <v>462</v>
      </c>
      <c r="R97" t="s">
        <v>611</v>
      </c>
      <c r="S97" t="s">
        <v>612</v>
      </c>
      <c r="T97">
        <v>1</v>
      </c>
      <c r="U97">
        <v>-18</v>
      </c>
      <c r="V97">
        <v>2338</v>
      </c>
      <c r="W97" t="s">
        <v>1168</v>
      </c>
      <c r="AB97" t="str">
        <f>IF(I97=$AA$2, _xlfn.XLOOKUP(P97,tennis_clusters!B:B,tennis_clusters!AB:AB),"NA")</f>
        <v>NA</v>
      </c>
      <c r="AC97">
        <f>IF(OR(ISNUMBER(AB97),ISNA(AB97)),"NA",_xlfn.XLOOKUP(I97,tennis_clusters!B:B,tennis_clusters!AB:AB))</f>
        <v>11</v>
      </c>
      <c r="AD97" t="str">
        <f t="shared" si="10"/>
        <v>L</v>
      </c>
      <c r="AE97" t="str">
        <f t="shared" si="11"/>
        <v>L</v>
      </c>
      <c r="AF97">
        <f t="shared" si="12"/>
        <v>0</v>
      </c>
      <c r="AG97">
        <f>IF(AF97="","",_xlfn.XLOOKUP(AI97,pete_sampras_train!AL:AL,pete_sampras_train!AM:AM))</f>
        <v>0.66279069767441856</v>
      </c>
      <c r="AH97">
        <f t="shared" si="13"/>
        <v>0.62804480562194176</v>
      </c>
      <c r="AI97">
        <f t="shared" si="14"/>
        <v>11</v>
      </c>
      <c r="AJ97">
        <f t="shared" si="15"/>
        <v>2338</v>
      </c>
      <c r="AK97">
        <f t="shared" si="16"/>
        <v>2247</v>
      </c>
      <c r="AL97">
        <f t="shared" si="9"/>
        <v>0.43929150892374252</v>
      </c>
      <c r="AN97">
        <f t="shared" si="17"/>
        <v>0.39444027786870262</v>
      </c>
    </row>
    <row r="98" spans="1:40" x14ac:dyDescent="0.2">
      <c r="A98" s="2" t="d">
        <v>1994-05-23</v>
      </c>
      <c r="B98" t="s">
        <v>670</v>
      </c>
      <c r="C98" t="s">
        <v>608</v>
      </c>
      <c r="D98">
        <v>5</v>
      </c>
      <c r="E98" t="s">
        <v>671</v>
      </c>
      <c r="F98" t="b">
        <v>0</v>
      </c>
      <c r="G98">
        <v>21</v>
      </c>
      <c r="H98" t="s">
        <v>620</v>
      </c>
      <c r="I98" t="s">
        <v>462</v>
      </c>
      <c r="J98">
        <v>1</v>
      </c>
      <c r="K98" t="s">
        <v>611</v>
      </c>
      <c r="L98" t="s">
        <v>612</v>
      </c>
      <c r="M98">
        <v>1</v>
      </c>
      <c r="N98">
        <v>1</v>
      </c>
      <c r="O98">
        <v>2401</v>
      </c>
      <c r="P98" t="s">
        <v>419</v>
      </c>
      <c r="R98" t="s">
        <v>678</v>
      </c>
      <c r="S98" t="s">
        <v>679</v>
      </c>
      <c r="T98">
        <v>226</v>
      </c>
      <c r="U98">
        <v>-2</v>
      </c>
      <c r="V98">
        <v>1860</v>
      </c>
      <c r="W98" t="s">
        <v>1142</v>
      </c>
      <c r="Y98" t="s">
        <v>646</v>
      </c>
      <c r="AB98">
        <f>IF(I98=$AA$2, _xlfn.XLOOKUP(P98,tennis_clusters!B:B,tennis_clusters!AB:AB),"NA")</f>
        <v>22</v>
      </c>
      <c r="AC98" t="str">
        <f>IF(OR(ISNUMBER(AB98),ISNA(AB98)),"NA",_xlfn.XLOOKUP(I98,tennis_clusters!B:B,tennis_clusters!AB:AB))</f>
        <v>NA</v>
      </c>
      <c r="AD98" t="str">
        <f t="shared" si="10"/>
        <v>W</v>
      </c>
      <c r="AE98" t="str">
        <f t="shared" si="11"/>
        <v>W</v>
      </c>
      <c r="AF98">
        <f t="shared" si="12"/>
        <v>1</v>
      </c>
      <c r="AG98">
        <f>IF(AF98="","",_xlfn.XLOOKUP(AI98,pete_sampras_train!AL:AL,pete_sampras_train!AM:AM))</f>
        <v>0.84375</v>
      </c>
      <c r="AH98">
        <f t="shared" si="13"/>
        <v>0.95747658244395106</v>
      </c>
      <c r="AI98">
        <f t="shared" si="14"/>
        <v>22</v>
      </c>
      <c r="AJ98">
        <f t="shared" si="15"/>
        <v>2401</v>
      </c>
      <c r="AK98">
        <f t="shared" si="16"/>
        <v>1860</v>
      </c>
      <c r="AL98">
        <f t="shared" si="9"/>
        <v>2.44140625E-2</v>
      </c>
      <c r="AN98">
        <f t="shared" si="17"/>
        <v>1.808241040646091E-3</v>
      </c>
    </row>
    <row r="99" spans="1:40" x14ac:dyDescent="0.2">
      <c r="A99" s="2" t="d">
        <v>1994-01-03</v>
      </c>
      <c r="B99" t="s">
        <v>1164</v>
      </c>
      <c r="C99" t="s">
        <v>637</v>
      </c>
      <c r="D99">
        <v>3</v>
      </c>
      <c r="E99" t="s">
        <v>609</v>
      </c>
      <c r="F99" t="b">
        <v>0</v>
      </c>
      <c r="G99">
        <v>39</v>
      </c>
      <c r="H99" t="s">
        <v>624</v>
      </c>
      <c r="I99" t="s">
        <v>329</v>
      </c>
      <c r="K99" t="s">
        <v>802</v>
      </c>
      <c r="L99" t="s">
        <v>803</v>
      </c>
      <c r="M99">
        <v>205</v>
      </c>
      <c r="N99">
        <v>37</v>
      </c>
      <c r="O99">
        <v>1729</v>
      </c>
      <c r="P99" t="s">
        <v>462</v>
      </c>
      <c r="Q99">
        <v>1</v>
      </c>
      <c r="R99" t="s">
        <v>611</v>
      </c>
      <c r="S99" t="s">
        <v>612</v>
      </c>
      <c r="T99">
        <v>1</v>
      </c>
      <c r="U99">
        <v>-16</v>
      </c>
      <c r="V99">
        <v>2312</v>
      </c>
      <c r="W99" t="s">
        <v>1165</v>
      </c>
      <c r="X99" t="s">
        <v>646</v>
      </c>
      <c r="AB99" t="str">
        <f>IF(I99=$AA$2, _xlfn.XLOOKUP(P99,tennis_clusters!B:B,tennis_clusters!AB:AB),"NA")</f>
        <v>NA</v>
      </c>
      <c r="AC99">
        <f>IF(OR(ISNUMBER(AB99),ISNA(AB99)),"NA",_xlfn.XLOOKUP(I99,tennis_clusters!B:B,tennis_clusters!AB:AB))</f>
        <v>22</v>
      </c>
      <c r="AD99" t="str">
        <f t="shared" si="10"/>
        <v>L</v>
      </c>
      <c r="AE99" t="str">
        <f t="shared" si="11"/>
        <v>L</v>
      </c>
      <c r="AF99">
        <f t="shared" si="12"/>
        <v>0</v>
      </c>
      <c r="AG99">
        <f>IF(AF99="","",_xlfn.XLOOKUP(AI99,pete_sampras_train!AL:AL,pete_sampras_train!AM:AM))</f>
        <v>0.84375</v>
      </c>
      <c r="AH99">
        <f t="shared" si="13"/>
        <v>0.96630134375315657</v>
      </c>
      <c r="AI99">
        <f t="shared" si="14"/>
        <v>22</v>
      </c>
      <c r="AJ99">
        <f t="shared" si="15"/>
        <v>2312</v>
      </c>
      <c r="AK99">
        <f t="shared" si="16"/>
        <v>1729</v>
      </c>
      <c r="AL99">
        <f t="shared" si="9"/>
        <v>0.7119140625</v>
      </c>
      <c r="AN99">
        <f t="shared" si="17"/>
        <v>0.93373828693915606</v>
      </c>
    </row>
    <row r="100" spans="1:40" x14ac:dyDescent="0.2">
      <c r="A100" s="2" t="d">
        <v>2000-03-06</v>
      </c>
      <c r="B100" t="s">
        <v>711</v>
      </c>
      <c r="C100" t="s">
        <v>637</v>
      </c>
      <c r="D100">
        <v>3</v>
      </c>
      <c r="E100" t="s">
        <v>609</v>
      </c>
      <c r="F100" t="b">
        <v>0</v>
      </c>
      <c r="G100">
        <v>37</v>
      </c>
      <c r="H100" t="s">
        <v>620</v>
      </c>
      <c r="I100" t="s">
        <v>45</v>
      </c>
      <c r="K100" t="s">
        <v>633</v>
      </c>
      <c r="L100" t="s">
        <v>634</v>
      </c>
      <c r="M100">
        <v>32</v>
      </c>
      <c r="N100">
        <v>7</v>
      </c>
      <c r="O100">
        <v>2041</v>
      </c>
      <c r="P100" t="s">
        <v>462</v>
      </c>
      <c r="Q100">
        <v>2</v>
      </c>
      <c r="R100" t="s">
        <v>611</v>
      </c>
      <c r="S100" t="s">
        <v>612</v>
      </c>
      <c r="T100">
        <v>2</v>
      </c>
      <c r="U100">
        <v>-6</v>
      </c>
      <c r="V100">
        <v>2308</v>
      </c>
      <c r="W100" t="s">
        <v>832</v>
      </c>
      <c r="Z100" t="s">
        <v>832</v>
      </c>
      <c r="AB100" t="str">
        <f>IF(I100=$AA$2, _xlfn.XLOOKUP(P100,tennis_clusters!B:B,tennis_clusters!AB:AB),"NA")</f>
        <v>NA</v>
      </c>
      <c r="AC100">
        <f>IF(OR(ISNUMBER(AB100),ISNA(AB100)),"NA",_xlfn.XLOOKUP(I100,tennis_clusters!B:B,tennis_clusters!AB:AB))</f>
        <v>13</v>
      </c>
      <c r="AD100" t="str">
        <f t="shared" si="10"/>
        <v>L</v>
      </c>
      <c r="AE100" t="str">
        <f t="shared" si="11"/>
        <v>L</v>
      </c>
      <c r="AF100">
        <f t="shared" si="12"/>
        <v>0</v>
      </c>
      <c r="AG100">
        <f>IF(AF100="","",_xlfn.XLOOKUP(AI100,pete_sampras_train!AL:AL,pete_sampras_train!AM:AM))</f>
        <v>0.80909090909090908</v>
      </c>
      <c r="AH100">
        <f t="shared" si="13"/>
        <v>0.82302462892173212</v>
      </c>
      <c r="AI100">
        <f t="shared" si="14"/>
        <v>13</v>
      </c>
      <c r="AJ100">
        <f t="shared" si="15"/>
        <v>2308</v>
      </c>
      <c r="AK100">
        <f t="shared" si="16"/>
        <v>2041</v>
      </c>
      <c r="AL100">
        <f t="shared" si="9"/>
        <v>0.65462809917355369</v>
      </c>
      <c r="AN100">
        <f t="shared" si="17"/>
        <v>0.67736953981175485</v>
      </c>
    </row>
    <row r="101" spans="1:40" x14ac:dyDescent="0.2">
      <c r="A101" s="2" t="d">
        <v>1996-05-20</v>
      </c>
      <c r="B101" t="s">
        <v>675</v>
      </c>
      <c r="C101" t="s">
        <v>676</v>
      </c>
      <c r="D101">
        <v>3</v>
      </c>
      <c r="E101" t="s">
        <v>671</v>
      </c>
      <c r="F101" t="b">
        <v>0</v>
      </c>
      <c r="G101">
        <v>20</v>
      </c>
      <c r="H101" t="s">
        <v>677</v>
      </c>
      <c r="I101" t="s">
        <v>577</v>
      </c>
      <c r="K101" t="s">
        <v>667</v>
      </c>
      <c r="L101" t="s">
        <v>668</v>
      </c>
      <c r="M101">
        <v>7</v>
      </c>
      <c r="N101">
        <v>14</v>
      </c>
      <c r="O101">
        <v>2121</v>
      </c>
      <c r="P101" t="s">
        <v>462</v>
      </c>
      <c r="R101" t="s">
        <v>611</v>
      </c>
      <c r="S101" t="s">
        <v>612</v>
      </c>
      <c r="T101">
        <v>1</v>
      </c>
      <c r="U101">
        <v>-13</v>
      </c>
      <c r="V101">
        <v>2335</v>
      </c>
      <c r="W101" t="s">
        <v>744</v>
      </c>
      <c r="AB101" t="str">
        <f>IF(I101=$AA$2, _xlfn.XLOOKUP(P101,tennis_clusters!B:B,tennis_clusters!AB:AB),"NA")</f>
        <v>NA</v>
      </c>
      <c r="AC101">
        <f>IF(OR(ISNUMBER(AB101),ISNA(AB101)),"NA",_xlfn.XLOOKUP(I101,tennis_clusters!B:B,tennis_clusters!AB:AB))</f>
        <v>13</v>
      </c>
      <c r="AD101" t="str">
        <f t="shared" si="10"/>
        <v>L</v>
      </c>
      <c r="AE101" t="str">
        <f t="shared" si="11"/>
        <v>L</v>
      </c>
      <c r="AF101">
        <f t="shared" si="12"/>
        <v>0</v>
      </c>
      <c r="AG101">
        <f>IF(AF101="","",_xlfn.XLOOKUP(AI101,pete_sampras_train!AL:AL,pete_sampras_train!AM:AM))</f>
        <v>0.80909090909090908</v>
      </c>
      <c r="AH101">
        <f t="shared" si="13"/>
        <v>0.77414797770183064</v>
      </c>
      <c r="AI101">
        <f t="shared" si="14"/>
        <v>13</v>
      </c>
      <c r="AJ101">
        <f t="shared" si="15"/>
        <v>2335</v>
      </c>
      <c r="AK101">
        <f t="shared" si="16"/>
        <v>2121</v>
      </c>
      <c r="AL101">
        <f t="shared" si="9"/>
        <v>0.65462809917355369</v>
      </c>
      <c r="AN101">
        <f t="shared" si="17"/>
        <v>0.59930509137983401</v>
      </c>
    </row>
    <row r="102" spans="1:40" x14ac:dyDescent="0.2">
      <c r="A102" s="2" t="d">
        <v>1995-10-23</v>
      </c>
      <c r="B102" t="s">
        <v>1056</v>
      </c>
      <c r="C102" t="s">
        <v>642</v>
      </c>
      <c r="D102">
        <v>3</v>
      </c>
      <c r="E102" t="s">
        <v>819</v>
      </c>
      <c r="F102" t="b">
        <v>1</v>
      </c>
      <c r="G102">
        <v>65</v>
      </c>
      <c r="H102" t="s">
        <v>620</v>
      </c>
      <c r="I102" t="s">
        <v>462</v>
      </c>
      <c r="J102">
        <v>2</v>
      </c>
      <c r="K102" t="s">
        <v>611</v>
      </c>
      <c r="L102" t="s">
        <v>612</v>
      </c>
      <c r="M102">
        <v>2</v>
      </c>
      <c r="N102">
        <v>2</v>
      </c>
      <c r="O102">
        <v>2347</v>
      </c>
      <c r="P102" t="s">
        <v>388</v>
      </c>
      <c r="R102" t="s">
        <v>643</v>
      </c>
      <c r="S102" t="s">
        <v>644</v>
      </c>
      <c r="T102">
        <v>52</v>
      </c>
      <c r="U102">
        <v>-2</v>
      </c>
      <c r="V102">
        <v>1985</v>
      </c>
      <c r="W102" t="s">
        <v>707</v>
      </c>
      <c r="AB102">
        <f>IF(I102=$AA$2, _xlfn.XLOOKUP(P102,tennis_clusters!B:B,tennis_clusters!AB:AB),"NA")</f>
        <v>2</v>
      </c>
      <c r="AC102" t="str">
        <f>IF(OR(ISNUMBER(AB102),ISNA(AB102)),"NA",_xlfn.XLOOKUP(I102,tennis_clusters!B:B,tennis_clusters!AB:AB))</f>
        <v>NA</v>
      </c>
      <c r="AD102" t="str">
        <f t="shared" si="10"/>
        <v>W</v>
      </c>
      <c r="AE102" t="str">
        <f t="shared" si="11"/>
        <v>W</v>
      </c>
      <c r="AF102">
        <f t="shared" si="12"/>
        <v>1</v>
      </c>
      <c r="AG102">
        <f>IF(AF102="","",_xlfn.XLOOKUP(AI102,pete_sampras_train!AL:AL,pete_sampras_train!AM:AM))</f>
        <v>0.78749999999999998</v>
      </c>
      <c r="AH102">
        <f t="shared" si="13"/>
        <v>0.88932251371094684</v>
      </c>
      <c r="AI102">
        <f t="shared" si="14"/>
        <v>2</v>
      </c>
      <c r="AJ102">
        <f t="shared" si="15"/>
        <v>2347</v>
      </c>
      <c r="AK102">
        <f t="shared" si="16"/>
        <v>1985</v>
      </c>
      <c r="AL102">
        <f t="shared" si="9"/>
        <v>4.5156250000000009E-2</v>
      </c>
      <c r="AN102">
        <f t="shared" si="17"/>
        <v>1.2249505971263551E-2</v>
      </c>
    </row>
    <row r="103" spans="1:40" x14ac:dyDescent="0.2">
      <c r="A103" s="2" t="d">
        <v>1998-10-12</v>
      </c>
      <c r="B103" t="s">
        <v>900</v>
      </c>
      <c r="C103" t="s">
        <v>783</v>
      </c>
      <c r="D103">
        <v>5</v>
      </c>
      <c r="E103" t="s">
        <v>819</v>
      </c>
      <c r="F103" t="b">
        <v>1</v>
      </c>
      <c r="G103">
        <v>85</v>
      </c>
      <c r="H103" t="s">
        <v>610</v>
      </c>
      <c r="I103" t="s">
        <v>462</v>
      </c>
      <c r="J103">
        <v>1</v>
      </c>
      <c r="K103" t="s">
        <v>611</v>
      </c>
      <c r="L103" t="s">
        <v>612</v>
      </c>
      <c r="M103">
        <v>1</v>
      </c>
      <c r="N103">
        <v>7</v>
      </c>
      <c r="O103">
        <v>2271</v>
      </c>
      <c r="P103" t="s">
        <v>331</v>
      </c>
      <c r="Q103">
        <v>5</v>
      </c>
      <c r="R103" t="s">
        <v>716</v>
      </c>
      <c r="S103" t="s">
        <v>717</v>
      </c>
      <c r="T103">
        <v>7</v>
      </c>
      <c r="U103">
        <v>-8</v>
      </c>
      <c r="V103">
        <v>2131</v>
      </c>
      <c r="W103" t="s">
        <v>901</v>
      </c>
      <c r="AB103">
        <f>IF(I103=$AA$2, _xlfn.XLOOKUP(P103,tennis_clusters!B:B,tennis_clusters!AB:AB),"NA")</f>
        <v>13</v>
      </c>
      <c r="AC103" t="str">
        <f>IF(OR(ISNUMBER(AB103),ISNA(AB103)),"NA",_xlfn.XLOOKUP(I103,tennis_clusters!B:B,tennis_clusters!AB:AB))</f>
        <v>NA</v>
      </c>
      <c r="AD103" t="str">
        <f t="shared" si="10"/>
        <v>W</v>
      </c>
      <c r="AE103" t="str">
        <f t="shared" si="11"/>
        <v>W</v>
      </c>
      <c r="AF103">
        <f t="shared" si="12"/>
        <v>1</v>
      </c>
      <c r="AG103">
        <f>IF(AF103="","",_xlfn.XLOOKUP(AI103,pete_sampras_train!AL:AL,pete_sampras_train!AM:AM))</f>
        <v>0.80909090909090908</v>
      </c>
      <c r="AH103">
        <f t="shared" si="13"/>
        <v>0.69123615241476299</v>
      </c>
      <c r="AI103">
        <f t="shared" si="14"/>
        <v>13</v>
      </c>
      <c r="AJ103">
        <f t="shared" si="15"/>
        <v>2271</v>
      </c>
      <c r="AK103">
        <f t="shared" si="16"/>
        <v>2131</v>
      </c>
      <c r="AL103">
        <f t="shared" si="9"/>
        <v>3.6446280991735538E-2</v>
      </c>
      <c r="AN103">
        <f t="shared" si="17"/>
        <v>9.5335113575639466E-2</v>
      </c>
    </row>
    <row r="104" spans="1:40" x14ac:dyDescent="0.2">
      <c r="A104" s="2" t="d">
        <v>2001-05-28</v>
      </c>
      <c r="B104" t="s">
        <v>670</v>
      </c>
      <c r="C104" t="s">
        <v>608</v>
      </c>
      <c r="D104">
        <v>5</v>
      </c>
      <c r="E104" t="s">
        <v>671</v>
      </c>
      <c r="F104" t="b">
        <v>0</v>
      </c>
      <c r="G104">
        <v>31</v>
      </c>
      <c r="H104" t="s">
        <v>632</v>
      </c>
      <c r="I104" t="s">
        <v>462</v>
      </c>
      <c r="J104">
        <v>5</v>
      </c>
      <c r="K104" t="s">
        <v>611</v>
      </c>
      <c r="L104" t="s">
        <v>612</v>
      </c>
      <c r="M104">
        <v>5</v>
      </c>
      <c r="N104">
        <v>1</v>
      </c>
      <c r="O104">
        <v>2180</v>
      </c>
      <c r="P104" t="s">
        <v>766</v>
      </c>
      <c r="R104" t="s">
        <v>638</v>
      </c>
      <c r="S104" t="s">
        <v>639</v>
      </c>
      <c r="T104">
        <v>250</v>
      </c>
      <c r="U104">
        <v>-4</v>
      </c>
      <c r="V104">
        <v>1639</v>
      </c>
      <c r="W104" t="s">
        <v>767</v>
      </c>
      <c r="Y104" t="s">
        <v>646</v>
      </c>
      <c r="AB104" t="e">
        <f>IF(I104=$AA$2, _xlfn.XLOOKUP(P104,tennis_clusters!B:B,tennis_clusters!AB:AB),"NA")</f>
        <v>#N/A</v>
      </c>
      <c r="AC104" t="str">
        <f>IF(OR(ISNUMBER(AB104),ISNA(AB104)),"NA",_xlfn.XLOOKUP(I104,tennis_clusters!B:B,tennis_clusters!AB:AB))</f>
        <v>NA</v>
      </c>
      <c r="AD104" t="str">
        <f t="shared" si="10"/>
        <v>W</v>
      </c>
      <c r="AE104" t="str">
        <f t="shared" si="11"/>
        <v/>
      </c>
      <c r="AF104" t="str">
        <f t="shared" si="12"/>
        <v/>
      </c>
      <c r="AG104" t="str">
        <f>IF(AF104="","",_xlfn.XLOOKUP(AI104,pete_sampras_train!AL:AL,pete_sampras_train!AM:AM))</f>
        <v/>
      </c>
      <c r="AH104" t="str">
        <f t="shared" si="13"/>
        <v/>
      </c>
      <c r="AI104" t="str">
        <f t="shared" si="14"/>
        <v/>
      </c>
      <c r="AJ104">
        <f t="shared" si="15"/>
        <v>2180</v>
      </c>
      <c r="AK104">
        <f t="shared" si="16"/>
        <v>1639</v>
      </c>
      <c r="AL104" t="str">
        <f t="shared" si="9"/>
        <v/>
      </c>
      <c r="AN104" t="str">
        <f t="shared" si="17"/>
        <v/>
      </c>
    </row>
    <row r="105" spans="1:40" x14ac:dyDescent="0.2">
      <c r="A105" s="2" t="d">
        <v>1990-08-27</v>
      </c>
      <c r="B105" t="s">
        <v>607</v>
      </c>
      <c r="C105" t="s">
        <v>608</v>
      </c>
      <c r="D105">
        <v>5</v>
      </c>
      <c r="E105" t="s">
        <v>609</v>
      </c>
      <c r="F105" t="b">
        <v>0</v>
      </c>
      <c r="H105" t="s">
        <v>628</v>
      </c>
      <c r="I105" t="s">
        <v>462</v>
      </c>
      <c r="J105">
        <v>12</v>
      </c>
      <c r="K105" t="s">
        <v>611</v>
      </c>
      <c r="L105" t="s">
        <v>612</v>
      </c>
      <c r="M105">
        <v>12</v>
      </c>
      <c r="N105">
        <v>8</v>
      </c>
      <c r="O105">
        <v>2054</v>
      </c>
      <c r="P105" t="s">
        <v>1333</v>
      </c>
      <c r="R105" t="s">
        <v>678</v>
      </c>
      <c r="S105" t="s">
        <v>679</v>
      </c>
      <c r="T105">
        <v>72</v>
      </c>
      <c r="U105">
        <v>-9</v>
      </c>
      <c r="V105">
        <v>1896</v>
      </c>
      <c r="W105" t="s">
        <v>793</v>
      </c>
      <c r="Y105" t="s">
        <v>646</v>
      </c>
      <c r="AB105" t="e">
        <f>IF(I105=$AA$2, _xlfn.XLOOKUP(P105,tennis_clusters!B:B,tennis_clusters!AB:AB),"NA")</f>
        <v>#N/A</v>
      </c>
      <c r="AC105" t="str">
        <f>IF(OR(ISNUMBER(AB105),ISNA(AB105)),"NA",_xlfn.XLOOKUP(I105,tennis_clusters!B:B,tennis_clusters!AB:AB))</f>
        <v>NA</v>
      </c>
      <c r="AD105" t="str">
        <f t="shared" si="10"/>
        <v>W</v>
      </c>
      <c r="AE105" t="str">
        <f t="shared" si="11"/>
        <v/>
      </c>
      <c r="AF105" t="str">
        <f t="shared" si="12"/>
        <v/>
      </c>
      <c r="AG105" t="str">
        <f>IF(AF105="","",_xlfn.XLOOKUP(AI105,pete_sampras_train!AL:AL,pete_sampras_train!AM:AM))</f>
        <v/>
      </c>
      <c r="AH105" t="str">
        <f t="shared" si="13"/>
        <v/>
      </c>
      <c r="AI105" t="str">
        <f t="shared" si="14"/>
        <v/>
      </c>
      <c r="AJ105">
        <f t="shared" si="15"/>
        <v>2054</v>
      </c>
      <c r="AK105">
        <f t="shared" si="16"/>
        <v>1896</v>
      </c>
      <c r="AL105" t="str">
        <f t="shared" si="9"/>
        <v/>
      </c>
      <c r="AN105" t="str">
        <f t="shared" si="17"/>
        <v/>
      </c>
    </row>
    <row r="106" spans="1:40" x14ac:dyDescent="0.2">
      <c r="A106" s="2" t="d">
        <v>1993-05-24</v>
      </c>
      <c r="B106" t="s">
        <v>670</v>
      </c>
      <c r="C106" t="s">
        <v>608</v>
      </c>
      <c r="D106">
        <v>5</v>
      </c>
      <c r="E106" t="s">
        <v>671</v>
      </c>
      <c r="F106" t="b">
        <v>0</v>
      </c>
      <c r="G106">
        <v>30</v>
      </c>
      <c r="H106" t="s">
        <v>628</v>
      </c>
      <c r="I106" t="s">
        <v>462</v>
      </c>
      <c r="J106">
        <v>1</v>
      </c>
      <c r="K106" t="s">
        <v>611</v>
      </c>
      <c r="L106" t="s">
        <v>612</v>
      </c>
      <c r="M106">
        <v>1</v>
      </c>
      <c r="N106">
        <v>3</v>
      </c>
      <c r="O106">
        <v>2303</v>
      </c>
      <c r="P106" t="s">
        <v>376</v>
      </c>
      <c r="R106" t="s">
        <v>655</v>
      </c>
      <c r="S106" t="s">
        <v>656</v>
      </c>
      <c r="T106">
        <v>27</v>
      </c>
      <c r="U106">
        <v>-3</v>
      </c>
      <c r="V106">
        <v>1937</v>
      </c>
      <c r="W106" t="s">
        <v>1197</v>
      </c>
      <c r="AB106">
        <f>IF(I106=$AA$2, _xlfn.XLOOKUP(P106,tennis_clusters!B:B,tennis_clusters!AB:AB),"NA")</f>
        <v>19</v>
      </c>
      <c r="AC106" t="str">
        <f>IF(OR(ISNUMBER(AB106),ISNA(AB106)),"NA",_xlfn.XLOOKUP(I106,tennis_clusters!B:B,tennis_clusters!AB:AB))</f>
        <v>NA</v>
      </c>
      <c r="AD106" t="str">
        <f t="shared" si="10"/>
        <v>W</v>
      </c>
      <c r="AE106" t="str">
        <f t="shared" si="11"/>
        <v>W</v>
      </c>
      <c r="AF106">
        <f t="shared" si="12"/>
        <v>1</v>
      </c>
      <c r="AG106">
        <f>IF(AF106="","",_xlfn.XLOOKUP(AI106,pete_sampras_train!AL:AL,pete_sampras_train!AM:AM))</f>
        <v>0.83333333333333337</v>
      </c>
      <c r="AH106">
        <f t="shared" si="13"/>
        <v>0.89156866687336656</v>
      </c>
      <c r="AI106">
        <f t="shared" si="14"/>
        <v>19</v>
      </c>
      <c r="AJ106">
        <f t="shared" si="15"/>
        <v>2303</v>
      </c>
      <c r="AK106">
        <f t="shared" si="16"/>
        <v>1937</v>
      </c>
      <c r="AL106">
        <f t="shared" si="9"/>
        <v>2.7777777777777766E-2</v>
      </c>
      <c r="AN106">
        <f t="shared" si="17"/>
        <v>1.1757354003618955E-2</v>
      </c>
    </row>
    <row r="107" spans="1:40" x14ac:dyDescent="0.2">
      <c r="A107" s="2" t="d">
        <v>1990-10-22</v>
      </c>
      <c r="B107" t="s">
        <v>1122</v>
      </c>
      <c r="C107" t="s">
        <v>642</v>
      </c>
      <c r="D107">
        <v>3</v>
      </c>
      <c r="E107" t="s">
        <v>819</v>
      </c>
      <c r="F107" t="b">
        <v>1</v>
      </c>
      <c r="H107" t="s">
        <v>624</v>
      </c>
      <c r="I107" t="s">
        <v>462</v>
      </c>
      <c r="J107">
        <v>4</v>
      </c>
      <c r="K107" t="s">
        <v>611</v>
      </c>
      <c r="L107" t="s">
        <v>612</v>
      </c>
      <c r="M107">
        <v>5</v>
      </c>
      <c r="N107">
        <v>2</v>
      </c>
      <c r="O107">
        <v>2153</v>
      </c>
      <c r="P107" t="s">
        <v>1327</v>
      </c>
      <c r="R107" t="s">
        <v>678</v>
      </c>
      <c r="S107" t="s">
        <v>679</v>
      </c>
      <c r="T107">
        <v>426</v>
      </c>
      <c r="U107">
        <v>-3</v>
      </c>
      <c r="V107">
        <v>1705</v>
      </c>
      <c r="W107" t="s">
        <v>1328</v>
      </c>
      <c r="Y107" t="s">
        <v>646</v>
      </c>
      <c r="AB107" t="e">
        <f>IF(I107=$AA$2, _xlfn.XLOOKUP(P107,tennis_clusters!B:B,tennis_clusters!AB:AB),"NA")</f>
        <v>#N/A</v>
      </c>
      <c r="AC107" t="str">
        <f>IF(OR(ISNUMBER(AB107),ISNA(AB107)),"NA",_xlfn.XLOOKUP(I107,tennis_clusters!B:B,tennis_clusters!AB:AB))</f>
        <v>NA</v>
      </c>
      <c r="AD107" t="str">
        <f t="shared" si="10"/>
        <v>W</v>
      </c>
      <c r="AE107" t="str">
        <f t="shared" si="11"/>
        <v/>
      </c>
      <c r="AF107" t="str">
        <f t="shared" si="12"/>
        <v/>
      </c>
      <c r="AG107" t="str">
        <f>IF(AF107="","",_xlfn.XLOOKUP(AI107,pete_sampras_train!AL:AL,pete_sampras_train!AM:AM))</f>
        <v/>
      </c>
      <c r="AH107" t="str">
        <f t="shared" si="13"/>
        <v/>
      </c>
      <c r="AI107" t="str">
        <f t="shared" si="14"/>
        <v/>
      </c>
      <c r="AJ107">
        <f t="shared" si="15"/>
        <v>2153</v>
      </c>
      <c r="AK107">
        <f t="shared" si="16"/>
        <v>1705</v>
      </c>
      <c r="AL107" t="str">
        <f t="shared" si="9"/>
        <v/>
      </c>
      <c r="AN107" t="str">
        <f t="shared" si="17"/>
        <v/>
      </c>
    </row>
    <row r="108" spans="1:40" x14ac:dyDescent="0.2">
      <c r="A108" s="2" t="d">
        <v>1993-07-26</v>
      </c>
      <c r="B108" t="s">
        <v>650</v>
      </c>
      <c r="C108" t="s">
        <v>642</v>
      </c>
      <c r="D108">
        <v>3</v>
      </c>
      <c r="E108" t="s">
        <v>609</v>
      </c>
      <c r="F108" t="b">
        <v>0</v>
      </c>
      <c r="G108">
        <v>31</v>
      </c>
      <c r="H108" t="s">
        <v>620</v>
      </c>
      <c r="I108" t="s">
        <v>98</v>
      </c>
      <c r="K108" t="s">
        <v>975</v>
      </c>
      <c r="L108" t="s">
        <v>976</v>
      </c>
      <c r="M108">
        <v>45</v>
      </c>
      <c r="N108">
        <v>21</v>
      </c>
      <c r="O108">
        <v>1923</v>
      </c>
      <c r="P108" t="s">
        <v>462</v>
      </c>
      <c r="Q108">
        <v>1</v>
      </c>
      <c r="R108" t="s">
        <v>611</v>
      </c>
      <c r="S108" t="s">
        <v>612</v>
      </c>
      <c r="T108">
        <v>1</v>
      </c>
      <c r="U108">
        <v>-18</v>
      </c>
      <c r="V108">
        <v>2327</v>
      </c>
      <c r="W108" t="s">
        <v>931</v>
      </c>
      <c r="AB108" t="str">
        <f>IF(I108=$AA$2, _xlfn.XLOOKUP(P108,tennis_clusters!B:B,tennis_clusters!AB:AB),"NA")</f>
        <v>NA</v>
      </c>
      <c r="AC108">
        <f>IF(OR(ISNUMBER(AB108),ISNA(AB108)),"NA",_xlfn.XLOOKUP(I108,tennis_clusters!B:B,tennis_clusters!AB:AB))</f>
        <v>2</v>
      </c>
      <c r="AD108" t="str">
        <f t="shared" si="10"/>
        <v>L</v>
      </c>
      <c r="AE108" t="str">
        <f t="shared" si="11"/>
        <v>L</v>
      </c>
      <c r="AF108">
        <f t="shared" si="12"/>
        <v>0</v>
      </c>
      <c r="AG108">
        <f>IF(AF108="","",_xlfn.XLOOKUP(AI108,pete_sampras_train!AL:AL,pete_sampras_train!AM:AM))</f>
        <v>0.78749999999999998</v>
      </c>
      <c r="AH108">
        <f t="shared" si="13"/>
        <v>0.91097603146534523</v>
      </c>
      <c r="AI108">
        <f t="shared" si="14"/>
        <v>2</v>
      </c>
      <c r="AJ108">
        <f t="shared" si="15"/>
        <v>2327</v>
      </c>
      <c r="AK108">
        <f t="shared" si="16"/>
        <v>1923</v>
      </c>
      <c r="AL108">
        <f t="shared" si="9"/>
        <v>0.62015624999999996</v>
      </c>
      <c r="AN108">
        <f t="shared" si="17"/>
        <v>0.8298773299043497</v>
      </c>
    </row>
    <row r="109" spans="1:40" x14ac:dyDescent="0.2">
      <c r="A109" s="2" t="d">
        <v>1999-07-26</v>
      </c>
      <c r="B109" t="s">
        <v>750</v>
      </c>
      <c r="C109" t="s">
        <v>637</v>
      </c>
      <c r="D109">
        <v>3</v>
      </c>
      <c r="E109" t="s">
        <v>609</v>
      </c>
      <c r="F109" t="b">
        <v>0</v>
      </c>
      <c r="G109">
        <v>45</v>
      </c>
      <c r="H109" t="s">
        <v>624</v>
      </c>
      <c r="I109" t="s">
        <v>462</v>
      </c>
      <c r="J109">
        <v>2</v>
      </c>
      <c r="K109" t="s">
        <v>611</v>
      </c>
      <c r="L109" t="s">
        <v>612</v>
      </c>
      <c r="M109">
        <v>2</v>
      </c>
      <c r="N109">
        <v>1</v>
      </c>
      <c r="O109">
        <v>2260</v>
      </c>
      <c r="P109" t="s">
        <v>861</v>
      </c>
      <c r="R109" t="s">
        <v>611</v>
      </c>
      <c r="S109" t="s">
        <v>612</v>
      </c>
      <c r="T109">
        <v>708</v>
      </c>
      <c r="U109">
        <v>-2</v>
      </c>
      <c r="V109">
        <v>1580</v>
      </c>
      <c r="W109" t="s">
        <v>715</v>
      </c>
      <c r="Y109" t="s">
        <v>728</v>
      </c>
      <c r="AB109" t="e">
        <f>IF(I109=$AA$2, _xlfn.XLOOKUP(P109,tennis_clusters!B:B,tennis_clusters!AB:AB),"NA")</f>
        <v>#N/A</v>
      </c>
      <c r="AC109" t="str">
        <f>IF(OR(ISNUMBER(AB109),ISNA(AB109)),"NA",_xlfn.XLOOKUP(I109,tennis_clusters!B:B,tennis_clusters!AB:AB))</f>
        <v>NA</v>
      </c>
      <c r="AD109" t="str">
        <f t="shared" si="10"/>
        <v>W</v>
      </c>
      <c r="AE109" t="str">
        <f t="shared" si="11"/>
        <v/>
      </c>
      <c r="AF109" t="str">
        <f t="shared" si="12"/>
        <v/>
      </c>
      <c r="AG109" t="str">
        <f>IF(AF109="","",_xlfn.XLOOKUP(AI109,pete_sampras_train!AL:AL,pete_sampras_train!AM:AM))</f>
        <v/>
      </c>
      <c r="AH109" t="str">
        <f t="shared" si="13"/>
        <v/>
      </c>
      <c r="AI109" t="str">
        <f t="shared" si="14"/>
        <v/>
      </c>
      <c r="AJ109">
        <f t="shared" si="15"/>
        <v>2260</v>
      </c>
      <c r="AK109">
        <f t="shared" si="16"/>
        <v>1580</v>
      </c>
      <c r="AL109" t="str">
        <f t="shared" si="9"/>
        <v/>
      </c>
      <c r="AN109" t="str">
        <f t="shared" si="17"/>
        <v/>
      </c>
    </row>
    <row r="110" spans="1:40" x14ac:dyDescent="0.2">
      <c r="A110" s="2" t="d">
        <v>1997-03-17</v>
      </c>
      <c r="B110" t="s">
        <v>699</v>
      </c>
      <c r="C110" t="s">
        <v>642</v>
      </c>
      <c r="D110">
        <v>3</v>
      </c>
      <c r="E110" t="s">
        <v>609</v>
      </c>
      <c r="F110" t="b">
        <v>0</v>
      </c>
      <c r="G110">
        <v>47</v>
      </c>
      <c r="H110" t="s">
        <v>614</v>
      </c>
      <c r="I110" t="s">
        <v>511</v>
      </c>
      <c r="J110">
        <v>30</v>
      </c>
      <c r="K110" t="s">
        <v>633</v>
      </c>
      <c r="L110" t="s">
        <v>634</v>
      </c>
      <c r="M110">
        <v>35</v>
      </c>
      <c r="N110">
        <v>19</v>
      </c>
      <c r="O110">
        <v>2084</v>
      </c>
      <c r="P110" t="s">
        <v>462</v>
      </c>
      <c r="Q110">
        <v>1</v>
      </c>
      <c r="R110" t="s">
        <v>611</v>
      </c>
      <c r="S110" t="s">
        <v>612</v>
      </c>
      <c r="T110">
        <v>1</v>
      </c>
      <c r="U110">
        <v>-19</v>
      </c>
      <c r="V110">
        <v>2383</v>
      </c>
      <c r="W110" t="s">
        <v>982</v>
      </c>
      <c r="AB110" t="str">
        <f>IF(I110=$AA$2, _xlfn.XLOOKUP(P110,tennis_clusters!B:B,tennis_clusters!AB:AB),"NA")</f>
        <v>NA</v>
      </c>
      <c r="AC110">
        <f>IF(OR(ISNUMBER(AB110),ISNA(AB110)),"NA",_xlfn.XLOOKUP(I110,tennis_clusters!B:B,tennis_clusters!AB:AB))</f>
        <v>18</v>
      </c>
      <c r="AD110" t="str">
        <f t="shared" si="10"/>
        <v>L</v>
      </c>
      <c r="AE110" t="str">
        <f t="shared" si="11"/>
        <v>L</v>
      </c>
      <c r="AF110">
        <f t="shared" si="12"/>
        <v>0</v>
      </c>
      <c r="AG110">
        <f>IF(AF110="","",_xlfn.XLOOKUP(AI110,pete_sampras_train!AL:AL,pete_sampras_train!AM:AM))</f>
        <v>0.7021276595744681</v>
      </c>
      <c r="AH110">
        <f t="shared" si="13"/>
        <v>0.84828106871271181</v>
      </c>
      <c r="AI110">
        <f t="shared" si="14"/>
        <v>18</v>
      </c>
      <c r="AJ110">
        <f t="shared" si="15"/>
        <v>2383</v>
      </c>
      <c r="AK110">
        <f t="shared" si="16"/>
        <v>2084</v>
      </c>
      <c r="AL110">
        <f t="shared" si="9"/>
        <v>0.49298325033952017</v>
      </c>
      <c r="AN110">
        <f t="shared" si="17"/>
        <v>0.71958077153638045</v>
      </c>
    </row>
    <row r="111" spans="1:40" x14ac:dyDescent="0.2">
      <c r="A111" s="2" t="d">
        <v>2002-05-20</v>
      </c>
      <c r="B111" t="s">
        <v>675</v>
      </c>
      <c r="C111" t="s">
        <v>676</v>
      </c>
      <c r="D111">
        <v>3</v>
      </c>
      <c r="E111" t="s">
        <v>671</v>
      </c>
      <c r="F111" t="b">
        <v>0</v>
      </c>
      <c r="G111">
        <v>34</v>
      </c>
      <c r="H111" t="s">
        <v>677</v>
      </c>
      <c r="I111" t="s">
        <v>462</v>
      </c>
      <c r="K111" t="s">
        <v>611</v>
      </c>
      <c r="L111" t="s">
        <v>612</v>
      </c>
      <c r="M111">
        <v>12</v>
      </c>
      <c r="N111">
        <v>6</v>
      </c>
      <c r="O111">
        <v>2119</v>
      </c>
      <c r="P111" t="s">
        <v>222</v>
      </c>
      <c r="R111" t="s">
        <v>647</v>
      </c>
      <c r="S111" t="s">
        <v>648</v>
      </c>
      <c r="T111">
        <v>17</v>
      </c>
      <c r="U111">
        <v>-6</v>
      </c>
      <c r="V111">
        <v>2000</v>
      </c>
      <c r="W111" t="s">
        <v>681</v>
      </c>
      <c r="AB111">
        <f>IF(I111=$AA$2, _xlfn.XLOOKUP(P111,tennis_clusters!B:B,tennis_clusters!AB:AB),"NA")</f>
        <v>13</v>
      </c>
      <c r="AC111" t="str">
        <f>IF(OR(ISNUMBER(AB111),ISNA(AB111)),"NA",_xlfn.XLOOKUP(I111,tennis_clusters!B:B,tennis_clusters!AB:AB))</f>
        <v>NA</v>
      </c>
      <c r="AD111" t="str">
        <f t="shared" si="10"/>
        <v>W</v>
      </c>
      <c r="AE111" t="str">
        <f t="shared" si="11"/>
        <v>W</v>
      </c>
      <c r="AF111">
        <f t="shared" si="12"/>
        <v>1</v>
      </c>
      <c r="AG111">
        <f>IF(AF111="","",_xlfn.XLOOKUP(AI111,pete_sampras_train!AL:AL,pete_sampras_train!AM:AM))</f>
        <v>0.80909090909090908</v>
      </c>
      <c r="AH111">
        <f t="shared" si="13"/>
        <v>0.66485797855476481</v>
      </c>
      <c r="AI111">
        <f t="shared" si="14"/>
        <v>13</v>
      </c>
      <c r="AJ111">
        <f t="shared" si="15"/>
        <v>2119</v>
      </c>
      <c r="AK111">
        <f t="shared" si="16"/>
        <v>2000</v>
      </c>
      <c r="AL111">
        <f t="shared" si="9"/>
        <v>3.6446280991735538E-2</v>
      </c>
      <c r="AN111">
        <f t="shared" si="17"/>
        <v>0.11232017453839849</v>
      </c>
    </row>
    <row r="112" spans="1:40" x14ac:dyDescent="0.2">
      <c r="A112" s="2" t="d">
        <v>2001-08-27</v>
      </c>
      <c r="B112" t="s">
        <v>607</v>
      </c>
      <c r="C112" t="s">
        <v>608</v>
      </c>
      <c r="D112">
        <v>5</v>
      </c>
      <c r="E112" t="s">
        <v>609</v>
      </c>
      <c r="F112" t="b">
        <v>0</v>
      </c>
      <c r="G112">
        <v>65</v>
      </c>
      <c r="H112" t="s">
        <v>614</v>
      </c>
      <c r="I112" t="s">
        <v>462</v>
      </c>
      <c r="J112">
        <v>10</v>
      </c>
      <c r="K112" t="s">
        <v>611</v>
      </c>
      <c r="L112" t="s">
        <v>612</v>
      </c>
      <c r="M112">
        <v>10</v>
      </c>
      <c r="N112">
        <v>11</v>
      </c>
      <c r="O112">
        <v>2199</v>
      </c>
      <c r="P112" t="s">
        <v>364</v>
      </c>
      <c r="Q112">
        <v>3</v>
      </c>
      <c r="R112" t="s">
        <v>667</v>
      </c>
      <c r="S112" t="s">
        <v>668</v>
      </c>
      <c r="T112">
        <v>3</v>
      </c>
      <c r="U112">
        <v>-11</v>
      </c>
      <c r="V112">
        <v>2113</v>
      </c>
      <c r="W112" t="s">
        <v>733</v>
      </c>
      <c r="AB112">
        <f>IF(I112=$AA$2, _xlfn.XLOOKUP(P112,tennis_clusters!B:B,tennis_clusters!AB:AB),"NA")</f>
        <v>11</v>
      </c>
      <c r="AC112" t="str">
        <f>IF(OR(ISNUMBER(AB112),ISNA(AB112)),"NA",_xlfn.XLOOKUP(I112,tennis_clusters!B:B,tennis_clusters!AB:AB))</f>
        <v>NA</v>
      </c>
      <c r="AD112" t="str">
        <f t="shared" si="10"/>
        <v>W</v>
      </c>
      <c r="AE112" t="str">
        <f t="shared" si="11"/>
        <v>W</v>
      </c>
      <c r="AF112">
        <f t="shared" si="12"/>
        <v>1</v>
      </c>
      <c r="AG112">
        <f>IF(AF112="","",_xlfn.XLOOKUP(AI112,pete_sampras_train!AL:AL,pete_sampras_train!AM:AM))</f>
        <v>0.66279069767441856</v>
      </c>
      <c r="AH112">
        <f t="shared" si="13"/>
        <v>0.62129672312245454</v>
      </c>
      <c r="AI112">
        <f t="shared" si="14"/>
        <v>11</v>
      </c>
      <c r="AJ112">
        <f t="shared" si="15"/>
        <v>2199</v>
      </c>
      <c r="AK112">
        <f t="shared" si="16"/>
        <v>2113</v>
      </c>
      <c r="AL112">
        <f t="shared" si="9"/>
        <v>0.11371011357490539</v>
      </c>
      <c r="AN112">
        <f t="shared" si="17"/>
        <v>0.14341617191779085</v>
      </c>
    </row>
    <row r="113" spans="1:40" x14ac:dyDescent="0.2">
      <c r="A113" s="2" t="d">
        <v>2000-01-17</v>
      </c>
      <c r="B113" t="s">
        <v>719</v>
      </c>
      <c r="C113" t="s">
        <v>608</v>
      </c>
      <c r="D113">
        <v>5</v>
      </c>
      <c r="E113" t="s">
        <v>609</v>
      </c>
      <c r="F113" t="b">
        <v>0</v>
      </c>
      <c r="G113">
        <v>64</v>
      </c>
      <c r="H113" t="s">
        <v>624</v>
      </c>
      <c r="I113" t="s">
        <v>462</v>
      </c>
      <c r="J113">
        <v>3</v>
      </c>
      <c r="K113" t="s">
        <v>611</v>
      </c>
      <c r="L113" t="s">
        <v>612</v>
      </c>
      <c r="M113">
        <v>3</v>
      </c>
      <c r="N113">
        <v>2</v>
      </c>
      <c r="O113">
        <v>2310</v>
      </c>
      <c r="P113" t="s">
        <v>571</v>
      </c>
      <c r="R113" t="s">
        <v>713</v>
      </c>
      <c r="S113" t="s">
        <v>714</v>
      </c>
      <c r="T113">
        <v>151</v>
      </c>
      <c r="U113">
        <v>-2</v>
      </c>
      <c r="V113">
        <v>1868</v>
      </c>
      <c r="W113" t="s">
        <v>836</v>
      </c>
      <c r="Y113" t="s">
        <v>646</v>
      </c>
      <c r="AB113">
        <f>IF(I113=$AA$2, _xlfn.XLOOKUP(P113,tennis_clusters!B:B,tennis_clusters!AB:AB),"NA")</f>
        <v>19</v>
      </c>
      <c r="AC113" t="str">
        <f>IF(OR(ISNUMBER(AB113),ISNA(AB113)),"NA",_xlfn.XLOOKUP(I113,tennis_clusters!B:B,tennis_clusters!AB:AB))</f>
        <v>NA</v>
      </c>
      <c r="AD113" t="str">
        <f t="shared" si="10"/>
        <v>W</v>
      </c>
      <c r="AE113" t="str">
        <f t="shared" si="11"/>
        <v>W</v>
      </c>
      <c r="AF113">
        <f t="shared" si="12"/>
        <v>1</v>
      </c>
      <c r="AG113">
        <f>IF(AF113="","",_xlfn.XLOOKUP(AI113,pete_sampras_train!AL:AL,pete_sampras_train!AM:AM))</f>
        <v>0.83333333333333337</v>
      </c>
      <c r="AH113">
        <f t="shared" si="13"/>
        <v>0.92719346510240064</v>
      </c>
      <c r="AI113">
        <f t="shared" si="14"/>
        <v>19</v>
      </c>
      <c r="AJ113">
        <f t="shared" si="15"/>
        <v>2310</v>
      </c>
      <c r="AK113">
        <f t="shared" si="16"/>
        <v>1868</v>
      </c>
      <c r="AL113">
        <f t="shared" si="9"/>
        <v>2.7777777777777766E-2</v>
      </c>
      <c r="AN113">
        <f t="shared" si="17"/>
        <v>5.3007915237953535E-3</v>
      </c>
    </row>
    <row r="114" spans="1:40" x14ac:dyDescent="0.2">
      <c r="A114" s="2" t="d">
        <v>1994-08-29</v>
      </c>
      <c r="B114" t="s">
        <v>607</v>
      </c>
      <c r="C114" t="s">
        <v>608</v>
      </c>
      <c r="D114">
        <v>5</v>
      </c>
      <c r="E114" t="s">
        <v>609</v>
      </c>
      <c r="F114" t="b">
        <v>0</v>
      </c>
      <c r="G114">
        <v>43</v>
      </c>
      <c r="H114" t="s">
        <v>628</v>
      </c>
      <c r="I114" t="s">
        <v>462</v>
      </c>
      <c r="J114">
        <v>1</v>
      </c>
      <c r="K114" t="s">
        <v>611</v>
      </c>
      <c r="L114" t="s">
        <v>612</v>
      </c>
      <c r="M114">
        <v>1</v>
      </c>
      <c r="N114">
        <v>1</v>
      </c>
      <c r="O114">
        <v>2382</v>
      </c>
      <c r="P114" t="s">
        <v>133</v>
      </c>
      <c r="R114" t="s">
        <v>693</v>
      </c>
      <c r="S114" t="s">
        <v>694</v>
      </c>
      <c r="T114">
        <v>54</v>
      </c>
      <c r="U114">
        <v>-2</v>
      </c>
      <c r="V114">
        <v>1900</v>
      </c>
      <c r="W114" t="s">
        <v>868</v>
      </c>
      <c r="AB114">
        <f>IF(I114=$AA$2, _xlfn.XLOOKUP(P114,tennis_clusters!B:B,tennis_clusters!AB:AB),"NA")</f>
        <v>10</v>
      </c>
      <c r="AC114" t="str">
        <f>IF(OR(ISNUMBER(AB114),ISNA(AB114)),"NA",_xlfn.XLOOKUP(I114,tennis_clusters!B:B,tennis_clusters!AB:AB))</f>
        <v>NA</v>
      </c>
      <c r="AD114" t="str">
        <f t="shared" si="10"/>
        <v>W</v>
      </c>
      <c r="AE114" t="str">
        <f t="shared" si="11"/>
        <v>W</v>
      </c>
      <c r="AF114">
        <f t="shared" si="12"/>
        <v>1</v>
      </c>
      <c r="AG114">
        <f>IF(AF114="","",_xlfn.XLOOKUP(AI114,pete_sampras_train!AL:AL,pete_sampras_train!AM:AM))</f>
        <v>0.9</v>
      </c>
      <c r="AH114">
        <f t="shared" si="13"/>
        <v>0.94128855387097998</v>
      </c>
      <c r="AI114">
        <f t="shared" si="14"/>
        <v>10</v>
      </c>
      <c r="AJ114">
        <f t="shared" si="15"/>
        <v>2382</v>
      </c>
      <c r="AK114">
        <f t="shared" si="16"/>
        <v>1900</v>
      </c>
      <c r="AL114">
        <f t="shared" si="9"/>
        <v>9.999999999999995E-3</v>
      </c>
      <c r="AN114">
        <f t="shared" si="17"/>
        <v>3.4470339065608194E-3</v>
      </c>
    </row>
    <row r="115" spans="1:40" x14ac:dyDescent="0.2">
      <c r="A115" s="2" t="d">
        <v>1989-08-28</v>
      </c>
      <c r="B115" t="s">
        <v>607</v>
      </c>
      <c r="C115" t="s">
        <v>608</v>
      </c>
      <c r="D115">
        <v>5</v>
      </c>
      <c r="E115" t="s">
        <v>609</v>
      </c>
      <c r="F115" t="b">
        <v>0</v>
      </c>
      <c r="H115" t="s">
        <v>632</v>
      </c>
      <c r="I115" t="s">
        <v>462</v>
      </c>
      <c r="K115" t="s">
        <v>611</v>
      </c>
      <c r="L115" t="s">
        <v>612</v>
      </c>
      <c r="M115">
        <v>91</v>
      </c>
      <c r="N115">
        <v>7</v>
      </c>
      <c r="O115">
        <v>1881</v>
      </c>
      <c r="P115" t="s">
        <v>1385</v>
      </c>
      <c r="R115" t="s">
        <v>1386</v>
      </c>
      <c r="S115" t="s">
        <v>1387</v>
      </c>
      <c r="T115">
        <v>335</v>
      </c>
      <c r="U115">
        <v>-20</v>
      </c>
      <c r="V115">
        <v>1660</v>
      </c>
      <c r="W115" t="s">
        <v>1388</v>
      </c>
      <c r="Y115" t="s">
        <v>646</v>
      </c>
      <c r="AB115" t="e">
        <f>IF(I115=$AA$2, _xlfn.XLOOKUP(P115,tennis_clusters!B:B,tennis_clusters!AB:AB),"NA")</f>
        <v>#N/A</v>
      </c>
      <c r="AC115" t="str">
        <f>IF(OR(ISNUMBER(AB115),ISNA(AB115)),"NA",_xlfn.XLOOKUP(I115,tennis_clusters!B:B,tennis_clusters!AB:AB))</f>
        <v>NA</v>
      </c>
      <c r="AD115" t="str">
        <f t="shared" si="10"/>
        <v>W</v>
      </c>
      <c r="AE115" t="str">
        <f t="shared" si="11"/>
        <v/>
      </c>
      <c r="AF115" t="str">
        <f t="shared" si="12"/>
        <v/>
      </c>
      <c r="AG115" t="str">
        <f>IF(AF115="","",_xlfn.XLOOKUP(AI115,pete_sampras_train!AL:AL,pete_sampras_train!AM:AM))</f>
        <v/>
      </c>
      <c r="AH115" t="str">
        <f t="shared" si="13"/>
        <v/>
      </c>
      <c r="AI115" t="str">
        <f t="shared" si="14"/>
        <v/>
      </c>
      <c r="AJ115">
        <f t="shared" si="15"/>
        <v>1881</v>
      </c>
      <c r="AK115">
        <f t="shared" si="16"/>
        <v>1660</v>
      </c>
      <c r="AL115" t="str">
        <f t="shared" si="9"/>
        <v/>
      </c>
      <c r="AN115" t="str">
        <f t="shared" si="17"/>
        <v/>
      </c>
    </row>
    <row r="116" spans="1:40" x14ac:dyDescent="0.2">
      <c r="A116" s="2" t="d">
        <v>1998-04-27</v>
      </c>
      <c r="B116" t="s">
        <v>929</v>
      </c>
      <c r="C116" t="s">
        <v>637</v>
      </c>
      <c r="D116">
        <v>3</v>
      </c>
      <c r="E116" t="s">
        <v>671</v>
      </c>
      <c r="F116" t="b">
        <v>0</v>
      </c>
      <c r="G116">
        <v>17</v>
      </c>
      <c r="H116" t="s">
        <v>614</v>
      </c>
      <c r="I116" t="s">
        <v>462</v>
      </c>
      <c r="J116">
        <v>1</v>
      </c>
      <c r="K116" t="s">
        <v>611</v>
      </c>
      <c r="L116" t="s">
        <v>612</v>
      </c>
      <c r="M116">
        <v>1</v>
      </c>
      <c r="N116">
        <v>1</v>
      </c>
      <c r="O116">
        <v>2294</v>
      </c>
      <c r="P116" t="s">
        <v>44</v>
      </c>
      <c r="R116" t="s">
        <v>633</v>
      </c>
      <c r="S116" t="s">
        <v>634</v>
      </c>
      <c r="T116">
        <v>81</v>
      </c>
      <c r="U116">
        <v>-1</v>
      </c>
      <c r="V116">
        <v>1829</v>
      </c>
      <c r="W116" t="s">
        <v>931</v>
      </c>
      <c r="Y116" t="s">
        <v>646</v>
      </c>
      <c r="AB116">
        <f>IF(I116=$AA$2, _xlfn.XLOOKUP(P116,tennis_clusters!B:B,tennis_clusters!AB:AB),"NA")</f>
        <v>1</v>
      </c>
      <c r="AC116" t="str">
        <f>IF(OR(ISNUMBER(AB116),ISNA(AB116)),"NA",_xlfn.XLOOKUP(I116,tennis_clusters!B:B,tennis_clusters!AB:AB))</f>
        <v>NA</v>
      </c>
      <c r="AD116" t="str">
        <f t="shared" si="10"/>
        <v>W</v>
      </c>
      <c r="AE116" t="str">
        <f t="shared" si="11"/>
        <v>W</v>
      </c>
      <c r="AF116">
        <f t="shared" si="12"/>
        <v>1</v>
      </c>
      <c r="AG116">
        <f>IF(AF116="","",_xlfn.XLOOKUP(AI116,pete_sampras_train!AL:AL,pete_sampras_train!AM:AM))</f>
        <v>0.5</v>
      </c>
      <c r="AH116">
        <f t="shared" si="13"/>
        <v>0.93564100596821764</v>
      </c>
      <c r="AI116">
        <f t="shared" si="14"/>
        <v>1</v>
      </c>
      <c r="AJ116">
        <f t="shared" si="15"/>
        <v>2294</v>
      </c>
      <c r="AK116">
        <f t="shared" si="16"/>
        <v>1829</v>
      </c>
      <c r="AL116">
        <f t="shared" si="9"/>
        <v>0.25</v>
      </c>
      <c r="AN116">
        <f t="shared" si="17"/>
        <v>4.1420801127829967E-3</v>
      </c>
    </row>
    <row r="117" spans="1:40" x14ac:dyDescent="0.2">
      <c r="A117" s="2" t="d">
        <v>1992-07-27</v>
      </c>
      <c r="B117" t="s">
        <v>1235</v>
      </c>
      <c r="C117" t="s">
        <v>1236</v>
      </c>
      <c r="D117">
        <v>5</v>
      </c>
      <c r="E117" t="s">
        <v>671</v>
      </c>
      <c r="F117" t="b">
        <v>0</v>
      </c>
      <c r="H117" t="s">
        <v>628</v>
      </c>
      <c r="I117" t="s">
        <v>462</v>
      </c>
      <c r="J117">
        <v>3</v>
      </c>
      <c r="K117" t="s">
        <v>611</v>
      </c>
      <c r="L117" t="s">
        <v>612</v>
      </c>
      <c r="M117">
        <v>3</v>
      </c>
      <c r="N117">
        <v>5</v>
      </c>
      <c r="O117">
        <v>2196</v>
      </c>
      <c r="P117" t="s">
        <v>569</v>
      </c>
      <c r="R117" t="s">
        <v>643</v>
      </c>
      <c r="S117" t="s">
        <v>644</v>
      </c>
      <c r="T117">
        <v>41</v>
      </c>
      <c r="U117">
        <v>-5</v>
      </c>
      <c r="V117">
        <v>2024</v>
      </c>
      <c r="W117" t="s">
        <v>1239</v>
      </c>
      <c r="AB117">
        <f>IF(I117=$AA$2, _xlfn.XLOOKUP(P117,tennis_clusters!B:B,tennis_clusters!AB:AB),"NA")</f>
        <v>15</v>
      </c>
      <c r="AC117" t="str">
        <f>IF(OR(ISNUMBER(AB117),ISNA(AB117)),"NA",_xlfn.XLOOKUP(I117,tennis_clusters!B:B,tennis_clusters!AB:AB))</f>
        <v>NA</v>
      </c>
      <c r="AD117" t="str">
        <f t="shared" si="10"/>
        <v>W</v>
      </c>
      <c r="AE117" t="str">
        <f t="shared" si="11"/>
        <v>W</v>
      </c>
      <c r="AF117">
        <f t="shared" si="12"/>
        <v>1</v>
      </c>
      <c r="AG117">
        <f>IF(AF117="","",_xlfn.XLOOKUP(AI117,pete_sampras_train!AL:AL,pete_sampras_train!AM:AM))</f>
        <v>0.70769230769230773</v>
      </c>
      <c r="AH117">
        <f t="shared" si="13"/>
        <v>0.72910996289775254</v>
      </c>
      <c r="AI117">
        <f t="shared" si="14"/>
        <v>15</v>
      </c>
      <c r="AJ117">
        <f t="shared" si="15"/>
        <v>2196</v>
      </c>
      <c r="AK117">
        <f t="shared" si="16"/>
        <v>2024</v>
      </c>
      <c r="AL117">
        <f t="shared" si="9"/>
        <v>8.5443786982248499E-2</v>
      </c>
      <c r="AN117">
        <f t="shared" si="17"/>
        <v>7.3381412201257004E-2</v>
      </c>
    </row>
    <row r="118" spans="1:40" x14ac:dyDescent="0.2">
      <c r="A118" s="2" t="d">
        <v>1998-10-19</v>
      </c>
      <c r="B118" t="s">
        <v>898</v>
      </c>
      <c r="C118" t="s">
        <v>637</v>
      </c>
      <c r="D118">
        <v>3</v>
      </c>
      <c r="E118" t="s">
        <v>819</v>
      </c>
      <c r="F118" t="b">
        <v>1</v>
      </c>
      <c r="G118">
        <v>63</v>
      </c>
      <c r="H118" t="s">
        <v>618</v>
      </c>
      <c r="I118" t="s">
        <v>559</v>
      </c>
      <c r="K118" t="s">
        <v>621</v>
      </c>
      <c r="L118" t="s">
        <v>622</v>
      </c>
      <c r="M118">
        <v>53</v>
      </c>
      <c r="N118">
        <v>7</v>
      </c>
      <c r="O118">
        <v>2032</v>
      </c>
      <c r="P118" t="s">
        <v>462</v>
      </c>
      <c r="Q118">
        <v>1</v>
      </c>
      <c r="R118" t="s">
        <v>611</v>
      </c>
      <c r="S118" t="s">
        <v>612</v>
      </c>
      <c r="T118">
        <v>1</v>
      </c>
      <c r="U118">
        <v>-7</v>
      </c>
      <c r="V118">
        <v>2285</v>
      </c>
      <c r="W118" t="s">
        <v>832</v>
      </c>
      <c r="Z118" t="s">
        <v>832</v>
      </c>
      <c r="AB118" t="str">
        <f>IF(I118=$AA$2, _xlfn.XLOOKUP(P118,tennis_clusters!B:B,tennis_clusters!AB:AB),"NA")</f>
        <v>NA</v>
      </c>
      <c r="AC118">
        <f>IF(OR(ISNUMBER(AB118),ISNA(AB118)),"NA",_xlfn.XLOOKUP(I118,tennis_clusters!B:B,tennis_clusters!AB:AB))</f>
        <v>15</v>
      </c>
      <c r="AD118" t="str">
        <f t="shared" si="10"/>
        <v>L</v>
      </c>
      <c r="AE118" t="str">
        <f t="shared" si="11"/>
        <v>L</v>
      </c>
      <c r="AF118">
        <f t="shared" si="12"/>
        <v>0</v>
      </c>
      <c r="AG118">
        <f>IF(AF118="","",_xlfn.XLOOKUP(AI118,pete_sampras_train!AL:AL,pete_sampras_train!AM:AM))</f>
        <v>0.70769230769230773</v>
      </c>
      <c r="AH118">
        <f t="shared" si="13"/>
        <v>0.81097915811994781</v>
      </c>
      <c r="AI118">
        <f t="shared" si="14"/>
        <v>15</v>
      </c>
      <c r="AJ118">
        <f t="shared" si="15"/>
        <v>2285</v>
      </c>
      <c r="AK118">
        <f t="shared" si="16"/>
        <v>2032</v>
      </c>
      <c r="AL118">
        <f t="shared" si="9"/>
        <v>0.50082840236686399</v>
      </c>
      <c r="AN118">
        <f t="shared" si="17"/>
        <v>0.65768719490493932</v>
      </c>
    </row>
    <row r="119" spans="1:40" x14ac:dyDescent="0.2">
      <c r="A119" s="2" t="d">
        <v>1993-06-21</v>
      </c>
      <c r="B119" t="s">
        <v>658</v>
      </c>
      <c r="C119" t="s">
        <v>608</v>
      </c>
      <c r="D119">
        <v>5</v>
      </c>
      <c r="E119" t="s">
        <v>608</v>
      </c>
      <c r="F119" t="b">
        <v>0</v>
      </c>
      <c r="G119">
        <v>56</v>
      </c>
      <c r="H119" t="s">
        <v>610</v>
      </c>
      <c r="I119" t="s">
        <v>462</v>
      </c>
      <c r="J119">
        <v>1</v>
      </c>
      <c r="K119" t="s">
        <v>611</v>
      </c>
      <c r="L119" t="s">
        <v>612</v>
      </c>
      <c r="M119">
        <v>1</v>
      </c>
      <c r="N119">
        <v>17</v>
      </c>
      <c r="O119">
        <v>2309</v>
      </c>
      <c r="P119" t="s">
        <v>289</v>
      </c>
      <c r="Q119">
        <v>3</v>
      </c>
      <c r="R119" t="s">
        <v>611</v>
      </c>
      <c r="S119" t="s">
        <v>612</v>
      </c>
      <c r="T119">
        <v>2</v>
      </c>
      <c r="U119">
        <v>-16</v>
      </c>
      <c r="V119">
        <v>2323</v>
      </c>
      <c r="W119" t="s">
        <v>1188</v>
      </c>
      <c r="AB119">
        <f>IF(I119=$AA$2, _xlfn.XLOOKUP(P119,tennis_clusters!B:B,tennis_clusters!AB:AB),"NA")</f>
        <v>8</v>
      </c>
      <c r="AC119" t="str">
        <f>IF(OR(ISNUMBER(AB119),ISNA(AB119)),"NA",_xlfn.XLOOKUP(I119,tennis_clusters!B:B,tennis_clusters!AB:AB))</f>
        <v>NA</v>
      </c>
      <c r="AD119" t="str">
        <f t="shared" si="10"/>
        <v>W</v>
      </c>
      <c r="AE119" t="str">
        <f t="shared" si="11"/>
        <v>W</v>
      </c>
      <c r="AF119">
        <f t="shared" si="12"/>
        <v>1</v>
      </c>
      <c r="AG119">
        <f>IF(AF119="","",_xlfn.XLOOKUP(AI119,pete_sampras_train!AL:AL,pete_sampras_train!AM:AM))</f>
        <v>0.7415730337078652</v>
      </c>
      <c r="AH119">
        <f t="shared" si="13"/>
        <v>0.47986327796418354</v>
      </c>
      <c r="AI119">
        <f t="shared" si="14"/>
        <v>8</v>
      </c>
      <c r="AJ119">
        <f t="shared" si="15"/>
        <v>2309</v>
      </c>
      <c r="AK119">
        <f t="shared" si="16"/>
        <v>2323</v>
      </c>
      <c r="AL119">
        <f t="shared" si="9"/>
        <v>6.6784496906956176E-2</v>
      </c>
      <c r="AN119">
        <f t="shared" si="17"/>
        <v>0.27054220961016412</v>
      </c>
    </row>
    <row r="120" spans="1:40" x14ac:dyDescent="0.2">
      <c r="A120" s="2" t="d">
        <v>1989-05-29</v>
      </c>
      <c r="B120" t="s">
        <v>670</v>
      </c>
      <c r="C120" t="s">
        <v>608</v>
      </c>
      <c r="D120">
        <v>5</v>
      </c>
      <c r="E120" t="s">
        <v>671</v>
      </c>
      <c r="F120" t="b">
        <v>0</v>
      </c>
      <c r="H120" t="s">
        <v>632</v>
      </c>
      <c r="I120" t="s">
        <v>462</v>
      </c>
      <c r="K120" t="s">
        <v>611</v>
      </c>
      <c r="L120" t="s">
        <v>612</v>
      </c>
      <c r="M120">
        <v>92</v>
      </c>
      <c r="N120">
        <v>15</v>
      </c>
      <c r="O120">
        <v>1849</v>
      </c>
      <c r="P120" t="s">
        <v>1400</v>
      </c>
      <c r="R120" t="s">
        <v>1386</v>
      </c>
      <c r="S120" t="s">
        <v>1387</v>
      </c>
      <c r="T120">
        <v>128</v>
      </c>
      <c r="U120">
        <v>-17</v>
      </c>
      <c r="V120">
        <v>1804</v>
      </c>
      <c r="W120" t="s">
        <v>619</v>
      </c>
      <c r="AB120" t="e">
        <f>IF(I120=$AA$2, _xlfn.XLOOKUP(P120,tennis_clusters!B:B,tennis_clusters!AB:AB),"NA")</f>
        <v>#N/A</v>
      </c>
      <c r="AC120" t="str">
        <f>IF(OR(ISNUMBER(AB120),ISNA(AB120)),"NA",_xlfn.XLOOKUP(I120,tennis_clusters!B:B,tennis_clusters!AB:AB))</f>
        <v>NA</v>
      </c>
      <c r="AD120" t="str">
        <f t="shared" si="10"/>
        <v>W</v>
      </c>
      <c r="AE120" t="str">
        <f t="shared" si="11"/>
        <v/>
      </c>
      <c r="AF120" t="str">
        <f t="shared" si="12"/>
        <v/>
      </c>
      <c r="AG120" t="str">
        <f>IF(AF120="","",_xlfn.XLOOKUP(AI120,pete_sampras_train!AL:AL,pete_sampras_train!AM:AM))</f>
        <v/>
      </c>
      <c r="AH120" t="str">
        <f t="shared" si="13"/>
        <v/>
      </c>
      <c r="AI120" t="str">
        <f t="shared" si="14"/>
        <v/>
      </c>
      <c r="AJ120">
        <f t="shared" si="15"/>
        <v>1849</v>
      </c>
      <c r="AK120">
        <f t="shared" si="16"/>
        <v>1804</v>
      </c>
      <c r="AL120" t="str">
        <f t="shared" si="9"/>
        <v/>
      </c>
      <c r="AN120" t="str">
        <f t="shared" si="17"/>
        <v/>
      </c>
    </row>
    <row r="121" spans="1:40" x14ac:dyDescent="0.2">
      <c r="A121" s="2" t="d">
        <v>1998-10-26</v>
      </c>
      <c r="B121" t="s">
        <v>726</v>
      </c>
      <c r="C121" t="s">
        <v>642</v>
      </c>
      <c r="D121">
        <v>3</v>
      </c>
      <c r="E121" t="s">
        <v>609</v>
      </c>
      <c r="F121" t="b">
        <v>1</v>
      </c>
      <c r="G121">
        <v>61</v>
      </c>
      <c r="H121" t="s">
        <v>624</v>
      </c>
      <c r="I121" t="s">
        <v>462</v>
      </c>
      <c r="J121">
        <v>1</v>
      </c>
      <c r="K121" t="s">
        <v>611</v>
      </c>
      <c r="L121" t="s">
        <v>612</v>
      </c>
      <c r="M121">
        <v>1</v>
      </c>
      <c r="N121">
        <v>3</v>
      </c>
      <c r="O121">
        <v>2278</v>
      </c>
      <c r="P121" t="s">
        <v>431</v>
      </c>
      <c r="R121" t="s">
        <v>621</v>
      </c>
      <c r="S121" t="s">
        <v>622</v>
      </c>
      <c r="T121">
        <v>34</v>
      </c>
      <c r="U121">
        <v>-4</v>
      </c>
      <c r="V121">
        <v>1998</v>
      </c>
      <c r="W121" t="s">
        <v>666</v>
      </c>
      <c r="AB121">
        <f>IF(I121=$AA$2, _xlfn.XLOOKUP(P121,tennis_clusters!B:B,tennis_clusters!AB:AB),"NA")</f>
        <v>2</v>
      </c>
      <c r="AC121" t="str">
        <f>IF(OR(ISNUMBER(AB121),ISNA(AB121)),"NA",_xlfn.XLOOKUP(I121,tennis_clusters!B:B,tennis_clusters!AB:AB))</f>
        <v>NA</v>
      </c>
      <c r="AD121" t="str">
        <f t="shared" si="10"/>
        <v>W</v>
      </c>
      <c r="AE121" t="str">
        <f t="shared" si="11"/>
        <v>W</v>
      </c>
      <c r="AF121">
        <f t="shared" si="12"/>
        <v>1</v>
      </c>
      <c r="AG121">
        <f>IF(AF121="","",_xlfn.XLOOKUP(AI121,pete_sampras_train!AL:AL,pete_sampras_train!AM:AM))</f>
        <v>0.78749999999999998</v>
      </c>
      <c r="AH121">
        <f t="shared" si="13"/>
        <v>0.83366246918343812</v>
      </c>
      <c r="AI121">
        <f t="shared" si="14"/>
        <v>2</v>
      </c>
      <c r="AJ121">
        <f t="shared" si="15"/>
        <v>2278</v>
      </c>
      <c r="AK121">
        <f t="shared" si="16"/>
        <v>1998</v>
      </c>
      <c r="AL121">
        <f t="shared" si="9"/>
        <v>4.5156250000000009E-2</v>
      </c>
      <c r="AN121">
        <f t="shared" si="17"/>
        <v>2.7668174158150673E-2</v>
      </c>
    </row>
    <row r="122" spans="1:40" x14ac:dyDescent="0.2">
      <c r="A122" s="2" t="d">
        <v>1992-08-10</v>
      </c>
      <c r="B122" t="s">
        <v>641</v>
      </c>
      <c r="C122" t="s">
        <v>642</v>
      </c>
      <c r="D122">
        <v>3</v>
      </c>
      <c r="E122" t="s">
        <v>609</v>
      </c>
      <c r="F122" t="b">
        <v>0</v>
      </c>
      <c r="G122">
        <v>38</v>
      </c>
      <c r="H122" t="s">
        <v>614</v>
      </c>
      <c r="I122" t="s">
        <v>462</v>
      </c>
      <c r="J122">
        <v>3</v>
      </c>
      <c r="K122" t="s">
        <v>611</v>
      </c>
      <c r="L122" t="s">
        <v>612</v>
      </c>
      <c r="M122">
        <v>3</v>
      </c>
      <c r="N122">
        <v>11</v>
      </c>
      <c r="O122">
        <v>2204</v>
      </c>
      <c r="P122" t="s">
        <v>522</v>
      </c>
      <c r="Q122">
        <v>2</v>
      </c>
      <c r="R122" t="s">
        <v>678</v>
      </c>
      <c r="S122" t="s">
        <v>679</v>
      </c>
      <c r="T122">
        <v>2</v>
      </c>
      <c r="U122">
        <v>-12</v>
      </c>
      <c r="V122">
        <v>2213</v>
      </c>
      <c r="W122" t="s">
        <v>842</v>
      </c>
      <c r="AB122">
        <f>IF(I122=$AA$2, _xlfn.XLOOKUP(P122,tennis_clusters!B:B,tennis_clusters!AB:AB),"NA")</f>
        <v>8</v>
      </c>
      <c r="AC122" t="str">
        <f>IF(OR(ISNUMBER(AB122),ISNA(AB122)),"NA",_xlfn.XLOOKUP(I122,tennis_clusters!B:B,tennis_clusters!AB:AB))</f>
        <v>NA</v>
      </c>
      <c r="AD122" t="str">
        <f t="shared" si="10"/>
        <v>W</v>
      </c>
      <c r="AE122" t="str">
        <f t="shared" si="11"/>
        <v>W</v>
      </c>
      <c r="AF122">
        <f t="shared" si="12"/>
        <v>1</v>
      </c>
      <c r="AG122">
        <f>IF(AF122="","",_xlfn.XLOOKUP(AI122,pete_sampras_train!AL:AL,pete_sampras_train!AM:AM))</f>
        <v>0.7415730337078652</v>
      </c>
      <c r="AH122">
        <f t="shared" si="13"/>
        <v>0.48705085510713625</v>
      </c>
      <c r="AI122">
        <f t="shared" si="14"/>
        <v>8</v>
      </c>
      <c r="AJ122">
        <f t="shared" si="15"/>
        <v>2204</v>
      </c>
      <c r="AK122">
        <f t="shared" si="16"/>
        <v>2213</v>
      </c>
      <c r="AL122">
        <f t="shared" si="9"/>
        <v>6.6784496906956176E-2</v>
      </c>
      <c r="AN122">
        <f t="shared" si="17"/>
        <v>0.26311682524632019</v>
      </c>
    </row>
    <row r="123" spans="1:40" x14ac:dyDescent="0.2">
      <c r="A123" s="2" t="d">
        <v>1992-08-10</v>
      </c>
      <c r="B123" t="s">
        <v>641</v>
      </c>
      <c r="C123" t="s">
        <v>642</v>
      </c>
      <c r="D123">
        <v>3</v>
      </c>
      <c r="E123" t="s">
        <v>609</v>
      </c>
      <c r="F123" t="b">
        <v>0</v>
      </c>
      <c r="G123">
        <v>38</v>
      </c>
      <c r="H123" t="s">
        <v>620</v>
      </c>
      <c r="I123" t="s">
        <v>462</v>
      </c>
      <c r="J123">
        <v>3</v>
      </c>
      <c r="K123" t="s">
        <v>611</v>
      </c>
      <c r="L123" t="s">
        <v>612</v>
      </c>
      <c r="M123">
        <v>3</v>
      </c>
      <c r="N123">
        <v>4</v>
      </c>
      <c r="O123">
        <v>2191</v>
      </c>
      <c r="P123" t="s">
        <v>388</v>
      </c>
      <c r="R123" t="s">
        <v>643</v>
      </c>
      <c r="S123" t="s">
        <v>644</v>
      </c>
      <c r="T123">
        <v>58</v>
      </c>
      <c r="U123">
        <v>-5</v>
      </c>
      <c r="V123">
        <v>1945</v>
      </c>
      <c r="W123" t="s">
        <v>1232</v>
      </c>
      <c r="AB123">
        <f>IF(I123=$AA$2, _xlfn.XLOOKUP(P123,tennis_clusters!B:B,tennis_clusters!AB:AB),"NA")</f>
        <v>2</v>
      </c>
      <c r="AC123" t="str">
        <f>IF(OR(ISNUMBER(AB123),ISNA(AB123)),"NA",_xlfn.XLOOKUP(I123,tennis_clusters!B:B,tennis_clusters!AB:AB))</f>
        <v>NA</v>
      </c>
      <c r="AD123" t="str">
        <f t="shared" si="10"/>
        <v>W</v>
      </c>
      <c r="AE123" t="str">
        <f t="shared" si="11"/>
        <v>W</v>
      </c>
      <c r="AF123">
        <f t="shared" si="12"/>
        <v>1</v>
      </c>
      <c r="AG123">
        <f>IF(AF123="","",_xlfn.XLOOKUP(AI123,pete_sampras_train!AL:AL,pete_sampras_train!AM:AM))</f>
        <v>0.78749999999999998</v>
      </c>
      <c r="AH123">
        <f t="shared" si="13"/>
        <v>0.80472469349925946</v>
      </c>
      <c r="AI123">
        <f t="shared" si="14"/>
        <v>2</v>
      </c>
      <c r="AJ123">
        <f t="shared" si="15"/>
        <v>2191</v>
      </c>
      <c r="AK123">
        <f t="shared" si="16"/>
        <v>1945</v>
      </c>
      <c r="AL123">
        <f t="shared" si="9"/>
        <v>4.5156250000000009E-2</v>
      </c>
      <c r="AN123">
        <f t="shared" si="17"/>
        <v>3.813244532895816E-2</v>
      </c>
    </row>
    <row r="124" spans="1:40" x14ac:dyDescent="0.2">
      <c r="A124" s="2" t="d">
        <v>1997-06-23</v>
      </c>
      <c r="B124" t="s">
        <v>658</v>
      </c>
      <c r="C124" t="s">
        <v>608</v>
      </c>
      <c r="D124">
        <v>5</v>
      </c>
      <c r="E124" t="s">
        <v>608</v>
      </c>
      <c r="F124" t="b">
        <v>0</v>
      </c>
      <c r="G124">
        <v>53</v>
      </c>
      <c r="H124" t="s">
        <v>624</v>
      </c>
      <c r="I124" t="s">
        <v>462</v>
      </c>
      <c r="J124">
        <v>1</v>
      </c>
      <c r="K124" t="s">
        <v>611</v>
      </c>
      <c r="L124" t="s">
        <v>612</v>
      </c>
      <c r="M124">
        <v>1</v>
      </c>
      <c r="N124">
        <v>4</v>
      </c>
      <c r="O124">
        <v>2294</v>
      </c>
      <c r="P124" t="s">
        <v>102</v>
      </c>
      <c r="R124" t="s">
        <v>713</v>
      </c>
      <c r="S124" t="s">
        <v>714</v>
      </c>
      <c r="T124">
        <v>65</v>
      </c>
      <c r="U124">
        <v>-4</v>
      </c>
      <c r="V124">
        <v>1968</v>
      </c>
      <c r="W124" t="s">
        <v>973</v>
      </c>
      <c r="AB124">
        <f>IF(I124=$AA$2, _xlfn.XLOOKUP(P124,tennis_clusters!B:B,tennis_clusters!AB:AB),"NA")</f>
        <v>13</v>
      </c>
      <c r="AC124" t="str">
        <f>IF(OR(ISNUMBER(AB124),ISNA(AB124)),"NA",_xlfn.XLOOKUP(I124,tennis_clusters!B:B,tennis_clusters!AB:AB))</f>
        <v>NA</v>
      </c>
      <c r="AD124" t="str">
        <f t="shared" si="10"/>
        <v>W</v>
      </c>
      <c r="AE124" t="str">
        <f t="shared" si="11"/>
        <v>W</v>
      </c>
      <c r="AF124">
        <f t="shared" si="12"/>
        <v>1</v>
      </c>
      <c r="AG124">
        <f>IF(AF124="","",_xlfn.XLOOKUP(AI124,pete_sampras_train!AL:AL,pete_sampras_train!AM:AM))</f>
        <v>0.80909090909090908</v>
      </c>
      <c r="AH124">
        <f t="shared" si="13"/>
        <v>0.8672208959675437</v>
      </c>
      <c r="AI124">
        <f t="shared" si="14"/>
        <v>13</v>
      </c>
      <c r="AJ124">
        <f t="shared" si="15"/>
        <v>2294</v>
      </c>
      <c r="AK124">
        <f t="shared" si="16"/>
        <v>1968</v>
      </c>
      <c r="AL124">
        <f t="shared" si="9"/>
        <v>3.6446280991735538E-2</v>
      </c>
      <c r="AN124">
        <f t="shared" si="17"/>
        <v>1.7630290467661854E-2</v>
      </c>
    </row>
    <row r="125" spans="1:40" x14ac:dyDescent="0.2">
      <c r="A125" s="2" t="d">
        <v>1998-10-19</v>
      </c>
      <c r="B125" t="s">
        <v>898</v>
      </c>
      <c r="C125" t="s">
        <v>637</v>
      </c>
      <c r="D125">
        <v>3</v>
      </c>
      <c r="E125" t="s">
        <v>819</v>
      </c>
      <c r="F125" t="b">
        <v>1</v>
      </c>
      <c r="G125">
        <v>63</v>
      </c>
      <c r="H125" t="s">
        <v>624</v>
      </c>
      <c r="I125" t="s">
        <v>462</v>
      </c>
      <c r="J125">
        <v>1</v>
      </c>
      <c r="K125" t="s">
        <v>611</v>
      </c>
      <c r="L125" t="s">
        <v>612</v>
      </c>
      <c r="M125">
        <v>1</v>
      </c>
      <c r="N125">
        <v>5</v>
      </c>
      <c r="O125">
        <v>2278</v>
      </c>
      <c r="P125" t="s">
        <v>551</v>
      </c>
      <c r="R125" t="s">
        <v>611</v>
      </c>
      <c r="S125" t="s">
        <v>612</v>
      </c>
      <c r="T125">
        <v>25</v>
      </c>
      <c r="U125">
        <v>-4</v>
      </c>
      <c r="V125">
        <v>2100</v>
      </c>
      <c r="W125" t="s">
        <v>899</v>
      </c>
      <c r="AB125">
        <f>IF(I125=$AA$2, _xlfn.XLOOKUP(P125,tennis_clusters!B:B,tennis_clusters!AB:AB),"NA")</f>
        <v>11</v>
      </c>
      <c r="AC125" t="str">
        <f>IF(OR(ISNUMBER(AB125),ISNA(AB125)),"NA",_xlfn.XLOOKUP(I125,tennis_clusters!B:B,tennis_clusters!AB:AB))</f>
        <v>NA</v>
      </c>
      <c r="AD125" t="str">
        <f t="shared" si="10"/>
        <v>W</v>
      </c>
      <c r="AE125" t="str">
        <f t="shared" si="11"/>
        <v>W</v>
      </c>
      <c r="AF125">
        <f t="shared" si="12"/>
        <v>1</v>
      </c>
      <c r="AG125">
        <f>IF(AF125="","",_xlfn.XLOOKUP(AI125,pete_sampras_train!AL:AL,pete_sampras_train!AM:AM))</f>
        <v>0.66279069767441856</v>
      </c>
      <c r="AH125">
        <f t="shared" si="13"/>
        <v>0.73587744410147649</v>
      </c>
      <c r="AI125">
        <f t="shared" si="14"/>
        <v>11</v>
      </c>
      <c r="AJ125">
        <f t="shared" si="15"/>
        <v>2278</v>
      </c>
      <c r="AK125">
        <f t="shared" si="16"/>
        <v>2100</v>
      </c>
      <c r="AL125">
        <f t="shared" si="9"/>
        <v>0.11371011357490539</v>
      </c>
      <c r="AN125">
        <f t="shared" si="17"/>
        <v>6.9760724534368684E-2</v>
      </c>
    </row>
    <row r="126" spans="1:40" x14ac:dyDescent="0.2">
      <c r="A126" s="2" t="d">
        <v>1991-02-11</v>
      </c>
      <c r="B126" t="s">
        <v>938</v>
      </c>
      <c r="C126" t="s">
        <v>783</v>
      </c>
      <c r="D126">
        <v>3</v>
      </c>
      <c r="E126" t="s">
        <v>819</v>
      </c>
      <c r="F126" t="b">
        <v>1</v>
      </c>
      <c r="G126">
        <v>41</v>
      </c>
      <c r="H126" t="s">
        <v>624</v>
      </c>
      <c r="I126" t="s">
        <v>462</v>
      </c>
      <c r="J126">
        <v>2</v>
      </c>
      <c r="K126" t="s">
        <v>611</v>
      </c>
      <c r="L126" t="s">
        <v>612</v>
      </c>
      <c r="M126">
        <v>5</v>
      </c>
      <c r="N126">
        <v>3</v>
      </c>
      <c r="O126">
        <v>2174</v>
      </c>
      <c r="P126" t="s">
        <v>1319</v>
      </c>
      <c r="R126" t="s">
        <v>693</v>
      </c>
      <c r="S126" t="s">
        <v>694</v>
      </c>
      <c r="T126">
        <v>108</v>
      </c>
      <c r="U126">
        <v>-3</v>
      </c>
      <c r="V126">
        <v>1862</v>
      </c>
      <c r="W126" t="s">
        <v>905</v>
      </c>
      <c r="AB126" t="e">
        <f>IF(I126=$AA$2, _xlfn.XLOOKUP(P126,tennis_clusters!B:B,tennis_clusters!AB:AB),"NA")</f>
        <v>#N/A</v>
      </c>
      <c r="AC126" t="str">
        <f>IF(OR(ISNUMBER(AB126),ISNA(AB126)),"NA",_xlfn.XLOOKUP(I126,tennis_clusters!B:B,tennis_clusters!AB:AB))</f>
        <v>NA</v>
      </c>
      <c r="AD126" t="str">
        <f t="shared" si="10"/>
        <v>W</v>
      </c>
      <c r="AE126" t="str">
        <f t="shared" si="11"/>
        <v/>
      </c>
      <c r="AF126" t="str">
        <f t="shared" si="12"/>
        <v/>
      </c>
      <c r="AG126" t="str">
        <f>IF(AF126="","",_xlfn.XLOOKUP(AI126,pete_sampras_train!AL:AL,pete_sampras_train!AM:AM))</f>
        <v/>
      </c>
      <c r="AH126" t="str">
        <f t="shared" si="13"/>
        <v/>
      </c>
      <c r="AI126" t="str">
        <f t="shared" si="14"/>
        <v/>
      </c>
      <c r="AJ126">
        <f t="shared" si="15"/>
        <v>2174</v>
      </c>
      <c r="AK126">
        <f t="shared" si="16"/>
        <v>1862</v>
      </c>
      <c r="AL126" t="str">
        <f t="shared" si="9"/>
        <v/>
      </c>
      <c r="AN126" t="str">
        <f t="shared" si="17"/>
        <v/>
      </c>
    </row>
    <row r="127" spans="1:40" x14ac:dyDescent="0.2">
      <c r="A127" s="2" t="d">
        <v>1994-02-28</v>
      </c>
      <c r="B127" t="s">
        <v>706</v>
      </c>
      <c r="C127" t="s">
        <v>642</v>
      </c>
      <c r="D127">
        <v>3</v>
      </c>
      <c r="E127" t="s">
        <v>609</v>
      </c>
      <c r="F127" t="b">
        <v>0</v>
      </c>
      <c r="G127">
        <v>48</v>
      </c>
      <c r="H127" t="s">
        <v>614</v>
      </c>
      <c r="I127" t="s">
        <v>462</v>
      </c>
      <c r="J127">
        <v>1</v>
      </c>
      <c r="K127" t="s">
        <v>611</v>
      </c>
      <c r="L127" t="s">
        <v>612</v>
      </c>
      <c r="M127">
        <v>1</v>
      </c>
      <c r="N127">
        <v>8</v>
      </c>
      <c r="O127">
        <v>2339</v>
      </c>
      <c r="P127" t="s">
        <v>522</v>
      </c>
      <c r="Q127">
        <v>3</v>
      </c>
      <c r="R127" t="s">
        <v>678</v>
      </c>
      <c r="S127" t="s">
        <v>679</v>
      </c>
      <c r="T127">
        <v>4</v>
      </c>
      <c r="U127">
        <v>-8</v>
      </c>
      <c r="V127">
        <v>2220</v>
      </c>
      <c r="W127" t="s">
        <v>1156</v>
      </c>
      <c r="AB127">
        <f>IF(I127=$AA$2, _xlfn.XLOOKUP(P127,tennis_clusters!B:B,tennis_clusters!AB:AB),"NA")</f>
        <v>8</v>
      </c>
      <c r="AC127" t="str">
        <f>IF(OR(ISNUMBER(AB127),ISNA(AB127)),"NA",_xlfn.XLOOKUP(I127,tennis_clusters!B:B,tennis_clusters!AB:AB))</f>
        <v>NA</v>
      </c>
      <c r="AD127" t="str">
        <f t="shared" si="10"/>
        <v>W</v>
      </c>
      <c r="AE127" t="str">
        <f t="shared" si="11"/>
        <v>W</v>
      </c>
      <c r="AF127">
        <f t="shared" si="12"/>
        <v>1</v>
      </c>
      <c r="AG127">
        <f>IF(AF127="","",_xlfn.XLOOKUP(AI127,pete_sampras_train!AL:AL,pete_sampras_train!AM:AM))</f>
        <v>0.7415730337078652</v>
      </c>
      <c r="AH127">
        <f t="shared" si="13"/>
        <v>0.66485797855476481</v>
      </c>
      <c r="AI127">
        <f t="shared" si="14"/>
        <v>8</v>
      </c>
      <c r="AJ127">
        <f t="shared" si="15"/>
        <v>2339</v>
      </c>
      <c r="AK127">
        <f t="shared" si="16"/>
        <v>2220</v>
      </c>
      <c r="AL127">
        <f t="shared" si="9"/>
        <v>6.6784496906956176E-2</v>
      </c>
      <c r="AN127">
        <f t="shared" si="17"/>
        <v>0.11232017453839849</v>
      </c>
    </row>
    <row r="128" spans="1:40" x14ac:dyDescent="0.2">
      <c r="A128" s="2" t="d">
        <v>1999-11-22</v>
      </c>
      <c r="B128" t="s">
        <v>839</v>
      </c>
      <c r="C128" t="s">
        <v>610</v>
      </c>
      <c r="D128">
        <v>3</v>
      </c>
      <c r="E128" t="s">
        <v>609</v>
      </c>
      <c r="F128" t="b">
        <v>1</v>
      </c>
      <c r="G128">
        <v>55</v>
      </c>
      <c r="H128" t="s">
        <v>677</v>
      </c>
      <c r="I128" t="s">
        <v>462</v>
      </c>
      <c r="K128" t="s">
        <v>611</v>
      </c>
      <c r="L128" t="s">
        <v>612</v>
      </c>
      <c r="M128">
        <v>5</v>
      </c>
      <c r="N128">
        <v>5</v>
      </c>
      <c r="O128">
        <v>2274</v>
      </c>
      <c r="P128" t="s">
        <v>226</v>
      </c>
      <c r="R128" t="s">
        <v>737</v>
      </c>
      <c r="S128" t="s">
        <v>738</v>
      </c>
      <c r="T128">
        <v>3</v>
      </c>
      <c r="U128">
        <v>-5</v>
      </c>
      <c r="V128">
        <v>2078</v>
      </c>
      <c r="W128" t="s">
        <v>842</v>
      </c>
      <c r="AB128">
        <f>IF(I128=$AA$2, _xlfn.XLOOKUP(P128,tennis_clusters!B:B,tennis_clusters!AB:AB),"NA")</f>
        <v>11</v>
      </c>
      <c r="AC128" t="str">
        <f>IF(OR(ISNUMBER(AB128),ISNA(AB128)),"NA",_xlfn.XLOOKUP(I128,tennis_clusters!B:B,tennis_clusters!AB:AB))</f>
        <v>NA</v>
      </c>
      <c r="AD128" t="str">
        <f t="shared" si="10"/>
        <v>W</v>
      </c>
      <c r="AE128" t="str">
        <f t="shared" si="11"/>
        <v>W</v>
      </c>
      <c r="AF128">
        <f t="shared" si="12"/>
        <v>1</v>
      </c>
      <c r="AG128">
        <f>IF(AF128="","",_xlfn.XLOOKUP(AI128,pete_sampras_train!AL:AL,pete_sampras_train!AM:AM))</f>
        <v>0.66279069767441856</v>
      </c>
      <c r="AH128">
        <f t="shared" si="13"/>
        <v>0.75551888207119688</v>
      </c>
      <c r="AI128">
        <f t="shared" si="14"/>
        <v>11</v>
      </c>
      <c r="AJ128">
        <f t="shared" si="15"/>
        <v>2274</v>
      </c>
      <c r="AK128">
        <f t="shared" si="16"/>
        <v>2078</v>
      </c>
      <c r="AL128">
        <f t="shared" si="9"/>
        <v>0.11371011357490539</v>
      </c>
      <c r="AN128">
        <f t="shared" si="17"/>
        <v>5.9771017023717336E-2</v>
      </c>
    </row>
    <row r="129" spans="1:40" x14ac:dyDescent="0.2">
      <c r="A129" s="2" t="d">
        <v>1996-03-18</v>
      </c>
      <c r="B129" t="s">
        <v>699</v>
      </c>
      <c r="C129" t="s">
        <v>642</v>
      </c>
      <c r="D129">
        <v>3</v>
      </c>
      <c r="E129" t="s">
        <v>609</v>
      </c>
      <c r="F129" t="b">
        <v>0</v>
      </c>
      <c r="G129">
        <v>46</v>
      </c>
      <c r="H129" t="s">
        <v>620</v>
      </c>
      <c r="I129" t="s">
        <v>462</v>
      </c>
      <c r="J129">
        <v>2</v>
      </c>
      <c r="K129" t="s">
        <v>611</v>
      </c>
      <c r="L129" t="s">
        <v>612</v>
      </c>
      <c r="M129">
        <v>2</v>
      </c>
      <c r="N129">
        <v>5</v>
      </c>
      <c r="O129">
        <v>2335</v>
      </c>
      <c r="P129" t="s">
        <v>551</v>
      </c>
      <c r="Q129">
        <v>16</v>
      </c>
      <c r="R129" t="s">
        <v>611</v>
      </c>
      <c r="S129" t="s">
        <v>612</v>
      </c>
      <c r="T129">
        <v>18</v>
      </c>
      <c r="U129">
        <v>-6</v>
      </c>
      <c r="V129">
        <v>2164</v>
      </c>
      <c r="W129" t="s">
        <v>666</v>
      </c>
      <c r="AB129">
        <f>IF(I129=$AA$2, _xlfn.XLOOKUP(P129,tennis_clusters!B:B,tennis_clusters!AB:AB),"NA")</f>
        <v>11</v>
      </c>
      <c r="AC129" t="str">
        <f>IF(OR(ISNUMBER(AB129),ISNA(AB129)),"NA",_xlfn.XLOOKUP(I129,tennis_clusters!B:B,tennis_clusters!AB:AB))</f>
        <v>NA</v>
      </c>
      <c r="AD129" t="str">
        <f t="shared" si="10"/>
        <v>W</v>
      </c>
      <c r="AE129" t="str">
        <f t="shared" si="11"/>
        <v>W</v>
      </c>
      <c r="AF129">
        <f t="shared" si="12"/>
        <v>1</v>
      </c>
      <c r="AG129">
        <f>IF(AF129="","",_xlfn.XLOOKUP(AI129,pete_sampras_train!AL:AL,pete_sampras_train!AM:AM))</f>
        <v>0.66279069767441856</v>
      </c>
      <c r="AH129">
        <f t="shared" si="13"/>
        <v>0.7279715135441962</v>
      </c>
      <c r="AI129">
        <f t="shared" si="14"/>
        <v>11</v>
      </c>
      <c r="AJ129">
        <f t="shared" si="15"/>
        <v>2335</v>
      </c>
      <c r="AK129">
        <f t="shared" si="16"/>
        <v>2164</v>
      </c>
      <c r="AL129">
        <f t="shared" si="9"/>
        <v>0.11371011357490539</v>
      </c>
      <c r="AN129">
        <f t="shared" si="17"/>
        <v>7.3999497443435425E-2</v>
      </c>
    </row>
    <row r="130" spans="1:40" x14ac:dyDescent="0.2">
      <c r="A130" s="2" t="d">
        <v>1991-10-14</v>
      </c>
      <c r="B130" t="s">
        <v>898</v>
      </c>
      <c r="C130" t="s">
        <v>637</v>
      </c>
      <c r="D130">
        <v>3</v>
      </c>
      <c r="E130" t="s">
        <v>819</v>
      </c>
      <c r="F130" t="b">
        <v>1</v>
      </c>
      <c r="G130">
        <v>43</v>
      </c>
      <c r="H130" t="s">
        <v>620</v>
      </c>
      <c r="I130" t="s">
        <v>462</v>
      </c>
      <c r="J130">
        <v>2</v>
      </c>
      <c r="K130" t="s">
        <v>611</v>
      </c>
      <c r="L130" t="s">
        <v>612</v>
      </c>
      <c r="M130">
        <v>7</v>
      </c>
      <c r="N130">
        <v>3</v>
      </c>
      <c r="O130">
        <v>2175</v>
      </c>
      <c r="P130" t="s">
        <v>542</v>
      </c>
      <c r="R130" t="s">
        <v>638</v>
      </c>
      <c r="S130" t="s">
        <v>639</v>
      </c>
      <c r="T130">
        <v>52</v>
      </c>
      <c r="U130">
        <v>-4</v>
      </c>
      <c r="V130">
        <v>1927</v>
      </c>
      <c r="W130" t="s">
        <v>1047</v>
      </c>
      <c r="AB130">
        <f>IF(I130=$AA$2, _xlfn.XLOOKUP(P130,tennis_clusters!B:B,tennis_clusters!AB:AB),"NA")</f>
        <v>27</v>
      </c>
      <c r="AC130" t="str">
        <f>IF(OR(ISNUMBER(AB130),ISNA(AB130)),"NA",_xlfn.XLOOKUP(I130,tennis_clusters!B:B,tennis_clusters!AB:AB))</f>
        <v>NA</v>
      </c>
      <c r="AD130" t="str">
        <f t="shared" si="10"/>
        <v>W</v>
      </c>
      <c r="AE130" t="str">
        <f t="shared" si="11"/>
        <v>W</v>
      </c>
      <c r="AF130">
        <f t="shared" si="12"/>
        <v>1</v>
      </c>
      <c r="AG130">
        <f>IF(AF130="","",_xlfn.XLOOKUP(AI130,pete_sampras_train!AL:AL,pete_sampras_train!AM:AM))</f>
        <v>0.88235294117647056</v>
      </c>
      <c r="AH130">
        <f t="shared" si="13"/>
        <v>0.80652752281710782</v>
      </c>
      <c r="AI130">
        <f t="shared" si="14"/>
        <v>27</v>
      </c>
      <c r="AJ130">
        <f t="shared" si="15"/>
        <v>2175</v>
      </c>
      <c r="AK130">
        <f t="shared" si="16"/>
        <v>1927</v>
      </c>
      <c r="AL130">
        <f t="shared" ref="AL130:AL193" si="18">IF(OR(AF130="",AG130=""),"",(AG130-AF130)^2)</f>
        <v>1.3840830449826995E-2</v>
      </c>
      <c r="AN130">
        <f t="shared" si="17"/>
        <v>3.7431599427284731E-2</v>
      </c>
    </row>
    <row r="131" spans="1:40" x14ac:dyDescent="0.2">
      <c r="A131" s="2" t="d">
        <v>1996-02-19</v>
      </c>
      <c r="B131" t="s">
        <v>782</v>
      </c>
      <c r="C131" t="s">
        <v>783</v>
      </c>
      <c r="D131">
        <v>3</v>
      </c>
      <c r="E131" t="s">
        <v>609</v>
      </c>
      <c r="F131" t="b">
        <v>1</v>
      </c>
      <c r="G131">
        <v>62</v>
      </c>
      <c r="H131" t="s">
        <v>610</v>
      </c>
      <c r="I131" t="s">
        <v>462</v>
      </c>
      <c r="J131">
        <v>1</v>
      </c>
      <c r="K131" t="s">
        <v>611</v>
      </c>
      <c r="L131" t="s">
        <v>612</v>
      </c>
      <c r="M131">
        <v>1</v>
      </c>
      <c r="N131">
        <v>6</v>
      </c>
      <c r="O131">
        <v>2349</v>
      </c>
      <c r="P131" t="s">
        <v>551</v>
      </c>
      <c r="Q131">
        <v>5</v>
      </c>
      <c r="R131" t="s">
        <v>611</v>
      </c>
      <c r="S131" t="s">
        <v>612</v>
      </c>
      <c r="T131">
        <v>22</v>
      </c>
      <c r="U131">
        <v>-6</v>
      </c>
      <c r="V131">
        <v>2161</v>
      </c>
      <c r="W131" t="s">
        <v>1042</v>
      </c>
      <c r="AB131">
        <f>IF(I131=$AA$2, _xlfn.XLOOKUP(P131,tennis_clusters!B:B,tennis_clusters!AB:AB),"NA")</f>
        <v>11</v>
      </c>
      <c r="AC131" t="str">
        <f>IF(OR(ISNUMBER(AB131),ISNA(AB131)),"NA",_xlfn.XLOOKUP(I131,tennis_clusters!B:B,tennis_clusters!AB:AB))</f>
        <v>NA</v>
      </c>
      <c r="AD131" t="str">
        <f t="shared" ref="AD131:AD194" si="19">IF(OR(ISNUMBER(AB131),ISNA(AB131)),"W","L")</f>
        <v>W</v>
      </c>
      <c r="AE131" t="str">
        <f t="shared" ref="AE131:AE194" si="20">IF(OR(ISNA(AB131),ISNA(AC131)),"",IF(ISNUMBER(AB131),"W","L"))</f>
        <v>W</v>
      </c>
      <c r="AF131">
        <f t="shared" ref="AF131:AF194" si="21">IF(AE131="","",IF(AE131="L",0,1))</f>
        <v>1</v>
      </c>
      <c r="AG131">
        <f>IF(AF131="","",_xlfn.XLOOKUP(AI131,pete_sampras_train!AL:AL,pete_sampras_train!AM:AM))</f>
        <v>0.66279069767441856</v>
      </c>
      <c r="AH131">
        <f t="shared" ref="AH131:AH194" si="22">IF(AE131="","",1/(1+10^((AK131-AJ131)/400)))</f>
        <v>0.74691292142894317</v>
      </c>
      <c r="AI131">
        <f t="shared" ref="AI131:AI194" si="23">IF(ISNUMBER(AB131),AB131,IF(ISNUMBER(AC131),AC131,""))</f>
        <v>11</v>
      </c>
      <c r="AJ131">
        <f t="shared" ref="AJ131:AJ194" si="24">IF(I131=$AA$2,O131,V131)</f>
        <v>2349</v>
      </c>
      <c r="AK131">
        <f t="shared" ref="AK131:AK194" si="25">IF(I131=$AA$2,V131,O131)</f>
        <v>2161</v>
      </c>
      <c r="AL131">
        <f t="shared" si="18"/>
        <v>0.11371011357490539</v>
      </c>
      <c r="AN131">
        <f t="shared" ref="AN131:AN194" si="26">IF(OR(AF131="",AH131=""),"",(AH131-AF131)^2)</f>
        <v>6.4053069339632299E-2</v>
      </c>
    </row>
    <row r="132" spans="1:40" x14ac:dyDescent="0.2">
      <c r="A132" s="2" t="d">
        <v>1998-03-16</v>
      </c>
      <c r="B132" t="s">
        <v>699</v>
      </c>
      <c r="C132" t="s">
        <v>642</v>
      </c>
      <c r="D132">
        <v>3</v>
      </c>
      <c r="E132" t="s">
        <v>609</v>
      </c>
      <c r="F132" t="b">
        <v>0</v>
      </c>
      <c r="G132">
        <v>47</v>
      </c>
      <c r="H132" t="s">
        <v>624</v>
      </c>
      <c r="I132" t="s">
        <v>572</v>
      </c>
      <c r="J132">
        <v>32</v>
      </c>
      <c r="K132" t="s">
        <v>655</v>
      </c>
      <c r="L132" t="s">
        <v>656</v>
      </c>
      <c r="M132">
        <v>36</v>
      </c>
      <c r="N132">
        <v>17</v>
      </c>
      <c r="O132">
        <v>2056</v>
      </c>
      <c r="P132" t="s">
        <v>462</v>
      </c>
      <c r="Q132">
        <v>1</v>
      </c>
      <c r="R132" t="s">
        <v>611</v>
      </c>
      <c r="S132" t="s">
        <v>612</v>
      </c>
      <c r="T132">
        <v>1</v>
      </c>
      <c r="U132">
        <v>-16</v>
      </c>
      <c r="V132">
        <v>2318</v>
      </c>
      <c r="W132" t="s">
        <v>937</v>
      </c>
      <c r="AB132" t="str">
        <f>IF(I132=$AA$2, _xlfn.XLOOKUP(P132,tennis_clusters!B:B,tennis_clusters!AB:AB),"NA")</f>
        <v>NA</v>
      </c>
      <c r="AC132">
        <f>IF(OR(ISNUMBER(AB132),ISNA(AB132)),"NA",_xlfn.XLOOKUP(I132,tennis_clusters!B:B,tennis_clusters!AB:AB))</f>
        <v>15</v>
      </c>
      <c r="AD132" t="str">
        <f t="shared" si="19"/>
        <v>L</v>
      </c>
      <c r="AE132" t="str">
        <f t="shared" si="20"/>
        <v>L</v>
      </c>
      <c r="AF132">
        <f t="shared" si="21"/>
        <v>0</v>
      </c>
      <c r="AG132">
        <f>IF(AF132="","",_xlfn.XLOOKUP(AI132,pete_sampras_train!AL:AL,pete_sampras_train!AM:AM))</f>
        <v>0.70769230769230773</v>
      </c>
      <c r="AH132">
        <f t="shared" si="22"/>
        <v>0.81879329013431534</v>
      </c>
      <c r="AI132">
        <f t="shared" si="23"/>
        <v>15</v>
      </c>
      <c r="AJ132">
        <f t="shared" si="24"/>
        <v>2318</v>
      </c>
      <c r="AK132">
        <f t="shared" si="25"/>
        <v>2056</v>
      </c>
      <c r="AL132">
        <f t="shared" si="18"/>
        <v>0.50082840236686399</v>
      </c>
      <c r="AN132">
        <f t="shared" si="26"/>
        <v>0.6704224519689771</v>
      </c>
    </row>
    <row r="133" spans="1:40" x14ac:dyDescent="0.2">
      <c r="A133" s="2" t="d">
        <v>1992-08-17</v>
      </c>
      <c r="B133" t="s">
        <v>845</v>
      </c>
      <c r="C133" t="s">
        <v>783</v>
      </c>
      <c r="D133">
        <v>3</v>
      </c>
      <c r="E133" t="s">
        <v>609</v>
      </c>
      <c r="F133" t="b">
        <v>0</v>
      </c>
      <c r="G133">
        <v>29</v>
      </c>
      <c r="H133" t="s">
        <v>624</v>
      </c>
      <c r="I133" t="s">
        <v>462</v>
      </c>
      <c r="J133">
        <v>2</v>
      </c>
      <c r="K133" t="s">
        <v>611</v>
      </c>
      <c r="L133" t="s">
        <v>612</v>
      </c>
      <c r="M133">
        <v>3</v>
      </c>
      <c r="N133">
        <v>1</v>
      </c>
      <c r="O133">
        <v>2225</v>
      </c>
      <c r="P133" t="s">
        <v>1230</v>
      </c>
      <c r="R133" t="s">
        <v>638</v>
      </c>
      <c r="S133" t="s">
        <v>639</v>
      </c>
      <c r="T133">
        <v>202</v>
      </c>
      <c r="U133">
        <v>-3</v>
      </c>
      <c r="V133">
        <v>1670</v>
      </c>
      <c r="W133" t="s">
        <v>1231</v>
      </c>
      <c r="Y133" t="s">
        <v>646</v>
      </c>
      <c r="AB133" t="e">
        <f>IF(I133=$AA$2, _xlfn.XLOOKUP(P133,tennis_clusters!B:B,tennis_clusters!AB:AB),"NA")</f>
        <v>#N/A</v>
      </c>
      <c r="AC133" t="str">
        <f>IF(OR(ISNUMBER(AB133),ISNA(AB133)),"NA",_xlfn.XLOOKUP(I133,tennis_clusters!B:B,tennis_clusters!AB:AB))</f>
        <v>NA</v>
      </c>
      <c r="AD133" t="str">
        <f t="shared" si="19"/>
        <v>W</v>
      </c>
      <c r="AE133" t="str">
        <f t="shared" si="20"/>
        <v/>
      </c>
      <c r="AF133" t="str">
        <f t="shared" si="21"/>
        <v/>
      </c>
      <c r="AG133" t="str">
        <f>IF(AF133="","",_xlfn.XLOOKUP(AI133,pete_sampras_train!AL:AL,pete_sampras_train!AM:AM))</f>
        <v/>
      </c>
      <c r="AH133" t="str">
        <f t="shared" si="22"/>
        <v/>
      </c>
      <c r="AI133" t="str">
        <f t="shared" si="23"/>
        <v/>
      </c>
      <c r="AJ133">
        <f t="shared" si="24"/>
        <v>2225</v>
      </c>
      <c r="AK133">
        <f t="shared" si="25"/>
        <v>1670</v>
      </c>
      <c r="AL133" t="str">
        <f t="shared" si="18"/>
        <v/>
      </c>
      <c r="AN133" t="str">
        <f t="shared" si="26"/>
        <v/>
      </c>
    </row>
    <row r="134" spans="1:40" x14ac:dyDescent="0.2">
      <c r="A134" s="2" t="d">
        <v>1996-08-26</v>
      </c>
      <c r="B134" t="s">
        <v>607</v>
      </c>
      <c r="C134" t="s">
        <v>608</v>
      </c>
      <c r="D134">
        <v>5</v>
      </c>
      <c r="E134" t="s">
        <v>609</v>
      </c>
      <c r="F134" t="b">
        <v>0</v>
      </c>
      <c r="G134">
        <v>50</v>
      </c>
      <c r="H134" t="s">
        <v>610</v>
      </c>
      <c r="I134" t="s">
        <v>462</v>
      </c>
      <c r="J134">
        <v>1</v>
      </c>
      <c r="K134" t="s">
        <v>611</v>
      </c>
      <c r="L134" t="s">
        <v>612</v>
      </c>
      <c r="M134">
        <v>1</v>
      </c>
      <c r="N134">
        <v>13</v>
      </c>
      <c r="O134">
        <v>2338</v>
      </c>
      <c r="P134" t="s">
        <v>408</v>
      </c>
      <c r="Q134">
        <v>2</v>
      </c>
      <c r="R134" t="s">
        <v>611</v>
      </c>
      <c r="S134" t="s">
        <v>612</v>
      </c>
      <c r="T134">
        <v>3</v>
      </c>
      <c r="U134">
        <v>-12</v>
      </c>
      <c r="V134">
        <v>2264</v>
      </c>
      <c r="W134" t="s">
        <v>1006</v>
      </c>
      <c r="AB134">
        <f>IF(I134=$AA$2, _xlfn.XLOOKUP(P134,tennis_clusters!B:B,tennis_clusters!AB:AB),"NA")</f>
        <v>18</v>
      </c>
      <c r="AC134" t="str">
        <f>IF(OR(ISNUMBER(AB134),ISNA(AB134)),"NA",_xlfn.XLOOKUP(I134,tennis_clusters!B:B,tennis_clusters!AB:AB))</f>
        <v>NA</v>
      </c>
      <c r="AD134" t="str">
        <f t="shared" si="19"/>
        <v>W</v>
      </c>
      <c r="AE134" t="str">
        <f t="shared" si="20"/>
        <v>W</v>
      </c>
      <c r="AF134">
        <f t="shared" si="21"/>
        <v>1</v>
      </c>
      <c r="AG134">
        <f>IF(AF134="","",_xlfn.XLOOKUP(AI134,pete_sampras_train!AL:AL,pete_sampras_train!AM:AM))</f>
        <v>0.7021276595744681</v>
      </c>
      <c r="AH134">
        <f t="shared" si="22"/>
        <v>0.60491290200795689</v>
      </c>
      <c r="AI134">
        <f t="shared" si="23"/>
        <v>18</v>
      </c>
      <c r="AJ134">
        <f t="shared" si="24"/>
        <v>2338</v>
      </c>
      <c r="AK134">
        <f t="shared" si="25"/>
        <v>2264</v>
      </c>
      <c r="AL134">
        <f t="shared" si="18"/>
        <v>8.8727931190583961E-2</v>
      </c>
      <c r="AN134">
        <f t="shared" si="26"/>
        <v>0.15609381499977429</v>
      </c>
    </row>
    <row r="135" spans="1:40" x14ac:dyDescent="0.2">
      <c r="A135" s="2" t="d">
        <v>1988-11-14</v>
      </c>
      <c r="B135" t="s">
        <v>1414</v>
      </c>
      <c r="C135" t="s">
        <v>637</v>
      </c>
      <c r="D135">
        <v>3</v>
      </c>
      <c r="E135" t="s">
        <v>819</v>
      </c>
      <c r="F135" t="b">
        <v>1</v>
      </c>
      <c r="H135" t="s">
        <v>618</v>
      </c>
      <c r="I135" t="s">
        <v>1415</v>
      </c>
      <c r="K135" t="s">
        <v>611</v>
      </c>
      <c r="L135" t="s">
        <v>612</v>
      </c>
      <c r="M135">
        <v>133</v>
      </c>
      <c r="N135">
        <v>17</v>
      </c>
      <c r="O135">
        <v>1780</v>
      </c>
      <c r="P135" t="s">
        <v>462</v>
      </c>
      <c r="R135" t="s">
        <v>611</v>
      </c>
      <c r="S135" t="s">
        <v>612</v>
      </c>
      <c r="T135">
        <v>127</v>
      </c>
      <c r="U135">
        <v>-15</v>
      </c>
      <c r="V135">
        <v>1817</v>
      </c>
      <c r="W135" t="s">
        <v>1262</v>
      </c>
      <c r="AB135" t="str">
        <f>IF(I135=$AA$2, _xlfn.XLOOKUP(P135,tennis_clusters!B:B,tennis_clusters!AB:AB),"NA")</f>
        <v>NA</v>
      </c>
      <c r="AC135" t="e">
        <f>IF(OR(ISNUMBER(AB135),ISNA(AB135)),"NA",_xlfn.XLOOKUP(I135,tennis_clusters!B:B,tennis_clusters!AB:AB))</f>
        <v>#N/A</v>
      </c>
      <c r="AD135" t="str">
        <f t="shared" si="19"/>
        <v>L</v>
      </c>
      <c r="AE135" t="str">
        <f t="shared" si="20"/>
        <v/>
      </c>
      <c r="AF135" t="str">
        <f t="shared" si="21"/>
        <v/>
      </c>
      <c r="AG135" t="str">
        <f>IF(AF135="","",_xlfn.XLOOKUP(AI135,pete_sampras_train!AL:AL,pete_sampras_train!AM:AM))</f>
        <v/>
      </c>
      <c r="AH135" t="str">
        <f t="shared" si="22"/>
        <v/>
      </c>
      <c r="AI135" t="str">
        <f t="shared" si="23"/>
        <v/>
      </c>
      <c r="AJ135">
        <f t="shared" si="24"/>
        <v>1817</v>
      </c>
      <c r="AK135">
        <f t="shared" si="25"/>
        <v>1780</v>
      </c>
      <c r="AL135" t="str">
        <f t="shared" si="18"/>
        <v/>
      </c>
      <c r="AN135" t="str">
        <f t="shared" si="26"/>
        <v/>
      </c>
    </row>
    <row r="136" spans="1:40" x14ac:dyDescent="0.2">
      <c r="A136" s="2" t="d">
        <v>1995-06-26</v>
      </c>
      <c r="B136" t="s">
        <v>658</v>
      </c>
      <c r="C136" t="s">
        <v>608</v>
      </c>
      <c r="D136">
        <v>5</v>
      </c>
      <c r="E136" t="s">
        <v>608</v>
      </c>
      <c r="F136" t="b">
        <v>0</v>
      </c>
      <c r="G136">
        <v>50</v>
      </c>
      <c r="H136" t="s">
        <v>620</v>
      </c>
      <c r="I136" t="s">
        <v>462</v>
      </c>
      <c r="J136">
        <v>2</v>
      </c>
      <c r="K136" t="s">
        <v>611</v>
      </c>
      <c r="L136" t="s">
        <v>612</v>
      </c>
      <c r="M136">
        <v>2</v>
      </c>
      <c r="N136">
        <v>4</v>
      </c>
      <c r="O136">
        <v>2294</v>
      </c>
      <c r="P136" t="s">
        <v>216</v>
      </c>
      <c r="R136" t="s">
        <v>625</v>
      </c>
      <c r="S136" t="s">
        <v>626</v>
      </c>
      <c r="T136">
        <v>60</v>
      </c>
      <c r="U136">
        <v>-4</v>
      </c>
      <c r="V136">
        <v>1994</v>
      </c>
      <c r="W136" t="s">
        <v>1084</v>
      </c>
      <c r="AB136">
        <f>IF(I136=$AA$2, _xlfn.XLOOKUP(P136,tennis_clusters!B:B,tennis_clusters!AB:AB),"NA")</f>
        <v>16</v>
      </c>
      <c r="AC136" t="str">
        <f>IF(OR(ISNUMBER(AB136),ISNA(AB136)),"NA",_xlfn.XLOOKUP(I136,tennis_clusters!B:B,tennis_clusters!AB:AB))</f>
        <v>NA</v>
      </c>
      <c r="AD136" t="str">
        <f t="shared" si="19"/>
        <v>W</v>
      </c>
      <c r="AE136" t="str">
        <f t="shared" si="20"/>
        <v>W</v>
      </c>
      <c r="AF136">
        <f t="shared" si="21"/>
        <v>1</v>
      </c>
      <c r="AG136">
        <f>IF(AF136="","",_xlfn.XLOOKUP(AI136,pete_sampras_train!AL:AL,pete_sampras_train!AM:AM))</f>
        <v>0.62264150943396224</v>
      </c>
      <c r="AH136">
        <f t="shared" si="22"/>
        <v>0.84902044278867672</v>
      </c>
      <c r="AI136">
        <f t="shared" si="23"/>
        <v>16</v>
      </c>
      <c r="AJ136">
        <f t="shared" si="24"/>
        <v>2294</v>
      </c>
      <c r="AK136">
        <f t="shared" si="25"/>
        <v>1994</v>
      </c>
      <c r="AL136">
        <f t="shared" si="18"/>
        <v>0.1423994304022784</v>
      </c>
      <c r="AN136">
        <f t="shared" si="26"/>
        <v>2.279482669572724E-2</v>
      </c>
    </row>
    <row r="137" spans="1:40" x14ac:dyDescent="0.2">
      <c r="A137" s="2" t="d">
        <v>1989-08-14</v>
      </c>
      <c r="B137" t="s">
        <v>1389</v>
      </c>
      <c r="C137" t="s">
        <v>642</v>
      </c>
      <c r="D137">
        <v>3</v>
      </c>
      <c r="E137" t="s">
        <v>609</v>
      </c>
      <c r="F137" t="b">
        <v>0</v>
      </c>
      <c r="H137" t="s">
        <v>620</v>
      </c>
      <c r="I137" t="s">
        <v>97</v>
      </c>
      <c r="J137">
        <v>5</v>
      </c>
      <c r="K137" t="s">
        <v>611</v>
      </c>
      <c r="L137" t="s">
        <v>612</v>
      </c>
      <c r="M137">
        <v>9</v>
      </c>
      <c r="N137">
        <v>4</v>
      </c>
      <c r="O137">
        <v>2163</v>
      </c>
      <c r="P137" t="s">
        <v>462</v>
      </c>
      <c r="R137" t="s">
        <v>611</v>
      </c>
      <c r="S137" t="s">
        <v>612</v>
      </c>
      <c r="T137">
        <v>94</v>
      </c>
      <c r="U137">
        <v>-4</v>
      </c>
      <c r="V137">
        <v>1885</v>
      </c>
      <c r="W137" t="s">
        <v>1338</v>
      </c>
      <c r="AB137" t="str">
        <f>IF(I137=$AA$2, _xlfn.XLOOKUP(P137,tennis_clusters!B:B,tennis_clusters!AB:AB),"NA")</f>
        <v>NA</v>
      </c>
      <c r="AC137">
        <f>IF(OR(ISNUMBER(AB137),ISNA(AB137)),"NA",_xlfn.XLOOKUP(I137,tennis_clusters!B:B,tennis_clusters!AB:AB))</f>
        <v>22</v>
      </c>
      <c r="AD137" t="str">
        <f t="shared" si="19"/>
        <v>L</v>
      </c>
      <c r="AE137" t="str">
        <f t="shared" si="20"/>
        <v>L</v>
      </c>
      <c r="AF137">
        <f t="shared" si="21"/>
        <v>0</v>
      </c>
      <c r="AG137">
        <f>IF(AF137="","",_xlfn.XLOOKUP(AI137,pete_sampras_train!AL:AL,pete_sampras_train!AM:AM))</f>
        <v>0.84375</v>
      </c>
      <c r="AH137">
        <f t="shared" si="22"/>
        <v>0.16794015946966681</v>
      </c>
      <c r="AI137">
        <f t="shared" si="23"/>
        <v>22</v>
      </c>
      <c r="AJ137">
        <f t="shared" si="24"/>
        <v>1885</v>
      </c>
      <c r="AK137">
        <f t="shared" si="25"/>
        <v>2163</v>
      </c>
      <c r="AL137">
        <f t="shared" si="18"/>
        <v>0.7119140625</v>
      </c>
      <c r="AN137">
        <f t="shared" si="26"/>
        <v>2.8203897162697118E-2</v>
      </c>
    </row>
    <row r="138" spans="1:40" x14ac:dyDescent="0.2">
      <c r="A138" s="2" t="d">
        <v>1994-10-24</v>
      </c>
      <c r="B138" t="s">
        <v>1122</v>
      </c>
      <c r="C138" t="s">
        <v>642</v>
      </c>
      <c r="D138">
        <v>3</v>
      </c>
      <c r="E138" t="s">
        <v>819</v>
      </c>
      <c r="F138" t="b">
        <v>1</v>
      </c>
      <c r="G138">
        <v>71</v>
      </c>
      <c r="H138" t="s">
        <v>620</v>
      </c>
      <c r="I138" t="s">
        <v>462</v>
      </c>
      <c r="J138">
        <v>1</v>
      </c>
      <c r="K138" t="s">
        <v>611</v>
      </c>
      <c r="L138" t="s">
        <v>612</v>
      </c>
      <c r="M138">
        <v>1</v>
      </c>
      <c r="N138">
        <v>1</v>
      </c>
      <c r="O138">
        <v>2349</v>
      </c>
      <c r="P138" t="s">
        <v>367</v>
      </c>
      <c r="Q138">
        <v>15</v>
      </c>
      <c r="R138" t="s">
        <v>659</v>
      </c>
      <c r="S138" t="s">
        <v>660</v>
      </c>
      <c r="T138">
        <v>15</v>
      </c>
      <c r="U138">
        <v>-2</v>
      </c>
      <c r="V138">
        <v>2068</v>
      </c>
      <c r="W138" t="s">
        <v>832</v>
      </c>
      <c r="Z138" t="s">
        <v>832</v>
      </c>
      <c r="AB138">
        <f>IF(I138=$AA$2, _xlfn.XLOOKUP(P138,tennis_clusters!B:B,tennis_clusters!AB:AB),"NA")</f>
        <v>24</v>
      </c>
      <c r="AC138" t="str">
        <f>IF(OR(ISNUMBER(AB138),ISNA(AB138)),"NA",_xlfn.XLOOKUP(I138,tennis_clusters!B:B,tennis_clusters!AB:AB))</f>
        <v>NA</v>
      </c>
      <c r="AD138" t="str">
        <f t="shared" si="19"/>
        <v>W</v>
      </c>
      <c r="AE138" t="str">
        <f t="shared" si="20"/>
        <v>W</v>
      </c>
      <c r="AF138">
        <f t="shared" si="21"/>
        <v>1</v>
      </c>
      <c r="AG138">
        <f>IF(AF138="","",_xlfn.XLOOKUP(AI138,pete_sampras_train!AL:AL,pete_sampras_train!AM:AM))</f>
        <v>0.90625</v>
      </c>
      <c r="AH138">
        <f t="shared" si="22"/>
        <v>0.83445918170898303</v>
      </c>
      <c r="AI138">
        <f t="shared" si="23"/>
        <v>24</v>
      </c>
      <c r="AJ138">
        <f t="shared" si="24"/>
        <v>2349</v>
      </c>
      <c r="AK138">
        <f t="shared" si="25"/>
        <v>2068</v>
      </c>
      <c r="AL138">
        <f t="shared" si="18"/>
        <v>8.7890625E-3</v>
      </c>
      <c r="AN138">
        <f t="shared" si="26"/>
        <v>2.7403762520459497E-2</v>
      </c>
    </row>
    <row r="139" spans="1:40" x14ac:dyDescent="0.2">
      <c r="A139" s="2" t="d">
        <v>1993-04-05</v>
      </c>
      <c r="B139" t="s">
        <v>1147</v>
      </c>
      <c r="C139" t="s">
        <v>783</v>
      </c>
      <c r="D139">
        <v>3</v>
      </c>
      <c r="E139" t="s">
        <v>609</v>
      </c>
      <c r="F139" t="b">
        <v>0</v>
      </c>
      <c r="G139">
        <v>36</v>
      </c>
      <c r="H139" t="s">
        <v>620</v>
      </c>
      <c r="I139" t="s">
        <v>462</v>
      </c>
      <c r="J139">
        <v>2</v>
      </c>
      <c r="K139" t="s">
        <v>611</v>
      </c>
      <c r="L139" t="s">
        <v>612</v>
      </c>
      <c r="M139">
        <v>2</v>
      </c>
      <c r="N139">
        <v>2</v>
      </c>
      <c r="O139">
        <v>2291</v>
      </c>
      <c r="P139" t="s">
        <v>221</v>
      </c>
      <c r="Q139">
        <v>15</v>
      </c>
      <c r="R139" t="s">
        <v>638</v>
      </c>
      <c r="S139" t="s">
        <v>639</v>
      </c>
      <c r="T139">
        <v>54</v>
      </c>
      <c r="U139">
        <v>-3</v>
      </c>
      <c r="V139">
        <v>1940</v>
      </c>
      <c r="W139" t="s">
        <v>1203</v>
      </c>
      <c r="AB139">
        <f>IF(I139=$AA$2, _xlfn.XLOOKUP(P139,tennis_clusters!B:B,tennis_clusters!AB:AB),"NA")</f>
        <v>6</v>
      </c>
      <c r="AC139" t="str">
        <f>IF(OR(ISNUMBER(AB139),ISNA(AB139)),"NA",_xlfn.XLOOKUP(I139,tennis_clusters!B:B,tennis_clusters!AB:AB))</f>
        <v>NA</v>
      </c>
      <c r="AD139" t="str">
        <f t="shared" si="19"/>
        <v>W</v>
      </c>
      <c r="AE139" t="str">
        <f t="shared" si="20"/>
        <v>W</v>
      </c>
      <c r="AF139">
        <f t="shared" si="21"/>
        <v>1</v>
      </c>
      <c r="AG139">
        <f>IF(AF139="","",_xlfn.XLOOKUP(AI139,pete_sampras_train!AL:AL,pete_sampras_train!AM:AM))</f>
        <v>0.91666666666666663</v>
      </c>
      <c r="AH139">
        <f t="shared" si="22"/>
        <v>0.88293460412568214</v>
      </c>
      <c r="AI139">
        <f t="shared" si="23"/>
        <v>6</v>
      </c>
      <c r="AJ139">
        <f t="shared" si="24"/>
        <v>2291</v>
      </c>
      <c r="AK139">
        <f t="shared" si="25"/>
        <v>1940</v>
      </c>
      <c r="AL139">
        <f t="shared" si="18"/>
        <v>6.944444444444451E-3</v>
      </c>
      <c r="AN139">
        <f t="shared" si="26"/>
        <v>1.3704306911210756E-2</v>
      </c>
    </row>
    <row r="140" spans="1:40" x14ac:dyDescent="0.2">
      <c r="A140" s="2" t="d">
        <v>1994-01-17</v>
      </c>
      <c r="B140" t="s">
        <v>719</v>
      </c>
      <c r="C140" t="s">
        <v>608</v>
      </c>
      <c r="D140">
        <v>5</v>
      </c>
      <c r="E140" t="s">
        <v>609</v>
      </c>
      <c r="F140" t="b">
        <v>0</v>
      </c>
      <c r="G140">
        <v>34</v>
      </c>
      <c r="H140" t="s">
        <v>610</v>
      </c>
      <c r="I140" t="s">
        <v>462</v>
      </c>
      <c r="J140">
        <v>1</v>
      </c>
      <c r="K140" t="s">
        <v>611</v>
      </c>
      <c r="L140" t="s">
        <v>612</v>
      </c>
      <c r="M140">
        <v>1</v>
      </c>
      <c r="N140">
        <v>8</v>
      </c>
      <c r="O140">
        <v>2338</v>
      </c>
      <c r="P140" t="s">
        <v>551</v>
      </c>
      <c r="Q140">
        <v>9</v>
      </c>
      <c r="R140" t="s">
        <v>611</v>
      </c>
      <c r="S140" t="s">
        <v>612</v>
      </c>
      <c r="T140">
        <v>12</v>
      </c>
      <c r="U140">
        <v>-7</v>
      </c>
      <c r="V140">
        <v>2128</v>
      </c>
      <c r="W140" t="s">
        <v>1020</v>
      </c>
      <c r="AB140">
        <f>IF(I140=$AA$2, _xlfn.XLOOKUP(P140,tennis_clusters!B:B,tennis_clusters!AB:AB),"NA")</f>
        <v>11</v>
      </c>
      <c r="AC140" t="str">
        <f>IF(OR(ISNUMBER(AB140),ISNA(AB140)),"NA",_xlfn.XLOOKUP(I140,tennis_clusters!B:B,tennis_clusters!AB:AB))</f>
        <v>NA</v>
      </c>
      <c r="AD140" t="str">
        <f t="shared" si="19"/>
        <v>W</v>
      </c>
      <c r="AE140" t="str">
        <f t="shared" si="20"/>
        <v>W</v>
      </c>
      <c r="AF140">
        <f t="shared" si="21"/>
        <v>1</v>
      </c>
      <c r="AG140">
        <f>IF(AF140="","",_xlfn.XLOOKUP(AI140,pete_sampras_train!AL:AL,pete_sampras_train!AM:AM))</f>
        <v>0.66279069767441856</v>
      </c>
      <c r="AH140">
        <f t="shared" si="22"/>
        <v>0.77009667666098203</v>
      </c>
      <c r="AI140">
        <f t="shared" si="23"/>
        <v>11</v>
      </c>
      <c r="AJ140">
        <f t="shared" si="24"/>
        <v>2338</v>
      </c>
      <c r="AK140">
        <f t="shared" si="25"/>
        <v>2128</v>
      </c>
      <c r="AL140">
        <f t="shared" si="18"/>
        <v>0.11371011357490539</v>
      </c>
      <c r="AN140">
        <f t="shared" si="26"/>
        <v>5.2855538082325043E-2</v>
      </c>
    </row>
    <row r="141" spans="1:40" x14ac:dyDescent="0.2">
      <c r="A141" s="2" t="d">
        <v>1999-06-07</v>
      </c>
      <c r="B141" t="s">
        <v>762</v>
      </c>
      <c r="C141" t="s">
        <v>637</v>
      </c>
      <c r="D141">
        <v>3</v>
      </c>
      <c r="E141" t="s">
        <v>608</v>
      </c>
      <c r="F141" t="b">
        <v>0</v>
      </c>
      <c r="G141">
        <v>58</v>
      </c>
      <c r="H141" t="s">
        <v>620</v>
      </c>
      <c r="I141" t="s">
        <v>462</v>
      </c>
      <c r="J141">
        <v>2</v>
      </c>
      <c r="K141" t="s">
        <v>611</v>
      </c>
      <c r="L141" t="s">
        <v>612</v>
      </c>
      <c r="M141">
        <v>3</v>
      </c>
      <c r="N141">
        <v>1</v>
      </c>
      <c r="O141">
        <v>2197</v>
      </c>
      <c r="P141" t="s">
        <v>570</v>
      </c>
      <c r="R141" t="s">
        <v>643</v>
      </c>
      <c r="S141" t="s">
        <v>644</v>
      </c>
      <c r="T141">
        <v>182</v>
      </c>
      <c r="U141">
        <v>-2</v>
      </c>
      <c r="V141">
        <v>1771</v>
      </c>
      <c r="W141" t="s">
        <v>742</v>
      </c>
      <c r="Y141" t="s">
        <v>646</v>
      </c>
      <c r="AB141">
        <f>IF(I141=$AA$2, _xlfn.XLOOKUP(P141,tennis_clusters!B:B,tennis_clusters!AB:AB),"NA")</f>
        <v>25</v>
      </c>
      <c r="AC141" t="str">
        <f>IF(OR(ISNUMBER(AB141),ISNA(AB141)),"NA",_xlfn.XLOOKUP(I141,tennis_clusters!B:B,tennis_clusters!AB:AB))</f>
        <v>NA</v>
      </c>
      <c r="AD141" t="str">
        <f t="shared" si="19"/>
        <v>W</v>
      </c>
      <c r="AE141" t="str">
        <f t="shared" si="20"/>
        <v>W</v>
      </c>
      <c r="AF141">
        <f t="shared" si="21"/>
        <v>1</v>
      </c>
      <c r="AG141">
        <f>IF(AF141="","",_xlfn.XLOOKUP(AI141,pete_sampras_train!AL:AL,pete_sampras_train!AM:AM))</f>
        <v>0.66666666666666663</v>
      </c>
      <c r="AH141">
        <f t="shared" si="22"/>
        <v>0.92072606136879342</v>
      </c>
      <c r="AI141">
        <f t="shared" si="23"/>
        <v>25</v>
      </c>
      <c r="AJ141">
        <f t="shared" si="24"/>
        <v>2197</v>
      </c>
      <c r="AK141">
        <f t="shared" si="25"/>
        <v>1771</v>
      </c>
      <c r="AL141">
        <f t="shared" si="18"/>
        <v>0.11111111111111113</v>
      </c>
      <c r="AN141">
        <f t="shared" si="26"/>
        <v>6.2843573461043066E-3</v>
      </c>
    </row>
    <row r="142" spans="1:40" x14ac:dyDescent="0.2">
      <c r="A142" s="2" t="d">
        <v>1997-01-13</v>
      </c>
      <c r="B142" t="s">
        <v>719</v>
      </c>
      <c r="C142" t="s">
        <v>608</v>
      </c>
      <c r="D142">
        <v>5</v>
      </c>
      <c r="E142" t="s">
        <v>609</v>
      </c>
      <c r="F142" t="b">
        <v>0</v>
      </c>
      <c r="G142">
        <v>39</v>
      </c>
      <c r="H142" t="s">
        <v>624</v>
      </c>
      <c r="I142" t="s">
        <v>462</v>
      </c>
      <c r="J142">
        <v>1</v>
      </c>
      <c r="K142" t="s">
        <v>611</v>
      </c>
      <c r="L142" t="s">
        <v>612</v>
      </c>
      <c r="M142">
        <v>1</v>
      </c>
      <c r="N142">
        <v>3</v>
      </c>
      <c r="O142">
        <v>2359</v>
      </c>
      <c r="P142" t="s">
        <v>388</v>
      </c>
      <c r="R142" t="s">
        <v>643</v>
      </c>
      <c r="S142" t="s">
        <v>644</v>
      </c>
      <c r="T142">
        <v>28</v>
      </c>
      <c r="U142">
        <v>-4</v>
      </c>
      <c r="V142">
        <v>2011</v>
      </c>
      <c r="W142" t="s">
        <v>996</v>
      </c>
      <c r="AB142">
        <f>IF(I142=$AA$2, _xlfn.XLOOKUP(P142,tennis_clusters!B:B,tennis_clusters!AB:AB),"NA")</f>
        <v>2</v>
      </c>
      <c r="AC142" t="str">
        <f>IF(OR(ISNUMBER(AB142),ISNA(AB142)),"NA",_xlfn.XLOOKUP(I142,tennis_clusters!B:B,tennis_clusters!AB:AB))</f>
        <v>NA</v>
      </c>
      <c r="AD142" t="str">
        <f t="shared" si="19"/>
        <v>W</v>
      </c>
      <c r="AE142" t="str">
        <f t="shared" si="20"/>
        <v>W</v>
      </c>
      <c r="AF142">
        <f t="shared" si="21"/>
        <v>1</v>
      </c>
      <c r="AG142">
        <f>IF(AF142="","",_xlfn.XLOOKUP(AI142,pete_sampras_train!AL:AL,pete_sampras_train!AM:AM))</f>
        <v>0.78749999999999998</v>
      </c>
      <c r="AH142">
        <f t="shared" si="22"/>
        <v>0.88113778355369832</v>
      </c>
      <c r="AI142">
        <f t="shared" si="23"/>
        <v>2</v>
      </c>
      <c r="AJ142">
        <f t="shared" si="24"/>
        <v>2359</v>
      </c>
      <c r="AK142">
        <f t="shared" si="25"/>
        <v>2011</v>
      </c>
      <c r="AL142">
        <f t="shared" si="18"/>
        <v>4.5156250000000009E-2</v>
      </c>
      <c r="AN142">
        <f t="shared" si="26"/>
        <v>1.412822649852747E-2</v>
      </c>
    </row>
    <row r="143" spans="1:40" x14ac:dyDescent="0.2">
      <c r="A143" s="2" t="d">
        <v>1996-06-24</v>
      </c>
      <c r="B143" t="s">
        <v>658</v>
      </c>
      <c r="C143" t="s">
        <v>608</v>
      </c>
      <c r="D143">
        <v>5</v>
      </c>
      <c r="E143" t="s">
        <v>608</v>
      </c>
      <c r="F143" t="b">
        <v>0</v>
      </c>
      <c r="G143">
        <v>55</v>
      </c>
      <c r="H143" t="s">
        <v>620</v>
      </c>
      <c r="I143" t="s">
        <v>462</v>
      </c>
      <c r="J143">
        <v>1</v>
      </c>
      <c r="K143" t="s">
        <v>611</v>
      </c>
      <c r="L143" t="s">
        <v>612</v>
      </c>
      <c r="M143">
        <v>1</v>
      </c>
      <c r="N143">
        <v>5</v>
      </c>
      <c r="O143">
        <v>2333</v>
      </c>
      <c r="P143" t="s">
        <v>110</v>
      </c>
      <c r="Q143">
        <v>16</v>
      </c>
      <c r="R143" t="s">
        <v>638</v>
      </c>
      <c r="S143" t="s">
        <v>639</v>
      </c>
      <c r="T143">
        <v>16</v>
      </c>
      <c r="U143">
        <v>-6</v>
      </c>
      <c r="V143">
        <v>2104</v>
      </c>
      <c r="W143" t="s">
        <v>811</v>
      </c>
      <c r="AB143">
        <f>IF(I143=$AA$2, _xlfn.XLOOKUP(P143,tennis_clusters!B:B,tennis_clusters!AB:AB),"NA")</f>
        <v>2</v>
      </c>
      <c r="AC143" t="str">
        <f>IF(OR(ISNUMBER(AB143),ISNA(AB143)),"NA",_xlfn.XLOOKUP(I143,tennis_clusters!B:B,tennis_clusters!AB:AB))</f>
        <v>NA</v>
      </c>
      <c r="AD143" t="str">
        <f t="shared" si="19"/>
        <v>W</v>
      </c>
      <c r="AE143" t="str">
        <f t="shared" si="20"/>
        <v>W</v>
      </c>
      <c r="AF143">
        <f t="shared" si="21"/>
        <v>1</v>
      </c>
      <c r="AG143">
        <f>IF(AF143="","",_xlfn.XLOOKUP(AI143,pete_sampras_train!AL:AL,pete_sampras_train!AM:AM))</f>
        <v>0.78749999999999998</v>
      </c>
      <c r="AH143">
        <f t="shared" si="22"/>
        <v>0.78888706821015475</v>
      </c>
      <c r="AI143">
        <f t="shared" si="23"/>
        <v>2</v>
      </c>
      <c r="AJ143">
        <f t="shared" si="24"/>
        <v>2333</v>
      </c>
      <c r="AK143">
        <f t="shared" si="25"/>
        <v>2104</v>
      </c>
      <c r="AL143">
        <f t="shared" si="18"/>
        <v>4.5156250000000009E-2</v>
      </c>
      <c r="AN143">
        <f t="shared" si="26"/>
        <v>4.4568669968903851E-2</v>
      </c>
    </row>
    <row r="144" spans="1:40" x14ac:dyDescent="0.2">
      <c r="A144" s="2" t="d">
        <v>1999-11-22</v>
      </c>
      <c r="B144" t="s">
        <v>839</v>
      </c>
      <c r="C144" t="s">
        <v>610</v>
      </c>
      <c r="D144">
        <v>3</v>
      </c>
      <c r="E144" t="s">
        <v>609</v>
      </c>
      <c r="F144" t="b">
        <v>1</v>
      </c>
      <c r="G144">
        <v>55</v>
      </c>
      <c r="H144" t="s">
        <v>614</v>
      </c>
      <c r="I144" t="s">
        <v>462</v>
      </c>
      <c r="K144" t="s">
        <v>611</v>
      </c>
      <c r="L144" t="s">
        <v>612</v>
      </c>
      <c r="M144">
        <v>5</v>
      </c>
      <c r="N144">
        <v>6</v>
      </c>
      <c r="O144">
        <v>2285</v>
      </c>
      <c r="P144" t="s">
        <v>431</v>
      </c>
      <c r="R144" t="s">
        <v>621</v>
      </c>
      <c r="S144" t="s">
        <v>622</v>
      </c>
      <c r="T144">
        <v>6</v>
      </c>
      <c r="U144">
        <v>-6</v>
      </c>
      <c r="V144">
        <v>2109</v>
      </c>
      <c r="W144" t="s">
        <v>825</v>
      </c>
      <c r="AB144">
        <f>IF(I144=$AA$2, _xlfn.XLOOKUP(P144,tennis_clusters!B:B,tennis_clusters!AB:AB),"NA")</f>
        <v>2</v>
      </c>
      <c r="AC144" t="str">
        <f>IF(OR(ISNUMBER(AB144),ISNA(AB144)),"NA",_xlfn.XLOOKUP(I144,tennis_clusters!B:B,tennis_clusters!AB:AB))</f>
        <v>NA</v>
      </c>
      <c r="AD144" t="str">
        <f t="shared" si="19"/>
        <v>W</v>
      </c>
      <c r="AE144" t="str">
        <f t="shared" si="20"/>
        <v>W</v>
      </c>
      <c r="AF144">
        <f t="shared" si="21"/>
        <v>1</v>
      </c>
      <c r="AG144">
        <f>IF(AF144="","",_xlfn.XLOOKUP(AI144,pete_sampras_train!AL:AL,pete_sampras_train!AM:AM))</f>
        <v>0.78749999999999998</v>
      </c>
      <c r="AH144">
        <f t="shared" si="22"/>
        <v>0.73363370241380743</v>
      </c>
      <c r="AI144">
        <f t="shared" si="23"/>
        <v>2</v>
      </c>
      <c r="AJ144">
        <f t="shared" si="24"/>
        <v>2285</v>
      </c>
      <c r="AK144">
        <f t="shared" si="25"/>
        <v>2109</v>
      </c>
      <c r="AL144">
        <f t="shared" si="18"/>
        <v>4.5156250000000009E-2</v>
      </c>
      <c r="AN144">
        <f t="shared" si="26"/>
        <v>7.0951004489776093E-2</v>
      </c>
    </row>
    <row r="145" spans="1:40" x14ac:dyDescent="0.2">
      <c r="A145" s="2" t="d">
        <v>1998-10-12</v>
      </c>
      <c r="B145" t="s">
        <v>900</v>
      </c>
      <c r="C145" t="s">
        <v>783</v>
      </c>
      <c r="D145">
        <v>3</v>
      </c>
      <c r="E145" t="s">
        <v>819</v>
      </c>
      <c r="F145" t="b">
        <v>1</v>
      </c>
      <c r="G145">
        <v>85</v>
      </c>
      <c r="H145" t="s">
        <v>624</v>
      </c>
      <c r="I145" t="s">
        <v>462</v>
      </c>
      <c r="J145">
        <v>1</v>
      </c>
      <c r="K145" t="s">
        <v>611</v>
      </c>
      <c r="L145" t="s">
        <v>612</v>
      </c>
      <c r="M145">
        <v>1</v>
      </c>
      <c r="N145">
        <v>2</v>
      </c>
      <c r="O145">
        <v>2255</v>
      </c>
      <c r="P145" t="s">
        <v>266</v>
      </c>
      <c r="R145" t="s">
        <v>716</v>
      </c>
      <c r="S145" t="s">
        <v>717</v>
      </c>
      <c r="T145">
        <v>146</v>
      </c>
      <c r="U145">
        <v>-2</v>
      </c>
      <c r="V145">
        <v>1857</v>
      </c>
      <c r="W145" t="s">
        <v>905</v>
      </c>
      <c r="Y145" t="s">
        <v>646</v>
      </c>
      <c r="AB145">
        <f>IF(I145=$AA$2, _xlfn.XLOOKUP(P145,tennis_clusters!B:B,tennis_clusters!AB:AB),"NA")</f>
        <v>14</v>
      </c>
      <c r="AC145" t="str">
        <f>IF(OR(ISNUMBER(AB145),ISNA(AB145)),"NA",_xlfn.XLOOKUP(I145,tennis_clusters!B:B,tennis_clusters!AB:AB))</f>
        <v>NA</v>
      </c>
      <c r="AD145" t="str">
        <f t="shared" si="19"/>
        <v>W</v>
      </c>
      <c r="AE145" t="str">
        <f t="shared" si="20"/>
        <v>W</v>
      </c>
      <c r="AF145">
        <f t="shared" si="21"/>
        <v>1</v>
      </c>
      <c r="AG145">
        <f>IF(AF145="","",_xlfn.XLOOKUP(AI145,pete_sampras_train!AL:AL,pete_sampras_train!AM:AM))</f>
        <v>1</v>
      </c>
      <c r="AH145">
        <f t="shared" si="22"/>
        <v>0.90813493573180704</v>
      </c>
      <c r="AI145">
        <f t="shared" si="23"/>
        <v>14</v>
      </c>
      <c r="AJ145">
        <f t="shared" si="24"/>
        <v>2255</v>
      </c>
      <c r="AK145">
        <f t="shared" si="25"/>
        <v>1857</v>
      </c>
      <c r="AL145">
        <f t="shared" si="18"/>
        <v>0</v>
      </c>
      <c r="AN145">
        <f t="shared" si="26"/>
        <v>8.4391900329992241E-3</v>
      </c>
    </row>
    <row r="146" spans="1:40" x14ac:dyDescent="0.2">
      <c r="A146" s="2" t="d">
        <v>1996-09-23</v>
      </c>
      <c r="B146" t="s">
        <v>906</v>
      </c>
      <c r="C146" t="s">
        <v>637</v>
      </c>
      <c r="D146">
        <v>3</v>
      </c>
      <c r="E146" t="s">
        <v>609</v>
      </c>
      <c r="F146" t="b">
        <v>1</v>
      </c>
      <c r="G146">
        <v>54</v>
      </c>
      <c r="H146" t="s">
        <v>614</v>
      </c>
      <c r="I146" t="s">
        <v>462</v>
      </c>
      <c r="J146">
        <v>1</v>
      </c>
      <c r="K146" t="s">
        <v>611</v>
      </c>
      <c r="L146" t="s">
        <v>612</v>
      </c>
      <c r="M146">
        <v>1</v>
      </c>
      <c r="N146">
        <v>5</v>
      </c>
      <c r="O146">
        <v>2354</v>
      </c>
      <c r="P146" t="s">
        <v>577</v>
      </c>
      <c r="Q146">
        <v>3</v>
      </c>
      <c r="R146" t="s">
        <v>667</v>
      </c>
      <c r="S146" t="s">
        <v>668</v>
      </c>
      <c r="T146">
        <v>5</v>
      </c>
      <c r="U146">
        <v>-5</v>
      </c>
      <c r="V146">
        <v>2178</v>
      </c>
      <c r="W146" t="s">
        <v>848</v>
      </c>
      <c r="AB146">
        <f>IF(I146=$AA$2, _xlfn.XLOOKUP(P146,tennis_clusters!B:B,tennis_clusters!AB:AB),"NA")</f>
        <v>13</v>
      </c>
      <c r="AC146" t="str">
        <f>IF(OR(ISNUMBER(AB146),ISNA(AB146)),"NA",_xlfn.XLOOKUP(I146,tennis_clusters!B:B,tennis_clusters!AB:AB))</f>
        <v>NA</v>
      </c>
      <c r="AD146" t="str">
        <f t="shared" si="19"/>
        <v>W</v>
      </c>
      <c r="AE146" t="str">
        <f t="shared" si="20"/>
        <v>W</v>
      </c>
      <c r="AF146">
        <f t="shared" si="21"/>
        <v>1</v>
      </c>
      <c r="AG146">
        <f>IF(AF146="","",_xlfn.XLOOKUP(AI146,pete_sampras_train!AL:AL,pete_sampras_train!AM:AM))</f>
        <v>0.80909090909090908</v>
      </c>
      <c r="AH146">
        <f t="shared" si="22"/>
        <v>0.73363370241380743</v>
      </c>
      <c r="AI146">
        <f t="shared" si="23"/>
        <v>13</v>
      </c>
      <c r="AJ146">
        <f t="shared" si="24"/>
        <v>2354</v>
      </c>
      <c r="AK146">
        <f t="shared" si="25"/>
        <v>2178</v>
      </c>
      <c r="AL146">
        <f t="shared" si="18"/>
        <v>3.6446280991735538E-2</v>
      </c>
      <c r="AN146">
        <f t="shared" si="26"/>
        <v>7.0951004489776093E-2</v>
      </c>
    </row>
    <row r="147" spans="1:40" x14ac:dyDescent="0.2">
      <c r="A147" s="2" t="d">
        <v>1991-08-05</v>
      </c>
      <c r="B147" t="s">
        <v>641</v>
      </c>
      <c r="C147" t="s">
        <v>642</v>
      </c>
      <c r="D147">
        <v>3</v>
      </c>
      <c r="E147" t="s">
        <v>609</v>
      </c>
      <c r="F147" t="b">
        <v>0</v>
      </c>
      <c r="G147">
        <v>47</v>
      </c>
      <c r="H147" t="s">
        <v>618</v>
      </c>
      <c r="I147" t="s">
        <v>462</v>
      </c>
      <c r="J147">
        <v>7</v>
      </c>
      <c r="K147" t="s">
        <v>611</v>
      </c>
      <c r="L147" t="s">
        <v>612</v>
      </c>
      <c r="M147">
        <v>8</v>
      </c>
      <c r="N147">
        <v>16</v>
      </c>
      <c r="O147">
        <v>2111</v>
      </c>
      <c r="P147" t="s">
        <v>522</v>
      </c>
      <c r="Q147">
        <v>2</v>
      </c>
      <c r="R147" t="s">
        <v>678</v>
      </c>
      <c r="S147" t="s">
        <v>679</v>
      </c>
      <c r="T147">
        <v>2</v>
      </c>
      <c r="U147">
        <v>-15</v>
      </c>
      <c r="V147">
        <v>2294</v>
      </c>
      <c r="W147" t="s">
        <v>825</v>
      </c>
      <c r="AB147">
        <f>IF(I147=$AA$2, _xlfn.XLOOKUP(P147,tennis_clusters!B:B,tennis_clusters!AB:AB),"NA")</f>
        <v>8</v>
      </c>
      <c r="AC147" t="str">
        <f>IF(OR(ISNUMBER(AB147),ISNA(AB147)),"NA",_xlfn.XLOOKUP(I147,tennis_clusters!B:B,tennis_clusters!AB:AB))</f>
        <v>NA</v>
      </c>
      <c r="AD147" t="str">
        <f t="shared" si="19"/>
        <v>W</v>
      </c>
      <c r="AE147" t="str">
        <f t="shared" si="20"/>
        <v>W</v>
      </c>
      <c r="AF147">
        <f t="shared" si="21"/>
        <v>1</v>
      </c>
      <c r="AG147">
        <f>IF(AF147="","",_xlfn.XLOOKUP(AI147,pete_sampras_train!AL:AL,pete_sampras_train!AM:AM))</f>
        <v>0.7415730337078652</v>
      </c>
      <c r="AH147">
        <f t="shared" si="22"/>
        <v>0.2585664770307004</v>
      </c>
      <c r="AI147">
        <f t="shared" si="23"/>
        <v>8</v>
      </c>
      <c r="AJ147">
        <f t="shared" si="24"/>
        <v>2111</v>
      </c>
      <c r="AK147">
        <f t="shared" si="25"/>
        <v>2294</v>
      </c>
      <c r="AL147">
        <f t="shared" si="18"/>
        <v>6.6784496906956176E-2</v>
      </c>
      <c r="AN147">
        <f t="shared" si="26"/>
        <v>0.549723668982667</v>
      </c>
    </row>
    <row r="148" spans="1:40" x14ac:dyDescent="0.2">
      <c r="A148" s="2" t="d">
        <v>2002-03-11</v>
      </c>
      <c r="B148" t="s">
        <v>706</v>
      </c>
      <c r="C148" t="s">
        <v>642</v>
      </c>
      <c r="D148">
        <v>3</v>
      </c>
      <c r="E148" t="s">
        <v>609</v>
      </c>
      <c r="F148" t="b">
        <v>0</v>
      </c>
      <c r="G148">
        <v>51</v>
      </c>
      <c r="H148" t="s">
        <v>620</v>
      </c>
      <c r="I148" t="s">
        <v>462</v>
      </c>
      <c r="J148">
        <v>10</v>
      </c>
      <c r="K148" t="s">
        <v>611</v>
      </c>
      <c r="L148" t="s">
        <v>612</v>
      </c>
      <c r="M148">
        <v>13</v>
      </c>
      <c r="N148">
        <v>6</v>
      </c>
      <c r="O148">
        <v>2172</v>
      </c>
      <c r="P148" t="s">
        <v>172</v>
      </c>
      <c r="R148" t="s">
        <v>638</v>
      </c>
      <c r="S148" t="s">
        <v>639</v>
      </c>
      <c r="T148">
        <v>20</v>
      </c>
      <c r="U148">
        <v>-6</v>
      </c>
      <c r="V148">
        <v>2026</v>
      </c>
      <c r="W148" t="s">
        <v>708</v>
      </c>
      <c r="AB148">
        <f>IF(I148=$AA$2, _xlfn.XLOOKUP(P148,tennis_clusters!B:B,tennis_clusters!AB:AB),"NA")</f>
        <v>17</v>
      </c>
      <c r="AC148" t="str">
        <f>IF(OR(ISNUMBER(AB148),ISNA(AB148)),"NA",_xlfn.XLOOKUP(I148,tennis_clusters!B:B,tennis_clusters!AB:AB))</f>
        <v>NA</v>
      </c>
      <c r="AD148" t="str">
        <f t="shared" si="19"/>
        <v>W</v>
      </c>
      <c r="AE148" t="str">
        <f t="shared" si="20"/>
        <v>W</v>
      </c>
      <c r="AF148">
        <f t="shared" si="21"/>
        <v>1</v>
      </c>
      <c r="AG148">
        <f>IF(AF148="","",_xlfn.XLOOKUP(AI148,pete_sampras_train!AL:AL,pete_sampras_train!AM:AM))</f>
        <v>0.72972972972972971</v>
      </c>
      <c r="AH148">
        <f t="shared" si="22"/>
        <v>0.69855862641802302</v>
      </c>
      <c r="AI148">
        <f t="shared" si="23"/>
        <v>17</v>
      </c>
      <c r="AJ148">
        <f t="shared" si="24"/>
        <v>2172</v>
      </c>
      <c r="AK148">
        <f t="shared" si="25"/>
        <v>2026</v>
      </c>
      <c r="AL148">
        <f t="shared" si="18"/>
        <v>7.3046018991964945E-2</v>
      </c>
      <c r="AN148">
        <f t="shared" si="26"/>
        <v>9.0866901706989009E-2</v>
      </c>
    </row>
    <row r="149" spans="1:40" x14ac:dyDescent="0.2">
      <c r="A149" s="2" t="d">
        <v>1997-02-10</v>
      </c>
      <c r="B149" t="s">
        <v>887</v>
      </c>
      <c r="C149" t="s">
        <v>637</v>
      </c>
      <c r="D149">
        <v>3</v>
      </c>
      <c r="E149" t="s">
        <v>609</v>
      </c>
      <c r="F149" t="b">
        <v>1</v>
      </c>
      <c r="G149">
        <v>50</v>
      </c>
      <c r="H149" t="s">
        <v>624</v>
      </c>
      <c r="I149" t="s">
        <v>462</v>
      </c>
      <c r="J149">
        <v>1</v>
      </c>
      <c r="K149" t="s">
        <v>611</v>
      </c>
      <c r="L149" t="s">
        <v>612</v>
      </c>
      <c r="M149">
        <v>1</v>
      </c>
      <c r="N149">
        <v>1</v>
      </c>
      <c r="O149">
        <v>2380</v>
      </c>
      <c r="P149" t="s">
        <v>48</v>
      </c>
      <c r="R149" t="s">
        <v>621</v>
      </c>
      <c r="S149" t="s">
        <v>622</v>
      </c>
      <c r="T149">
        <v>62</v>
      </c>
      <c r="U149">
        <v>-1</v>
      </c>
      <c r="V149">
        <v>1861</v>
      </c>
      <c r="W149" t="s">
        <v>919</v>
      </c>
      <c r="AB149">
        <f>IF(I149=$AA$2, _xlfn.XLOOKUP(P149,tennis_clusters!B:B,tennis_clusters!AB:AB),"NA")</f>
        <v>20</v>
      </c>
      <c r="AC149" t="str">
        <f>IF(OR(ISNUMBER(AB149),ISNA(AB149)),"NA",_xlfn.XLOOKUP(I149,tennis_clusters!B:B,tennis_clusters!AB:AB))</f>
        <v>NA</v>
      </c>
      <c r="AD149" t="str">
        <f t="shared" si="19"/>
        <v>W</v>
      </c>
      <c r="AE149" t="str">
        <f t="shared" si="20"/>
        <v>W</v>
      </c>
      <c r="AF149">
        <f t="shared" si="21"/>
        <v>1</v>
      </c>
      <c r="AG149">
        <f>IF(AF149="","",_xlfn.XLOOKUP(AI149,pete_sampras_train!AL:AL,pete_sampras_train!AM:AM))</f>
        <v>0.66666666666666663</v>
      </c>
      <c r="AH149">
        <f t="shared" si="22"/>
        <v>0.95201097198493023</v>
      </c>
      <c r="AI149">
        <f t="shared" si="23"/>
        <v>20</v>
      </c>
      <c r="AJ149">
        <f t="shared" si="24"/>
        <v>2380</v>
      </c>
      <c r="AK149">
        <f t="shared" si="25"/>
        <v>1861</v>
      </c>
      <c r="AL149">
        <f t="shared" si="18"/>
        <v>0.11111111111111113</v>
      </c>
      <c r="AN149">
        <f t="shared" si="26"/>
        <v>2.3029468098311511E-3</v>
      </c>
    </row>
    <row r="150" spans="1:40" x14ac:dyDescent="0.2">
      <c r="A150" s="2" t="d">
        <v>1993-05-17</v>
      </c>
      <c r="B150" t="s">
        <v>675</v>
      </c>
      <c r="C150" t="s">
        <v>676</v>
      </c>
      <c r="D150">
        <v>3</v>
      </c>
      <c r="E150" t="s">
        <v>671</v>
      </c>
      <c r="F150" t="b">
        <v>0</v>
      </c>
      <c r="H150" t="s">
        <v>610</v>
      </c>
      <c r="I150" t="s">
        <v>462</v>
      </c>
      <c r="K150" t="s">
        <v>611</v>
      </c>
      <c r="L150" t="s">
        <v>612</v>
      </c>
      <c r="M150">
        <v>1</v>
      </c>
      <c r="N150">
        <v>7</v>
      </c>
      <c r="O150">
        <v>2293</v>
      </c>
      <c r="P150" t="s">
        <v>413</v>
      </c>
      <c r="R150" t="s">
        <v>621</v>
      </c>
      <c r="S150" t="s">
        <v>622</v>
      </c>
      <c r="T150">
        <v>10</v>
      </c>
      <c r="U150">
        <v>-8</v>
      </c>
      <c r="V150">
        <v>2203</v>
      </c>
      <c r="W150" t="s">
        <v>692</v>
      </c>
      <c r="AB150">
        <f>IF(I150=$AA$2, _xlfn.XLOOKUP(P150,tennis_clusters!B:B,tennis_clusters!AB:AB),"NA")</f>
        <v>11</v>
      </c>
      <c r="AC150" t="str">
        <f>IF(OR(ISNUMBER(AB150),ISNA(AB150)),"NA",_xlfn.XLOOKUP(I150,tennis_clusters!B:B,tennis_clusters!AB:AB))</f>
        <v>NA</v>
      </c>
      <c r="AD150" t="str">
        <f t="shared" si="19"/>
        <v>W</v>
      </c>
      <c r="AE150" t="str">
        <f t="shared" si="20"/>
        <v>W</v>
      </c>
      <c r="AF150">
        <f t="shared" si="21"/>
        <v>1</v>
      </c>
      <c r="AG150">
        <f>IF(AF150="","",_xlfn.XLOOKUP(AI150,pete_sampras_train!AL:AL,pete_sampras_train!AM:AM))</f>
        <v>0.66279069767441856</v>
      </c>
      <c r="AH150">
        <f t="shared" si="22"/>
        <v>0.62669908166673205</v>
      </c>
      <c r="AI150">
        <f t="shared" si="23"/>
        <v>11</v>
      </c>
      <c r="AJ150">
        <f t="shared" si="24"/>
        <v>2293</v>
      </c>
      <c r="AK150">
        <f t="shared" si="25"/>
        <v>2203</v>
      </c>
      <c r="AL150">
        <f t="shared" si="18"/>
        <v>0.11371011357490539</v>
      </c>
      <c r="AN150">
        <f t="shared" si="26"/>
        <v>0.13935357562846118</v>
      </c>
    </row>
    <row r="151" spans="1:40" x14ac:dyDescent="0.2">
      <c r="A151" s="2" t="d">
        <v>1995-10-30</v>
      </c>
      <c r="B151" t="s">
        <v>844</v>
      </c>
      <c r="C151" t="s">
        <v>642</v>
      </c>
      <c r="D151">
        <v>5</v>
      </c>
      <c r="E151" t="s">
        <v>819</v>
      </c>
      <c r="F151" t="b">
        <v>1</v>
      </c>
      <c r="G151">
        <v>59</v>
      </c>
      <c r="H151" t="s">
        <v>610</v>
      </c>
      <c r="I151" t="s">
        <v>462</v>
      </c>
      <c r="J151">
        <v>1</v>
      </c>
      <c r="K151" t="s">
        <v>611</v>
      </c>
      <c r="L151" t="s">
        <v>612</v>
      </c>
      <c r="M151">
        <v>2</v>
      </c>
      <c r="N151">
        <v>9</v>
      </c>
      <c r="O151">
        <v>2355</v>
      </c>
      <c r="P151" t="s">
        <v>94</v>
      </c>
      <c r="Q151">
        <v>3</v>
      </c>
      <c r="R151" t="s">
        <v>621</v>
      </c>
      <c r="S151" t="s">
        <v>622</v>
      </c>
      <c r="T151">
        <v>5</v>
      </c>
      <c r="U151">
        <v>-9</v>
      </c>
      <c r="V151">
        <v>2222</v>
      </c>
      <c r="W151" t="s">
        <v>923</v>
      </c>
      <c r="AB151">
        <f>IF(I151=$AA$2, _xlfn.XLOOKUP(P151,tennis_clusters!B:B,tennis_clusters!AB:AB),"NA")</f>
        <v>11</v>
      </c>
      <c r="AC151" t="str">
        <f>IF(OR(ISNUMBER(AB151),ISNA(AB151)),"NA",_xlfn.XLOOKUP(I151,tennis_clusters!B:B,tennis_clusters!AB:AB))</f>
        <v>NA</v>
      </c>
      <c r="AD151" t="str">
        <f t="shared" si="19"/>
        <v>W</v>
      </c>
      <c r="AE151" t="str">
        <f t="shared" si="20"/>
        <v>W</v>
      </c>
      <c r="AF151">
        <f t="shared" si="21"/>
        <v>1</v>
      </c>
      <c r="AG151">
        <f>IF(AF151="","",_xlfn.XLOOKUP(AI151,pete_sampras_train!AL:AL,pete_sampras_train!AM:AM))</f>
        <v>0.66279069767441856</v>
      </c>
      <c r="AH151">
        <f t="shared" si="22"/>
        <v>0.68257038547477189</v>
      </c>
      <c r="AI151">
        <f t="shared" si="23"/>
        <v>11</v>
      </c>
      <c r="AJ151">
        <f t="shared" si="24"/>
        <v>2355</v>
      </c>
      <c r="AK151">
        <f t="shared" si="25"/>
        <v>2222</v>
      </c>
      <c r="AL151">
        <f t="shared" si="18"/>
        <v>0.11371011357490539</v>
      </c>
      <c r="AN151">
        <f t="shared" si="26"/>
        <v>0.10076156017763491</v>
      </c>
    </row>
    <row r="152" spans="1:40" x14ac:dyDescent="0.2">
      <c r="A152" s="2" t="d">
        <v>1995-10-30</v>
      </c>
      <c r="B152" t="s">
        <v>844</v>
      </c>
      <c r="C152" t="s">
        <v>642</v>
      </c>
      <c r="D152">
        <v>3</v>
      </c>
      <c r="E152" t="s">
        <v>819</v>
      </c>
      <c r="F152" t="b">
        <v>1</v>
      </c>
      <c r="G152">
        <v>59</v>
      </c>
      <c r="H152" t="s">
        <v>618</v>
      </c>
      <c r="I152" t="s">
        <v>462</v>
      </c>
      <c r="J152">
        <v>1</v>
      </c>
      <c r="K152" t="s">
        <v>611</v>
      </c>
      <c r="L152" t="s">
        <v>612</v>
      </c>
      <c r="M152">
        <v>2</v>
      </c>
      <c r="N152">
        <v>3</v>
      </c>
      <c r="O152">
        <v>2346</v>
      </c>
      <c r="P152" t="s">
        <v>258</v>
      </c>
      <c r="R152" t="s">
        <v>659</v>
      </c>
      <c r="S152" t="s">
        <v>660</v>
      </c>
      <c r="T152">
        <v>52</v>
      </c>
      <c r="U152">
        <v>-3</v>
      </c>
      <c r="V152">
        <v>1981</v>
      </c>
      <c r="W152" t="s">
        <v>842</v>
      </c>
      <c r="AB152">
        <f>IF(I152=$AA$2, _xlfn.XLOOKUP(P152,tennis_clusters!B:B,tennis_clusters!AB:AB),"NA")</f>
        <v>15</v>
      </c>
      <c r="AC152" t="str">
        <f>IF(OR(ISNUMBER(AB152),ISNA(AB152)),"NA",_xlfn.XLOOKUP(I152,tennis_clusters!B:B,tennis_clusters!AB:AB))</f>
        <v>NA</v>
      </c>
      <c r="AD152" t="str">
        <f t="shared" si="19"/>
        <v>W</v>
      </c>
      <c r="AE152" t="str">
        <f t="shared" si="20"/>
        <v>W</v>
      </c>
      <c r="AF152">
        <f t="shared" si="21"/>
        <v>1</v>
      </c>
      <c r="AG152">
        <f>IF(AF152="","",_xlfn.XLOOKUP(AI152,pete_sampras_train!AL:AL,pete_sampras_train!AM:AM))</f>
        <v>0.70769230769230773</v>
      </c>
      <c r="AH152">
        <f t="shared" si="22"/>
        <v>0.89101091104576546</v>
      </c>
      <c r="AI152">
        <f t="shared" si="23"/>
        <v>15</v>
      </c>
      <c r="AJ152">
        <f t="shared" si="24"/>
        <v>2346</v>
      </c>
      <c r="AK152">
        <f t="shared" si="25"/>
        <v>1981</v>
      </c>
      <c r="AL152">
        <f t="shared" si="18"/>
        <v>8.5443786982248499E-2</v>
      </c>
      <c r="AN152">
        <f t="shared" si="26"/>
        <v>1.1878621511074048E-2</v>
      </c>
    </row>
    <row r="153" spans="1:40" x14ac:dyDescent="0.2">
      <c r="A153" s="2" t="d">
        <v>1989-08-07</v>
      </c>
      <c r="B153" t="s">
        <v>845</v>
      </c>
      <c r="C153" t="s">
        <v>637</v>
      </c>
      <c r="D153">
        <v>3</v>
      </c>
      <c r="E153" t="s">
        <v>609</v>
      </c>
      <c r="F153" t="b">
        <v>0</v>
      </c>
      <c r="H153" t="s">
        <v>618</v>
      </c>
      <c r="I153" t="s">
        <v>30</v>
      </c>
      <c r="J153">
        <v>4</v>
      </c>
      <c r="K153" t="s">
        <v>611</v>
      </c>
      <c r="L153" t="s">
        <v>612</v>
      </c>
      <c r="M153">
        <v>13</v>
      </c>
      <c r="N153">
        <v>4</v>
      </c>
      <c r="O153">
        <v>2047</v>
      </c>
      <c r="P153" t="s">
        <v>462</v>
      </c>
      <c r="R153" t="s">
        <v>611</v>
      </c>
      <c r="S153" t="s">
        <v>612</v>
      </c>
      <c r="T153">
        <v>105</v>
      </c>
      <c r="U153">
        <v>-6</v>
      </c>
      <c r="V153">
        <v>1870</v>
      </c>
      <c r="W153" t="s">
        <v>742</v>
      </c>
      <c r="AB153" t="str">
        <f>IF(I153=$AA$2, _xlfn.XLOOKUP(P153,tennis_clusters!B:B,tennis_clusters!AB:AB),"NA")</f>
        <v>NA</v>
      </c>
      <c r="AC153">
        <f>IF(OR(ISNUMBER(AB153),ISNA(AB153)),"NA",_xlfn.XLOOKUP(I153,tennis_clusters!B:B,tennis_clusters!AB:AB))</f>
        <v>13</v>
      </c>
      <c r="AD153" t="str">
        <f t="shared" si="19"/>
        <v>L</v>
      </c>
      <c r="AE153" t="str">
        <f t="shared" si="20"/>
        <v>L</v>
      </c>
      <c r="AF153">
        <f t="shared" si="21"/>
        <v>0</v>
      </c>
      <c r="AG153">
        <f>IF(AF153="","",_xlfn.XLOOKUP(AI153,pete_sampras_train!AL:AL,pete_sampras_train!AM:AM))</f>
        <v>0.80909090909090908</v>
      </c>
      <c r="AH153">
        <f t="shared" si="22"/>
        <v>0.26524291068345329</v>
      </c>
      <c r="AI153">
        <f t="shared" si="23"/>
        <v>13</v>
      </c>
      <c r="AJ153">
        <f t="shared" si="24"/>
        <v>1870</v>
      </c>
      <c r="AK153">
        <f t="shared" si="25"/>
        <v>2047</v>
      </c>
      <c r="AL153">
        <f t="shared" si="18"/>
        <v>0.65462809917355369</v>
      </c>
      <c r="AN153">
        <f t="shared" si="26"/>
        <v>7.0353801667830382E-2</v>
      </c>
    </row>
    <row r="154" spans="1:40" x14ac:dyDescent="0.2">
      <c r="A154" s="2" t="d">
        <v>1997-02-24</v>
      </c>
      <c r="B154" t="s">
        <v>938</v>
      </c>
      <c r="C154" t="s">
        <v>783</v>
      </c>
      <c r="D154">
        <v>3</v>
      </c>
      <c r="E154" t="s">
        <v>609</v>
      </c>
      <c r="F154" t="b">
        <v>1</v>
      </c>
      <c r="G154">
        <v>43</v>
      </c>
      <c r="H154" t="s">
        <v>620</v>
      </c>
      <c r="I154" t="s">
        <v>462</v>
      </c>
      <c r="J154">
        <v>1</v>
      </c>
      <c r="K154" t="s">
        <v>611</v>
      </c>
      <c r="L154" t="s">
        <v>612</v>
      </c>
      <c r="M154">
        <v>1</v>
      </c>
      <c r="N154">
        <v>2</v>
      </c>
      <c r="O154">
        <v>2389</v>
      </c>
      <c r="P154" t="s">
        <v>308</v>
      </c>
      <c r="R154" t="s">
        <v>678</v>
      </c>
      <c r="S154" t="s">
        <v>679</v>
      </c>
      <c r="T154">
        <v>38</v>
      </c>
      <c r="U154">
        <v>-2</v>
      </c>
      <c r="V154">
        <v>2009</v>
      </c>
      <c r="W154" t="s">
        <v>852</v>
      </c>
      <c r="AB154">
        <f>IF(I154=$AA$2, _xlfn.XLOOKUP(P154,tennis_clusters!B:B,tennis_clusters!AB:AB),"NA")</f>
        <v>13</v>
      </c>
      <c r="AC154" t="str">
        <f>IF(OR(ISNUMBER(AB154),ISNA(AB154)),"NA",_xlfn.XLOOKUP(I154,tennis_clusters!B:B,tennis_clusters!AB:AB))</f>
        <v>NA</v>
      </c>
      <c r="AD154" t="str">
        <f t="shared" si="19"/>
        <v>W</v>
      </c>
      <c r="AE154" t="str">
        <f t="shared" si="20"/>
        <v>W</v>
      </c>
      <c r="AF154">
        <f t="shared" si="21"/>
        <v>1</v>
      </c>
      <c r="AG154">
        <f>IF(AF154="","",_xlfn.XLOOKUP(AI154,pete_sampras_train!AL:AL,pete_sampras_train!AM:AM))</f>
        <v>0.80909090909090908</v>
      </c>
      <c r="AH154">
        <f t="shared" si="22"/>
        <v>0.89911737164327676</v>
      </c>
      <c r="AI154">
        <f t="shared" si="23"/>
        <v>13</v>
      </c>
      <c r="AJ154">
        <f t="shared" si="24"/>
        <v>2389</v>
      </c>
      <c r="AK154">
        <f t="shared" si="25"/>
        <v>2009</v>
      </c>
      <c r="AL154">
        <f t="shared" si="18"/>
        <v>3.6446280991735538E-2</v>
      </c>
      <c r="AN154">
        <f t="shared" si="26"/>
        <v>1.017730470416074E-2</v>
      </c>
    </row>
    <row r="155" spans="1:40" x14ac:dyDescent="0.2">
      <c r="A155" s="2" t="d">
        <v>1996-04-08</v>
      </c>
      <c r="B155" t="s">
        <v>1031</v>
      </c>
      <c r="C155" t="s">
        <v>637</v>
      </c>
      <c r="D155">
        <v>3</v>
      </c>
      <c r="E155" t="s">
        <v>609</v>
      </c>
      <c r="F155" t="b">
        <v>0</v>
      </c>
      <c r="G155">
        <v>47</v>
      </c>
      <c r="H155" t="s">
        <v>614</v>
      </c>
      <c r="I155" t="s">
        <v>462</v>
      </c>
      <c r="J155">
        <v>1</v>
      </c>
      <c r="K155" t="s">
        <v>611</v>
      </c>
      <c r="L155" t="s">
        <v>612</v>
      </c>
      <c r="M155">
        <v>2</v>
      </c>
      <c r="N155">
        <v>2</v>
      </c>
      <c r="O155">
        <v>2332</v>
      </c>
      <c r="P155" t="s">
        <v>269</v>
      </c>
      <c r="Q155">
        <v>5</v>
      </c>
      <c r="R155" t="s">
        <v>615</v>
      </c>
      <c r="S155" t="s">
        <v>616</v>
      </c>
      <c r="T155">
        <v>25</v>
      </c>
      <c r="U155">
        <v>-1</v>
      </c>
      <c r="V155">
        <v>1929</v>
      </c>
      <c r="W155" t="s">
        <v>1033</v>
      </c>
      <c r="AB155">
        <f>IF(I155=$AA$2, _xlfn.XLOOKUP(P155,tennis_clusters!B:B,tennis_clusters!AB:AB),"NA")</f>
        <v>24</v>
      </c>
      <c r="AC155" t="str">
        <f>IF(OR(ISNUMBER(AB155),ISNA(AB155)),"NA",_xlfn.XLOOKUP(I155,tennis_clusters!B:B,tennis_clusters!AB:AB))</f>
        <v>NA</v>
      </c>
      <c r="AD155" t="str">
        <f t="shared" si="19"/>
        <v>W</v>
      </c>
      <c r="AE155" t="str">
        <f t="shared" si="20"/>
        <v>W</v>
      </c>
      <c r="AF155">
        <f t="shared" si="21"/>
        <v>1</v>
      </c>
      <c r="AG155">
        <f>IF(AF155="","",_xlfn.XLOOKUP(AI155,pete_sampras_train!AL:AL,pete_sampras_train!AM:AM))</f>
        <v>0.90625</v>
      </c>
      <c r="AH155">
        <f t="shared" si="22"/>
        <v>0.91050808404922767</v>
      </c>
      <c r="AI155">
        <f t="shared" si="23"/>
        <v>24</v>
      </c>
      <c r="AJ155">
        <f t="shared" si="24"/>
        <v>2332</v>
      </c>
      <c r="AK155">
        <f t="shared" si="25"/>
        <v>1929</v>
      </c>
      <c r="AL155">
        <f t="shared" si="18"/>
        <v>8.7890625E-3</v>
      </c>
      <c r="AN155">
        <f t="shared" si="26"/>
        <v>8.0088030205400992E-3</v>
      </c>
    </row>
    <row r="156" spans="1:40" x14ac:dyDescent="0.2">
      <c r="A156" s="2" t="d">
        <v>1993-08-16</v>
      </c>
      <c r="B156" t="s">
        <v>845</v>
      </c>
      <c r="C156" t="s">
        <v>783</v>
      </c>
      <c r="D156">
        <v>3</v>
      </c>
      <c r="E156" t="s">
        <v>609</v>
      </c>
      <c r="F156" t="b">
        <v>0</v>
      </c>
      <c r="G156">
        <v>43</v>
      </c>
      <c r="H156" t="s">
        <v>620</v>
      </c>
      <c r="I156" t="s">
        <v>462</v>
      </c>
      <c r="J156">
        <v>1</v>
      </c>
      <c r="K156" t="s">
        <v>611</v>
      </c>
      <c r="L156" t="s">
        <v>612</v>
      </c>
      <c r="M156">
        <v>1</v>
      </c>
      <c r="N156">
        <v>2</v>
      </c>
      <c r="O156">
        <v>2292</v>
      </c>
      <c r="P156" t="s">
        <v>310</v>
      </c>
      <c r="R156" t="s">
        <v>611</v>
      </c>
      <c r="S156" t="s">
        <v>612</v>
      </c>
      <c r="T156">
        <v>55</v>
      </c>
      <c r="U156">
        <v>-2</v>
      </c>
      <c r="V156">
        <v>1925</v>
      </c>
      <c r="W156" t="s">
        <v>1182</v>
      </c>
      <c r="AB156">
        <f>IF(I156=$AA$2, _xlfn.XLOOKUP(P156,tennis_clusters!B:B,tennis_clusters!AB:AB),"NA")</f>
        <v>24</v>
      </c>
      <c r="AC156" t="str">
        <f>IF(OR(ISNUMBER(AB156),ISNA(AB156)),"NA",_xlfn.XLOOKUP(I156,tennis_clusters!B:B,tennis_clusters!AB:AB))</f>
        <v>NA</v>
      </c>
      <c r="AD156" t="str">
        <f t="shared" si="19"/>
        <v>W</v>
      </c>
      <c r="AE156" t="str">
        <f t="shared" si="20"/>
        <v>W</v>
      </c>
      <c r="AF156">
        <f t="shared" si="21"/>
        <v>1</v>
      </c>
      <c r="AG156">
        <f>IF(AF156="","",_xlfn.XLOOKUP(AI156,pete_sampras_train!AL:AL,pete_sampras_train!AM:AM))</f>
        <v>0.90625</v>
      </c>
      <c r="AH156">
        <f t="shared" si="22"/>
        <v>0.89212391394322699</v>
      </c>
      <c r="AI156">
        <f t="shared" si="23"/>
        <v>24</v>
      </c>
      <c r="AJ156">
        <f t="shared" si="24"/>
        <v>2292</v>
      </c>
      <c r="AK156">
        <f t="shared" si="25"/>
        <v>1925</v>
      </c>
      <c r="AL156">
        <f t="shared" si="18"/>
        <v>8.7890625E-3</v>
      </c>
      <c r="AN156">
        <f t="shared" si="26"/>
        <v>1.1637249942928297E-2</v>
      </c>
    </row>
    <row r="157" spans="1:40" x14ac:dyDescent="0.2">
      <c r="A157" s="2" t="d">
        <v>1992-03-27</v>
      </c>
      <c r="B157" t="s">
        <v>696</v>
      </c>
      <c r="C157" t="s">
        <v>697</v>
      </c>
      <c r="D157">
        <v>5</v>
      </c>
      <c r="E157" t="s">
        <v>609</v>
      </c>
      <c r="F157" t="b">
        <v>0</v>
      </c>
      <c r="H157" t="s">
        <v>618</v>
      </c>
      <c r="I157" t="s">
        <v>466</v>
      </c>
      <c r="K157" t="s">
        <v>693</v>
      </c>
      <c r="L157" t="s">
        <v>694</v>
      </c>
      <c r="M157">
        <v>10</v>
      </c>
      <c r="N157">
        <v>15</v>
      </c>
      <c r="O157">
        <v>2029</v>
      </c>
      <c r="P157" t="s">
        <v>462</v>
      </c>
      <c r="R157" t="s">
        <v>611</v>
      </c>
      <c r="S157" t="s">
        <v>612</v>
      </c>
      <c r="T157">
        <v>4</v>
      </c>
      <c r="U157">
        <v>-15</v>
      </c>
      <c r="V157">
        <v>2217</v>
      </c>
      <c r="W157" t="s">
        <v>1264</v>
      </c>
      <c r="AB157" t="str">
        <f>IF(I157=$AA$2, _xlfn.XLOOKUP(P157,tennis_clusters!B:B,tennis_clusters!AB:AB),"NA")</f>
        <v>NA</v>
      </c>
      <c r="AC157">
        <f>IF(OR(ISNUMBER(AB157),ISNA(AB157)),"NA",_xlfn.XLOOKUP(I157,tennis_clusters!B:B,tennis_clusters!AB:AB))</f>
        <v>13</v>
      </c>
      <c r="AD157" t="str">
        <f t="shared" si="19"/>
        <v>L</v>
      </c>
      <c r="AE157" t="str">
        <f t="shared" si="20"/>
        <v>L</v>
      </c>
      <c r="AF157">
        <f t="shared" si="21"/>
        <v>0</v>
      </c>
      <c r="AG157">
        <f>IF(AF157="","",_xlfn.XLOOKUP(AI157,pete_sampras_train!AL:AL,pete_sampras_train!AM:AM))</f>
        <v>0.80909090909090908</v>
      </c>
      <c r="AH157">
        <f t="shared" si="22"/>
        <v>0.74691292142894317</v>
      </c>
      <c r="AI157">
        <f t="shared" si="23"/>
        <v>13</v>
      </c>
      <c r="AJ157">
        <f t="shared" si="24"/>
        <v>2217</v>
      </c>
      <c r="AK157">
        <f t="shared" si="25"/>
        <v>2029</v>
      </c>
      <c r="AL157">
        <f t="shared" si="18"/>
        <v>0.65462809917355369</v>
      </c>
      <c r="AN157">
        <f t="shared" si="26"/>
        <v>0.55787891219751862</v>
      </c>
    </row>
    <row r="158" spans="1:40" x14ac:dyDescent="0.2">
      <c r="A158" s="2" t="d">
        <v>2001-07-23</v>
      </c>
      <c r="B158" t="s">
        <v>750</v>
      </c>
      <c r="C158" t="s">
        <v>637</v>
      </c>
      <c r="D158">
        <v>3</v>
      </c>
      <c r="E158" t="s">
        <v>609</v>
      </c>
      <c r="F158" t="b">
        <v>0</v>
      </c>
      <c r="G158">
        <v>62</v>
      </c>
      <c r="H158" t="s">
        <v>620</v>
      </c>
      <c r="I158" t="s">
        <v>462</v>
      </c>
      <c r="J158">
        <v>4</v>
      </c>
      <c r="K158" t="s">
        <v>611</v>
      </c>
      <c r="L158" t="s">
        <v>612</v>
      </c>
      <c r="M158">
        <v>12</v>
      </c>
      <c r="N158">
        <v>4</v>
      </c>
      <c r="O158">
        <v>2159</v>
      </c>
      <c r="P158" t="s">
        <v>408</v>
      </c>
      <c r="R158" t="s">
        <v>611</v>
      </c>
      <c r="S158" t="s">
        <v>612</v>
      </c>
      <c r="T158">
        <v>42</v>
      </c>
      <c r="U158">
        <v>-4</v>
      </c>
      <c r="V158">
        <v>1934</v>
      </c>
      <c r="W158" t="s">
        <v>753</v>
      </c>
      <c r="AB158">
        <f>IF(I158=$AA$2, _xlfn.XLOOKUP(P158,tennis_clusters!B:B,tennis_clusters!AB:AB),"NA")</f>
        <v>18</v>
      </c>
      <c r="AC158" t="str">
        <f>IF(OR(ISNUMBER(AB158),ISNA(AB158)),"NA",_xlfn.XLOOKUP(I158,tennis_clusters!B:B,tennis_clusters!AB:AB))</f>
        <v>NA</v>
      </c>
      <c r="AD158" t="str">
        <f t="shared" si="19"/>
        <v>W</v>
      </c>
      <c r="AE158" t="str">
        <f t="shared" si="20"/>
        <v>W</v>
      </c>
      <c r="AF158">
        <f t="shared" si="21"/>
        <v>1</v>
      </c>
      <c r="AG158">
        <f>IF(AF158="","",_xlfn.XLOOKUP(AI158,pete_sampras_train!AL:AL,pete_sampras_train!AM:AM))</f>
        <v>0.7021276595744681</v>
      </c>
      <c r="AH158">
        <f t="shared" si="22"/>
        <v>0.78502673699817216</v>
      </c>
      <c r="AI158">
        <f t="shared" si="23"/>
        <v>18</v>
      </c>
      <c r="AJ158">
        <f t="shared" si="24"/>
        <v>2159</v>
      </c>
      <c r="AK158">
        <f t="shared" si="25"/>
        <v>1934</v>
      </c>
      <c r="AL158">
        <f t="shared" si="18"/>
        <v>8.8727931190583961E-2</v>
      </c>
      <c r="AN158">
        <f t="shared" si="26"/>
        <v>4.621350380565304E-2</v>
      </c>
    </row>
    <row r="159" spans="1:40" x14ac:dyDescent="0.2">
      <c r="A159" s="2" t="d">
        <v>2000-08-07</v>
      </c>
      <c r="B159" t="s">
        <v>641</v>
      </c>
      <c r="C159" t="s">
        <v>642</v>
      </c>
      <c r="D159">
        <v>3</v>
      </c>
      <c r="E159" t="s">
        <v>609</v>
      </c>
      <c r="F159" t="b">
        <v>0</v>
      </c>
      <c r="G159">
        <v>68</v>
      </c>
      <c r="H159" t="s">
        <v>628</v>
      </c>
      <c r="I159" t="s">
        <v>462</v>
      </c>
      <c r="J159">
        <v>2</v>
      </c>
      <c r="K159" t="s">
        <v>611</v>
      </c>
      <c r="L159" t="s">
        <v>612</v>
      </c>
      <c r="M159">
        <v>2</v>
      </c>
      <c r="N159">
        <v>2</v>
      </c>
      <c r="O159">
        <v>2264</v>
      </c>
      <c r="P159" t="s">
        <v>379</v>
      </c>
      <c r="R159" t="s">
        <v>647</v>
      </c>
      <c r="S159" t="s">
        <v>648</v>
      </c>
      <c r="T159">
        <v>53</v>
      </c>
      <c r="U159">
        <v>-2</v>
      </c>
      <c r="V159">
        <v>1896</v>
      </c>
      <c r="W159" t="s">
        <v>692</v>
      </c>
      <c r="AB159">
        <f>IF(I159=$AA$2, _xlfn.XLOOKUP(P159,tennis_clusters!B:B,tennis_clusters!AB:AB),"NA")</f>
        <v>2</v>
      </c>
      <c r="AC159" t="str">
        <f>IF(OR(ISNUMBER(AB159),ISNA(AB159)),"NA",_xlfn.XLOOKUP(I159,tennis_clusters!B:B,tennis_clusters!AB:AB))</f>
        <v>NA</v>
      </c>
      <c r="AD159" t="str">
        <f t="shared" si="19"/>
        <v>W</v>
      </c>
      <c r="AE159" t="str">
        <f t="shared" si="20"/>
        <v>W</v>
      </c>
      <c r="AF159">
        <f t="shared" si="21"/>
        <v>1</v>
      </c>
      <c r="AG159">
        <f>IF(AF159="","",_xlfn.XLOOKUP(AI159,pete_sampras_train!AL:AL,pete_sampras_train!AM:AM))</f>
        <v>0.78749999999999998</v>
      </c>
      <c r="AH159">
        <f t="shared" si="22"/>
        <v>0.89267666000615409</v>
      </c>
      <c r="AI159">
        <f t="shared" si="23"/>
        <v>2</v>
      </c>
      <c r="AJ159">
        <f t="shared" si="24"/>
        <v>2264</v>
      </c>
      <c r="AK159">
        <f t="shared" si="25"/>
        <v>1896</v>
      </c>
      <c r="AL159">
        <f t="shared" si="18"/>
        <v>4.5156250000000009E-2</v>
      </c>
      <c r="AN159">
        <f t="shared" si="26"/>
        <v>1.1518299307434645E-2</v>
      </c>
    </row>
    <row r="160" spans="1:40" x14ac:dyDescent="0.2">
      <c r="A160" s="2" t="d">
        <v>1995-08-14</v>
      </c>
      <c r="B160" t="s">
        <v>845</v>
      </c>
      <c r="C160" t="s">
        <v>783</v>
      </c>
      <c r="D160">
        <v>3</v>
      </c>
      <c r="E160" t="s">
        <v>609</v>
      </c>
      <c r="F160" t="b">
        <v>0</v>
      </c>
      <c r="G160">
        <v>57</v>
      </c>
      <c r="H160" t="s">
        <v>620</v>
      </c>
      <c r="I160" t="s">
        <v>462</v>
      </c>
      <c r="J160">
        <v>1</v>
      </c>
      <c r="K160" t="s">
        <v>611</v>
      </c>
      <c r="L160" t="s">
        <v>612</v>
      </c>
      <c r="M160">
        <v>2</v>
      </c>
      <c r="N160">
        <v>2</v>
      </c>
      <c r="O160">
        <v>2316</v>
      </c>
      <c r="P160" t="s">
        <v>263</v>
      </c>
      <c r="R160" t="s">
        <v>678</v>
      </c>
      <c r="S160" t="s">
        <v>679</v>
      </c>
      <c r="T160">
        <v>68</v>
      </c>
      <c r="U160">
        <v>-3</v>
      </c>
      <c r="V160">
        <v>1951</v>
      </c>
      <c r="W160" t="s">
        <v>666</v>
      </c>
      <c r="AB160">
        <f>IF(I160=$AA$2, _xlfn.XLOOKUP(P160,tennis_clusters!B:B,tennis_clusters!AB:AB),"NA")</f>
        <v>23</v>
      </c>
      <c r="AC160" t="str">
        <f>IF(OR(ISNUMBER(AB160),ISNA(AB160)),"NA",_xlfn.XLOOKUP(I160,tennis_clusters!B:B,tennis_clusters!AB:AB))</f>
        <v>NA</v>
      </c>
      <c r="AD160" t="str">
        <f t="shared" si="19"/>
        <v>W</v>
      </c>
      <c r="AE160" t="str">
        <f t="shared" si="20"/>
        <v>W</v>
      </c>
      <c r="AF160">
        <f t="shared" si="21"/>
        <v>1</v>
      </c>
      <c r="AG160">
        <f>IF(AF160="","",_xlfn.XLOOKUP(AI160,pete_sampras_train!AL:AL,pete_sampras_train!AM:AM))</f>
        <v>0.875</v>
      </c>
      <c r="AH160">
        <f t="shared" si="22"/>
        <v>0.89101091104576546</v>
      </c>
      <c r="AI160">
        <f t="shared" si="23"/>
        <v>23</v>
      </c>
      <c r="AJ160">
        <f t="shared" si="24"/>
        <v>2316</v>
      </c>
      <c r="AK160">
        <f t="shared" si="25"/>
        <v>1951</v>
      </c>
      <c r="AL160">
        <f t="shared" si="18"/>
        <v>1.5625E-2</v>
      </c>
      <c r="AN160">
        <f t="shared" si="26"/>
        <v>1.1878621511074048E-2</v>
      </c>
    </row>
    <row r="161" spans="1:40" x14ac:dyDescent="0.2">
      <c r="A161" s="2" t="d">
        <v>2000-11-27</v>
      </c>
      <c r="B161" t="s">
        <v>789</v>
      </c>
      <c r="C161" t="s">
        <v>610</v>
      </c>
      <c r="D161">
        <v>3</v>
      </c>
      <c r="E161" t="s">
        <v>609</v>
      </c>
      <c r="F161" t="b">
        <v>1</v>
      </c>
      <c r="G161">
        <v>72</v>
      </c>
      <c r="H161" t="s">
        <v>677</v>
      </c>
      <c r="I161" t="s">
        <v>349</v>
      </c>
      <c r="K161" t="s">
        <v>643</v>
      </c>
      <c r="L161" t="s">
        <v>644</v>
      </c>
      <c r="M161">
        <v>6</v>
      </c>
      <c r="N161">
        <v>15</v>
      </c>
      <c r="O161">
        <v>2154</v>
      </c>
      <c r="P161" t="s">
        <v>462</v>
      </c>
      <c r="R161" t="s">
        <v>611</v>
      </c>
      <c r="S161" t="s">
        <v>612</v>
      </c>
      <c r="T161">
        <v>3</v>
      </c>
      <c r="U161">
        <v>-15</v>
      </c>
      <c r="V161">
        <v>2267</v>
      </c>
      <c r="W161" t="s">
        <v>791</v>
      </c>
      <c r="AB161" t="str">
        <f>IF(I161=$AA$2, _xlfn.XLOOKUP(P161,tennis_clusters!B:B,tennis_clusters!AB:AB),"NA")</f>
        <v>NA</v>
      </c>
      <c r="AC161">
        <f>IF(OR(ISNUMBER(AB161),ISNA(AB161)),"NA",_xlfn.XLOOKUP(I161,tennis_clusters!B:B,tennis_clusters!AB:AB))</f>
        <v>8</v>
      </c>
      <c r="AD161" t="str">
        <f t="shared" si="19"/>
        <v>L</v>
      </c>
      <c r="AE161" t="str">
        <f t="shared" si="20"/>
        <v>L</v>
      </c>
      <c r="AF161">
        <f t="shared" si="21"/>
        <v>0</v>
      </c>
      <c r="AG161">
        <f>IF(AF161="","",_xlfn.XLOOKUP(AI161,pete_sampras_train!AL:AL,pete_sampras_train!AM:AM))</f>
        <v>0.7415730337078652</v>
      </c>
      <c r="AH161">
        <f t="shared" si="22"/>
        <v>0.65711868648707861</v>
      </c>
      <c r="AI161">
        <f t="shared" si="23"/>
        <v>8</v>
      </c>
      <c r="AJ161">
        <f t="shared" si="24"/>
        <v>2267</v>
      </c>
      <c r="AK161">
        <f t="shared" si="25"/>
        <v>2154</v>
      </c>
      <c r="AL161">
        <f t="shared" si="18"/>
        <v>0.54993056432268661</v>
      </c>
      <c r="AN161">
        <f t="shared" si="26"/>
        <v>0.43180496813050351</v>
      </c>
    </row>
    <row r="162" spans="1:40" x14ac:dyDescent="0.2">
      <c r="A162" s="2" t="d">
        <v>1992-02-17</v>
      </c>
      <c r="B162" t="s">
        <v>938</v>
      </c>
      <c r="C162" t="s">
        <v>783</v>
      </c>
      <c r="D162">
        <v>3</v>
      </c>
      <c r="E162" t="s">
        <v>819</v>
      </c>
      <c r="F162" t="b">
        <v>1</v>
      </c>
      <c r="G162">
        <v>51</v>
      </c>
      <c r="H162" t="s">
        <v>620</v>
      </c>
      <c r="I162" t="s">
        <v>462</v>
      </c>
      <c r="J162">
        <v>2</v>
      </c>
      <c r="K162" t="s">
        <v>611</v>
      </c>
      <c r="L162" t="s">
        <v>612</v>
      </c>
      <c r="M162">
        <v>5</v>
      </c>
      <c r="N162">
        <v>2</v>
      </c>
      <c r="O162">
        <v>2204</v>
      </c>
      <c r="P162" t="s">
        <v>524</v>
      </c>
      <c r="Q162">
        <v>15</v>
      </c>
      <c r="R162" t="s">
        <v>672</v>
      </c>
      <c r="S162" t="s">
        <v>673</v>
      </c>
      <c r="T162">
        <v>51</v>
      </c>
      <c r="U162">
        <v>-2</v>
      </c>
      <c r="V162">
        <v>1864</v>
      </c>
      <c r="W162" t="s">
        <v>1272</v>
      </c>
      <c r="AB162">
        <f>IF(I162=$AA$2, _xlfn.XLOOKUP(P162,tennis_clusters!B:B,tennis_clusters!AB:AB),"NA")</f>
        <v>28</v>
      </c>
      <c r="AC162" t="str">
        <f>IF(OR(ISNUMBER(AB162),ISNA(AB162)),"NA",_xlfn.XLOOKUP(I162,tennis_clusters!B:B,tennis_clusters!AB:AB))</f>
        <v>NA</v>
      </c>
      <c r="AD162" t="str">
        <f t="shared" si="19"/>
        <v>W</v>
      </c>
      <c r="AE162" t="str">
        <f t="shared" si="20"/>
        <v>W</v>
      </c>
      <c r="AF162">
        <f t="shared" si="21"/>
        <v>1</v>
      </c>
      <c r="AG162">
        <f>IF(AF162="","",_xlfn.XLOOKUP(AI162,pete_sampras_train!AL:AL,pete_sampras_train!AM:AM))</f>
        <v>0.8</v>
      </c>
      <c r="AH162">
        <f t="shared" si="22"/>
        <v>0.87622931893106459</v>
      </c>
      <c r="AI162">
        <f t="shared" si="23"/>
        <v>28</v>
      </c>
      <c r="AJ162">
        <f t="shared" si="24"/>
        <v>2204</v>
      </c>
      <c r="AK162">
        <f t="shared" si="25"/>
        <v>1864</v>
      </c>
      <c r="AL162">
        <f t="shared" si="18"/>
        <v>3.999999999999998E-2</v>
      </c>
      <c r="AN162">
        <f t="shared" si="26"/>
        <v>1.5319181492268125E-2</v>
      </c>
    </row>
    <row r="163" spans="1:40" x14ac:dyDescent="0.2">
      <c r="A163" s="2" t="d">
        <v>1992-11-16</v>
      </c>
      <c r="B163" t="s">
        <v>839</v>
      </c>
      <c r="C163" t="s">
        <v>610</v>
      </c>
      <c r="D163">
        <v>3</v>
      </c>
      <c r="E163" t="s">
        <v>819</v>
      </c>
      <c r="F163" t="b">
        <v>1</v>
      </c>
      <c r="G163">
        <v>79</v>
      </c>
      <c r="H163" t="s">
        <v>677</v>
      </c>
      <c r="I163" t="s">
        <v>462</v>
      </c>
      <c r="K163" t="s">
        <v>611</v>
      </c>
      <c r="L163" t="s">
        <v>612</v>
      </c>
      <c r="M163">
        <v>3</v>
      </c>
      <c r="N163">
        <v>10</v>
      </c>
      <c r="O163">
        <v>2274</v>
      </c>
      <c r="P163" t="s">
        <v>522</v>
      </c>
      <c r="R163" t="s">
        <v>678</v>
      </c>
      <c r="S163" t="s">
        <v>679</v>
      </c>
      <c r="T163">
        <v>2</v>
      </c>
      <c r="U163">
        <v>-10</v>
      </c>
      <c r="V163">
        <v>2233</v>
      </c>
      <c r="W163" t="s">
        <v>708</v>
      </c>
      <c r="AB163">
        <f>IF(I163=$AA$2, _xlfn.XLOOKUP(P163,tennis_clusters!B:B,tennis_clusters!AB:AB),"NA")</f>
        <v>8</v>
      </c>
      <c r="AC163" t="str">
        <f>IF(OR(ISNUMBER(AB163),ISNA(AB163)),"NA",_xlfn.XLOOKUP(I163,tennis_clusters!B:B,tennis_clusters!AB:AB))</f>
        <v>NA</v>
      </c>
      <c r="AD163" t="str">
        <f t="shared" si="19"/>
        <v>W</v>
      </c>
      <c r="AE163" t="str">
        <f t="shared" si="20"/>
        <v>W</v>
      </c>
      <c r="AF163">
        <f t="shared" si="21"/>
        <v>1</v>
      </c>
      <c r="AG163">
        <f>IF(AF163="","",_xlfn.XLOOKUP(AI163,pete_sampras_train!AL:AL,pete_sampras_train!AM:AM))</f>
        <v>0.7415730337078652</v>
      </c>
      <c r="AH163">
        <f t="shared" si="22"/>
        <v>0.55873136932476097</v>
      </c>
      <c r="AI163">
        <f t="shared" si="23"/>
        <v>8</v>
      </c>
      <c r="AJ163">
        <f t="shared" si="24"/>
        <v>2274</v>
      </c>
      <c r="AK163">
        <f t="shared" si="25"/>
        <v>2233</v>
      </c>
      <c r="AL163">
        <f t="shared" si="18"/>
        <v>6.6784496906956176E-2</v>
      </c>
      <c r="AN163">
        <f t="shared" si="26"/>
        <v>0.1947180044180005</v>
      </c>
    </row>
    <row r="164" spans="1:40" x14ac:dyDescent="0.2">
      <c r="A164" s="2" t="d">
        <v>2002-03-11</v>
      </c>
      <c r="B164" t="s">
        <v>706</v>
      </c>
      <c r="C164" t="s">
        <v>642</v>
      </c>
      <c r="D164">
        <v>3</v>
      </c>
      <c r="E164" t="s">
        <v>609</v>
      </c>
      <c r="F164" t="b">
        <v>0</v>
      </c>
      <c r="G164">
        <v>51</v>
      </c>
      <c r="H164" t="s">
        <v>624</v>
      </c>
      <c r="I164" t="s">
        <v>462</v>
      </c>
      <c r="J164">
        <v>10</v>
      </c>
      <c r="K164" t="s">
        <v>611</v>
      </c>
      <c r="L164" t="s">
        <v>612</v>
      </c>
      <c r="M164">
        <v>13</v>
      </c>
      <c r="N164">
        <v>6</v>
      </c>
      <c r="O164">
        <v>2166</v>
      </c>
      <c r="P164" t="s">
        <v>34</v>
      </c>
      <c r="R164" t="s">
        <v>633</v>
      </c>
      <c r="S164" t="s">
        <v>634</v>
      </c>
      <c r="T164">
        <v>30</v>
      </c>
      <c r="U164">
        <v>-6</v>
      </c>
      <c r="V164">
        <v>2014</v>
      </c>
      <c r="W164" t="s">
        <v>709</v>
      </c>
      <c r="AB164">
        <f>IF(I164=$AA$2, _xlfn.XLOOKUP(P164,tennis_clusters!B:B,tennis_clusters!AB:AB),"NA")</f>
        <v>13</v>
      </c>
      <c r="AC164" t="str">
        <f>IF(OR(ISNUMBER(AB164),ISNA(AB164)),"NA",_xlfn.XLOOKUP(I164,tennis_clusters!B:B,tennis_clusters!AB:AB))</f>
        <v>NA</v>
      </c>
      <c r="AD164" t="str">
        <f t="shared" si="19"/>
        <v>W</v>
      </c>
      <c r="AE164" t="str">
        <f t="shared" si="20"/>
        <v>W</v>
      </c>
      <c r="AF164">
        <f t="shared" si="21"/>
        <v>1</v>
      </c>
      <c r="AG164">
        <f>IF(AF164="","",_xlfn.XLOOKUP(AI164,pete_sampras_train!AL:AL,pete_sampras_train!AM:AM))</f>
        <v>0.80909090909090908</v>
      </c>
      <c r="AH164">
        <f t="shared" si="22"/>
        <v>0.70578135971200251</v>
      </c>
      <c r="AI164">
        <f t="shared" si="23"/>
        <v>13</v>
      </c>
      <c r="AJ164">
        <f t="shared" si="24"/>
        <v>2166</v>
      </c>
      <c r="AK164">
        <f t="shared" si="25"/>
        <v>2014</v>
      </c>
      <c r="AL164">
        <f t="shared" si="18"/>
        <v>3.6446280991735538E-2</v>
      </c>
      <c r="AN164">
        <f t="shared" si="26"/>
        <v>8.6564608292918066E-2</v>
      </c>
    </row>
    <row r="165" spans="1:40" x14ac:dyDescent="0.2">
      <c r="A165" s="2" t="d">
        <v>1998-08-31</v>
      </c>
      <c r="B165" t="s">
        <v>607</v>
      </c>
      <c r="C165" t="s">
        <v>608</v>
      </c>
      <c r="D165">
        <v>5</v>
      </c>
      <c r="E165" t="s">
        <v>609</v>
      </c>
      <c r="F165" t="b">
        <v>0</v>
      </c>
      <c r="G165">
        <v>51</v>
      </c>
      <c r="H165" t="s">
        <v>618</v>
      </c>
      <c r="I165" t="s">
        <v>462</v>
      </c>
      <c r="J165">
        <v>1</v>
      </c>
      <c r="K165" t="s">
        <v>611</v>
      </c>
      <c r="L165" t="s">
        <v>612</v>
      </c>
      <c r="M165">
        <v>1</v>
      </c>
      <c r="N165">
        <v>7</v>
      </c>
      <c r="O165">
        <v>2278</v>
      </c>
      <c r="P165" t="s">
        <v>331</v>
      </c>
      <c r="Q165">
        <v>9</v>
      </c>
      <c r="R165" t="s">
        <v>716</v>
      </c>
      <c r="S165" t="s">
        <v>717</v>
      </c>
      <c r="T165">
        <v>9</v>
      </c>
      <c r="U165">
        <v>-8</v>
      </c>
      <c r="V165">
        <v>2112</v>
      </c>
      <c r="W165" t="s">
        <v>631</v>
      </c>
      <c r="AB165">
        <f>IF(I165=$AA$2, _xlfn.XLOOKUP(P165,tennis_clusters!B:B,tennis_clusters!AB:AB),"NA")</f>
        <v>13</v>
      </c>
      <c r="AC165" t="str">
        <f>IF(OR(ISNUMBER(AB165),ISNA(AB165)),"NA",_xlfn.XLOOKUP(I165,tennis_clusters!B:B,tennis_clusters!AB:AB))</f>
        <v>NA</v>
      </c>
      <c r="AD165" t="str">
        <f t="shared" si="19"/>
        <v>W</v>
      </c>
      <c r="AE165" t="str">
        <f t="shared" si="20"/>
        <v>W</v>
      </c>
      <c r="AF165">
        <f t="shared" si="21"/>
        <v>1</v>
      </c>
      <c r="AG165">
        <f>IF(AF165="","",_xlfn.XLOOKUP(AI165,pete_sampras_train!AL:AL,pete_sampras_train!AM:AM))</f>
        <v>0.80909090909090908</v>
      </c>
      <c r="AH165">
        <f t="shared" si="22"/>
        <v>0.72223453364917056</v>
      </c>
      <c r="AI165">
        <f t="shared" si="23"/>
        <v>13</v>
      </c>
      <c r="AJ165">
        <f t="shared" si="24"/>
        <v>2278</v>
      </c>
      <c r="AK165">
        <f t="shared" si="25"/>
        <v>2112</v>
      </c>
      <c r="AL165">
        <f t="shared" si="18"/>
        <v>3.6446280991735538E-2</v>
      </c>
      <c r="AN165">
        <f t="shared" si="26"/>
        <v>7.7153654297093754E-2</v>
      </c>
    </row>
    <row r="166" spans="1:40" x14ac:dyDescent="0.2">
      <c r="A166" s="2" t="d">
        <v>1998-04-20</v>
      </c>
      <c r="B166" t="s">
        <v>935</v>
      </c>
      <c r="C166" t="s">
        <v>642</v>
      </c>
      <c r="D166">
        <v>3</v>
      </c>
      <c r="E166" t="s">
        <v>671</v>
      </c>
      <c r="F166" t="b">
        <v>0</v>
      </c>
      <c r="G166">
        <v>5</v>
      </c>
      <c r="H166" t="s">
        <v>620</v>
      </c>
      <c r="I166" t="s">
        <v>172</v>
      </c>
      <c r="K166" t="s">
        <v>638</v>
      </c>
      <c r="L166" t="s">
        <v>639</v>
      </c>
      <c r="M166">
        <v>25</v>
      </c>
      <c r="N166">
        <v>19</v>
      </c>
      <c r="O166">
        <v>1980</v>
      </c>
      <c r="P166" t="s">
        <v>462</v>
      </c>
      <c r="Q166">
        <v>1</v>
      </c>
      <c r="R166" t="s">
        <v>611</v>
      </c>
      <c r="S166" t="s">
        <v>612</v>
      </c>
      <c r="T166">
        <v>2</v>
      </c>
      <c r="U166">
        <v>-17</v>
      </c>
      <c r="V166">
        <v>2309</v>
      </c>
      <c r="W166" t="s">
        <v>936</v>
      </c>
      <c r="AB166" t="str">
        <f>IF(I166=$AA$2, _xlfn.XLOOKUP(P166,tennis_clusters!B:B,tennis_clusters!AB:AB),"NA")</f>
        <v>NA</v>
      </c>
      <c r="AC166">
        <f>IF(OR(ISNUMBER(AB166),ISNA(AB166)),"NA",_xlfn.XLOOKUP(I166,tennis_clusters!B:B,tennis_clusters!AB:AB))</f>
        <v>17</v>
      </c>
      <c r="AD166" t="str">
        <f t="shared" si="19"/>
        <v>L</v>
      </c>
      <c r="AE166" t="str">
        <f t="shared" si="20"/>
        <v>L</v>
      </c>
      <c r="AF166">
        <f t="shared" si="21"/>
        <v>0</v>
      </c>
      <c r="AG166">
        <f>IF(AF166="","",_xlfn.XLOOKUP(AI166,pete_sampras_train!AL:AL,pete_sampras_train!AM:AM))</f>
        <v>0.72972972972972971</v>
      </c>
      <c r="AH166">
        <f t="shared" si="22"/>
        <v>0.86919686545505381</v>
      </c>
      <c r="AI166">
        <f t="shared" si="23"/>
        <v>17</v>
      </c>
      <c r="AJ166">
        <f t="shared" si="24"/>
        <v>2309</v>
      </c>
      <c r="AK166">
        <f t="shared" si="25"/>
        <v>1980</v>
      </c>
      <c r="AL166">
        <f t="shared" si="18"/>
        <v>0.53250547845142437</v>
      </c>
      <c r="AN166">
        <f t="shared" si="26"/>
        <v>0.75550319091689089</v>
      </c>
    </row>
    <row r="167" spans="1:40" x14ac:dyDescent="0.2">
      <c r="A167" s="2" t="d">
        <v>1998-02-09</v>
      </c>
      <c r="B167" t="s">
        <v>887</v>
      </c>
      <c r="C167" t="s">
        <v>637</v>
      </c>
      <c r="D167">
        <v>3</v>
      </c>
      <c r="E167" t="s">
        <v>609</v>
      </c>
      <c r="F167" t="b">
        <v>1</v>
      </c>
      <c r="G167">
        <v>55</v>
      </c>
      <c r="H167" t="s">
        <v>620</v>
      </c>
      <c r="I167" t="s">
        <v>462</v>
      </c>
      <c r="J167">
        <v>1</v>
      </c>
      <c r="K167" t="s">
        <v>611</v>
      </c>
      <c r="L167" t="s">
        <v>612</v>
      </c>
      <c r="M167">
        <v>1</v>
      </c>
      <c r="N167">
        <v>1</v>
      </c>
      <c r="O167">
        <v>2330</v>
      </c>
      <c r="P167" t="s">
        <v>313</v>
      </c>
      <c r="R167" t="s">
        <v>633</v>
      </c>
      <c r="S167" t="s">
        <v>634</v>
      </c>
      <c r="T167">
        <v>89</v>
      </c>
      <c r="U167">
        <v>-1</v>
      </c>
      <c r="V167">
        <v>1844</v>
      </c>
      <c r="W167" t="s">
        <v>942</v>
      </c>
      <c r="AB167">
        <f>IF(I167=$AA$2, _xlfn.XLOOKUP(P167,tennis_clusters!B:B,tennis_clusters!AB:AB),"NA")</f>
        <v>4</v>
      </c>
      <c r="AC167" t="str">
        <f>IF(OR(ISNUMBER(AB167),ISNA(AB167)),"NA",_xlfn.XLOOKUP(I167,tennis_clusters!B:B,tennis_clusters!AB:AB))</f>
        <v>NA</v>
      </c>
      <c r="AD167" t="str">
        <f t="shared" si="19"/>
        <v>W</v>
      </c>
      <c r="AE167" t="str">
        <f t="shared" si="20"/>
        <v>W</v>
      </c>
      <c r="AF167">
        <f t="shared" si="21"/>
        <v>1</v>
      </c>
      <c r="AG167">
        <f>IF(AF167="","",_xlfn.XLOOKUP(AI167,pete_sampras_train!AL:AL,pete_sampras_train!AM:AM))</f>
        <v>1</v>
      </c>
      <c r="AH167">
        <f t="shared" si="22"/>
        <v>0.94254820892335789</v>
      </c>
      <c r="AI167">
        <f t="shared" si="23"/>
        <v>4</v>
      </c>
      <c r="AJ167">
        <f t="shared" si="24"/>
        <v>2330</v>
      </c>
      <c r="AK167">
        <f t="shared" si="25"/>
        <v>1844</v>
      </c>
      <c r="AL167">
        <f t="shared" si="18"/>
        <v>0</v>
      </c>
      <c r="AN167">
        <f t="shared" si="26"/>
        <v>3.3007082979141342E-3</v>
      </c>
    </row>
    <row r="168" spans="1:40" x14ac:dyDescent="0.2">
      <c r="A168" s="2" t="d">
        <v>1996-05-27</v>
      </c>
      <c r="B168" t="s">
        <v>670</v>
      </c>
      <c r="C168" t="s">
        <v>608</v>
      </c>
      <c r="D168">
        <v>5</v>
      </c>
      <c r="E168" t="s">
        <v>671</v>
      </c>
      <c r="F168" t="b">
        <v>0</v>
      </c>
      <c r="G168">
        <v>32</v>
      </c>
      <c r="H168" t="s">
        <v>620</v>
      </c>
      <c r="I168" t="s">
        <v>462</v>
      </c>
      <c r="J168">
        <v>1</v>
      </c>
      <c r="K168" t="s">
        <v>611</v>
      </c>
      <c r="L168" t="s">
        <v>612</v>
      </c>
      <c r="M168">
        <v>1</v>
      </c>
      <c r="N168">
        <v>2</v>
      </c>
      <c r="O168">
        <v>2337</v>
      </c>
      <c r="P168" t="s">
        <v>508</v>
      </c>
      <c r="R168" t="s">
        <v>643</v>
      </c>
      <c r="S168" t="s">
        <v>644</v>
      </c>
      <c r="T168">
        <v>99</v>
      </c>
      <c r="U168">
        <v>-3</v>
      </c>
      <c r="V168">
        <v>1896</v>
      </c>
      <c r="W168" t="s">
        <v>1024</v>
      </c>
      <c r="AB168">
        <f>IF(I168=$AA$2, _xlfn.XLOOKUP(P168,tennis_clusters!B:B,tennis_clusters!AB:AB),"NA")</f>
        <v>10</v>
      </c>
      <c r="AC168" t="str">
        <f>IF(OR(ISNUMBER(AB168),ISNA(AB168)),"NA",_xlfn.XLOOKUP(I168,tennis_clusters!B:B,tennis_clusters!AB:AB))</f>
        <v>NA</v>
      </c>
      <c r="AD168" t="str">
        <f t="shared" si="19"/>
        <v>W</v>
      </c>
      <c r="AE168" t="str">
        <f t="shared" si="20"/>
        <v>W</v>
      </c>
      <c r="AF168">
        <f t="shared" si="21"/>
        <v>1</v>
      </c>
      <c r="AG168">
        <f>IF(AF168="","",_xlfn.XLOOKUP(AI168,pete_sampras_train!AL:AL,pete_sampras_train!AM:AM))</f>
        <v>0.9</v>
      </c>
      <c r="AH168">
        <f t="shared" si="22"/>
        <v>0.9268039139277936</v>
      </c>
      <c r="AI168">
        <f t="shared" si="23"/>
        <v>10</v>
      </c>
      <c r="AJ168">
        <f t="shared" si="24"/>
        <v>2337</v>
      </c>
      <c r="AK168">
        <f t="shared" si="25"/>
        <v>1896</v>
      </c>
      <c r="AL168">
        <f t="shared" si="18"/>
        <v>9.999999999999995E-3</v>
      </c>
      <c r="AN168">
        <f t="shared" si="26"/>
        <v>5.3576670162898479E-3</v>
      </c>
    </row>
    <row r="169" spans="1:40" x14ac:dyDescent="0.2">
      <c r="A169" s="2" t="d">
        <v>1993-04-05</v>
      </c>
      <c r="B169" t="s">
        <v>1147</v>
      </c>
      <c r="C169" t="s">
        <v>783</v>
      </c>
      <c r="D169">
        <v>3</v>
      </c>
      <c r="E169" t="s">
        <v>609</v>
      </c>
      <c r="F169" t="b">
        <v>0</v>
      </c>
      <c r="G169">
        <v>36</v>
      </c>
      <c r="H169" t="s">
        <v>614</v>
      </c>
      <c r="I169" t="s">
        <v>462</v>
      </c>
      <c r="J169">
        <v>2</v>
      </c>
      <c r="K169" t="s">
        <v>611</v>
      </c>
      <c r="L169" t="s">
        <v>612</v>
      </c>
      <c r="M169">
        <v>2</v>
      </c>
      <c r="N169">
        <v>3</v>
      </c>
      <c r="O169">
        <v>2296</v>
      </c>
      <c r="P169" t="s">
        <v>569</v>
      </c>
      <c r="Q169">
        <v>6</v>
      </c>
      <c r="R169" t="s">
        <v>643</v>
      </c>
      <c r="S169" t="s">
        <v>644</v>
      </c>
      <c r="T169">
        <v>26</v>
      </c>
      <c r="U169">
        <v>-3</v>
      </c>
      <c r="V169">
        <v>2020</v>
      </c>
      <c r="W169" t="s">
        <v>692</v>
      </c>
      <c r="AB169">
        <f>IF(I169=$AA$2, _xlfn.XLOOKUP(P169,tennis_clusters!B:B,tennis_clusters!AB:AB),"NA")</f>
        <v>15</v>
      </c>
      <c r="AC169" t="str">
        <f>IF(OR(ISNUMBER(AB169),ISNA(AB169)),"NA",_xlfn.XLOOKUP(I169,tennis_clusters!B:B,tennis_clusters!AB:AB))</f>
        <v>NA</v>
      </c>
      <c r="AD169" t="str">
        <f t="shared" si="19"/>
        <v>W</v>
      </c>
      <c r="AE169" t="str">
        <f t="shared" si="20"/>
        <v>W</v>
      </c>
      <c r="AF169">
        <f t="shared" si="21"/>
        <v>1</v>
      </c>
      <c r="AG169">
        <f>IF(AF169="","",_xlfn.XLOOKUP(AI169,pete_sampras_train!AL:AL,pete_sampras_train!AM:AM))</f>
        <v>0.70769230769230773</v>
      </c>
      <c r="AH169">
        <f t="shared" si="22"/>
        <v>0.83044491135323728</v>
      </c>
      <c r="AI169">
        <f t="shared" si="23"/>
        <v>15</v>
      </c>
      <c r="AJ169">
        <f t="shared" si="24"/>
        <v>2296</v>
      </c>
      <c r="AK169">
        <f t="shared" si="25"/>
        <v>2020</v>
      </c>
      <c r="AL169">
        <f t="shared" si="18"/>
        <v>8.5443786982248499E-2</v>
      </c>
      <c r="AN169">
        <f t="shared" si="26"/>
        <v>2.8748928086011562E-2</v>
      </c>
    </row>
    <row r="170" spans="1:40" x14ac:dyDescent="0.2">
      <c r="A170" s="2" t="d">
        <v>2000-07-31</v>
      </c>
      <c r="B170" t="s">
        <v>650</v>
      </c>
      <c r="C170" t="s">
        <v>642</v>
      </c>
      <c r="D170">
        <v>3</v>
      </c>
      <c r="E170" t="s">
        <v>609</v>
      </c>
      <c r="F170" t="b">
        <v>0</v>
      </c>
      <c r="G170">
        <v>64</v>
      </c>
      <c r="H170" t="s">
        <v>624</v>
      </c>
      <c r="I170" t="s">
        <v>462</v>
      </c>
      <c r="J170">
        <v>2</v>
      </c>
      <c r="K170" t="s">
        <v>611</v>
      </c>
      <c r="L170" t="s">
        <v>612</v>
      </c>
      <c r="M170">
        <v>2</v>
      </c>
      <c r="N170">
        <v>2</v>
      </c>
      <c r="O170">
        <v>2277</v>
      </c>
      <c r="P170" t="s">
        <v>329</v>
      </c>
      <c r="R170" t="s">
        <v>802</v>
      </c>
      <c r="S170" t="s">
        <v>803</v>
      </c>
      <c r="T170">
        <v>33</v>
      </c>
      <c r="U170">
        <v>-3</v>
      </c>
      <c r="V170">
        <v>1892</v>
      </c>
      <c r="W170" t="s">
        <v>804</v>
      </c>
      <c r="AB170">
        <f>IF(I170=$AA$2, _xlfn.XLOOKUP(P170,tennis_clusters!B:B,tennis_clusters!AB:AB),"NA")</f>
        <v>22</v>
      </c>
      <c r="AC170" t="str">
        <f>IF(OR(ISNUMBER(AB170),ISNA(AB170)),"NA",_xlfn.XLOOKUP(I170,tennis_clusters!B:B,tennis_clusters!AB:AB))</f>
        <v>NA</v>
      </c>
      <c r="AD170" t="str">
        <f t="shared" si="19"/>
        <v>W</v>
      </c>
      <c r="AE170" t="str">
        <f t="shared" si="20"/>
        <v>W</v>
      </c>
      <c r="AF170">
        <f t="shared" si="21"/>
        <v>1</v>
      </c>
      <c r="AG170">
        <f>IF(AF170="","",_xlfn.XLOOKUP(AI170,pete_sampras_train!AL:AL,pete_sampras_train!AM:AM))</f>
        <v>0.84375</v>
      </c>
      <c r="AH170">
        <f t="shared" si="22"/>
        <v>0.9016982546021951</v>
      </c>
      <c r="AI170">
        <f t="shared" si="23"/>
        <v>22</v>
      </c>
      <c r="AJ170">
        <f t="shared" si="24"/>
        <v>2277</v>
      </c>
      <c r="AK170">
        <f t="shared" si="25"/>
        <v>1892</v>
      </c>
      <c r="AL170">
        <f t="shared" si="18"/>
        <v>2.44140625E-2</v>
      </c>
      <c r="AN170">
        <f t="shared" si="26"/>
        <v>9.6632331482548565E-3</v>
      </c>
    </row>
    <row r="171" spans="1:40" x14ac:dyDescent="0.2">
      <c r="A171" s="2" t="d">
        <v>1990-02-19</v>
      </c>
      <c r="B171" t="s">
        <v>938</v>
      </c>
      <c r="C171" t="s">
        <v>783</v>
      </c>
      <c r="D171">
        <v>5</v>
      </c>
      <c r="E171" t="s">
        <v>819</v>
      </c>
      <c r="F171" t="b">
        <v>1</v>
      </c>
      <c r="H171" t="s">
        <v>610</v>
      </c>
      <c r="I171" t="s">
        <v>462</v>
      </c>
      <c r="J171">
        <v>13</v>
      </c>
      <c r="K171" t="s">
        <v>611</v>
      </c>
      <c r="L171" t="s">
        <v>612</v>
      </c>
      <c r="M171">
        <v>32</v>
      </c>
      <c r="N171">
        <v>15</v>
      </c>
      <c r="O171">
        <v>1999</v>
      </c>
      <c r="P171" t="s">
        <v>73</v>
      </c>
      <c r="Q171">
        <v>7</v>
      </c>
      <c r="R171" t="s">
        <v>748</v>
      </c>
      <c r="S171" t="s">
        <v>749</v>
      </c>
      <c r="T171">
        <v>18</v>
      </c>
      <c r="U171">
        <v>-15</v>
      </c>
      <c r="V171">
        <v>2054</v>
      </c>
      <c r="W171" t="s">
        <v>1362</v>
      </c>
      <c r="AB171">
        <f>IF(I171=$AA$2, _xlfn.XLOOKUP(P171,tennis_clusters!B:B,tennis_clusters!AB:AB),"NA")</f>
        <v>28</v>
      </c>
      <c r="AC171" t="str">
        <f>IF(OR(ISNUMBER(AB171),ISNA(AB171)),"NA",_xlfn.XLOOKUP(I171,tennis_clusters!B:B,tennis_clusters!AB:AB))</f>
        <v>NA</v>
      </c>
      <c r="AD171" t="str">
        <f t="shared" si="19"/>
        <v>W</v>
      </c>
      <c r="AE171" t="str">
        <f t="shared" si="20"/>
        <v>W</v>
      </c>
      <c r="AF171">
        <f t="shared" si="21"/>
        <v>1</v>
      </c>
      <c r="AG171">
        <f>IF(AF171="","",_xlfn.XLOOKUP(AI171,pete_sampras_train!AL:AL,pete_sampras_train!AM:AM))</f>
        <v>0.8</v>
      </c>
      <c r="AH171">
        <f t="shared" si="22"/>
        <v>0.42150324765525726</v>
      </c>
      <c r="AI171">
        <f t="shared" si="23"/>
        <v>28</v>
      </c>
      <c r="AJ171">
        <f t="shared" si="24"/>
        <v>1999</v>
      </c>
      <c r="AK171">
        <f t="shared" si="25"/>
        <v>2054</v>
      </c>
      <c r="AL171">
        <f t="shared" si="18"/>
        <v>3.999999999999998E-2</v>
      </c>
      <c r="AN171">
        <f t="shared" si="26"/>
        <v>0.33465849247341461</v>
      </c>
    </row>
    <row r="172" spans="1:40" x14ac:dyDescent="0.2">
      <c r="A172" s="2" t="d">
        <v>1993-03-12</v>
      </c>
      <c r="B172" t="s">
        <v>699</v>
      </c>
      <c r="C172" t="s">
        <v>642</v>
      </c>
      <c r="D172">
        <v>3</v>
      </c>
      <c r="E172" t="s">
        <v>609</v>
      </c>
      <c r="F172" t="b">
        <v>0</v>
      </c>
      <c r="G172">
        <v>25</v>
      </c>
      <c r="H172" t="s">
        <v>610</v>
      </c>
      <c r="I172" t="s">
        <v>462</v>
      </c>
      <c r="J172">
        <v>2</v>
      </c>
      <c r="K172" t="s">
        <v>611</v>
      </c>
      <c r="L172" t="s">
        <v>612</v>
      </c>
      <c r="M172">
        <v>2</v>
      </c>
      <c r="N172">
        <v>5</v>
      </c>
      <c r="O172">
        <v>2284</v>
      </c>
      <c r="P172" t="s">
        <v>363</v>
      </c>
      <c r="Q172">
        <v>14</v>
      </c>
      <c r="R172" t="s">
        <v>611</v>
      </c>
      <c r="S172" t="s">
        <v>612</v>
      </c>
      <c r="T172">
        <v>18</v>
      </c>
      <c r="U172">
        <v>-5</v>
      </c>
      <c r="V172">
        <v>2072</v>
      </c>
      <c r="W172" t="s">
        <v>744</v>
      </c>
      <c r="AB172">
        <f>IF(I172=$AA$2, _xlfn.XLOOKUP(P172,tennis_clusters!B:B,tennis_clusters!AB:AB),"NA")</f>
        <v>8</v>
      </c>
      <c r="AC172" t="str">
        <f>IF(OR(ISNUMBER(AB172),ISNA(AB172)),"NA",_xlfn.XLOOKUP(I172,tennis_clusters!B:B,tennis_clusters!AB:AB))</f>
        <v>NA</v>
      </c>
      <c r="AD172" t="str">
        <f t="shared" si="19"/>
        <v>W</v>
      </c>
      <c r="AE172" t="str">
        <f t="shared" si="20"/>
        <v>W</v>
      </c>
      <c r="AF172">
        <f t="shared" si="21"/>
        <v>1</v>
      </c>
      <c r="AG172">
        <f>IF(AF172="","",_xlfn.XLOOKUP(AI172,pete_sampras_train!AL:AL,pete_sampras_train!AM:AM))</f>
        <v>0.7415730337078652</v>
      </c>
      <c r="AH172">
        <f t="shared" si="22"/>
        <v>0.77212867346858394</v>
      </c>
      <c r="AI172">
        <f t="shared" si="23"/>
        <v>8</v>
      </c>
      <c r="AJ172">
        <f t="shared" si="24"/>
        <v>2284</v>
      </c>
      <c r="AK172">
        <f t="shared" si="25"/>
        <v>2072</v>
      </c>
      <c r="AL172">
        <f t="shared" si="18"/>
        <v>6.6784496906956176E-2</v>
      </c>
      <c r="AN172">
        <f t="shared" si="26"/>
        <v>5.1925341455187242E-2</v>
      </c>
    </row>
    <row r="173" spans="1:40" x14ac:dyDescent="0.2">
      <c r="A173" s="2" t="d">
        <v>1998-11-23</v>
      </c>
      <c r="B173" t="s">
        <v>839</v>
      </c>
      <c r="C173" t="s">
        <v>610</v>
      </c>
      <c r="D173">
        <v>3</v>
      </c>
      <c r="E173" t="s">
        <v>609</v>
      </c>
      <c r="F173" t="b">
        <v>1</v>
      </c>
      <c r="G173">
        <v>64</v>
      </c>
      <c r="H173" t="s">
        <v>677</v>
      </c>
      <c r="I173" t="s">
        <v>462</v>
      </c>
      <c r="K173" t="s">
        <v>611</v>
      </c>
      <c r="L173" t="s">
        <v>612</v>
      </c>
      <c r="M173">
        <v>1</v>
      </c>
      <c r="N173">
        <v>6</v>
      </c>
      <c r="O173">
        <v>2258</v>
      </c>
      <c r="P173" t="s">
        <v>331</v>
      </c>
      <c r="R173" t="s">
        <v>716</v>
      </c>
      <c r="S173" t="s">
        <v>717</v>
      </c>
      <c r="T173">
        <v>7</v>
      </c>
      <c r="U173">
        <v>-5</v>
      </c>
      <c r="V173">
        <v>2065</v>
      </c>
      <c r="W173" t="s">
        <v>890</v>
      </c>
      <c r="AB173">
        <f>IF(I173=$AA$2, _xlfn.XLOOKUP(P173,tennis_clusters!B:B,tennis_clusters!AB:AB),"NA")</f>
        <v>13</v>
      </c>
      <c r="AC173" t="str">
        <f>IF(OR(ISNUMBER(AB173),ISNA(AB173)),"NA",_xlfn.XLOOKUP(I173,tennis_clusters!B:B,tennis_clusters!AB:AB))</f>
        <v>NA</v>
      </c>
      <c r="AD173" t="str">
        <f t="shared" si="19"/>
        <v>W</v>
      </c>
      <c r="AE173" t="str">
        <f t="shared" si="20"/>
        <v>W</v>
      </c>
      <c r="AF173">
        <f t="shared" si="21"/>
        <v>1</v>
      </c>
      <c r="AG173">
        <f>IF(AF173="","",_xlfn.XLOOKUP(AI173,pete_sampras_train!AL:AL,pete_sampras_train!AM:AM))</f>
        <v>0.80909090909090908</v>
      </c>
      <c r="AH173">
        <f t="shared" si="22"/>
        <v>0.75231499360568233</v>
      </c>
      <c r="AI173">
        <f t="shared" si="23"/>
        <v>13</v>
      </c>
      <c r="AJ173">
        <f t="shared" si="24"/>
        <v>2258</v>
      </c>
      <c r="AK173">
        <f t="shared" si="25"/>
        <v>2065</v>
      </c>
      <c r="AL173">
        <f t="shared" si="18"/>
        <v>3.6446280991735538E-2</v>
      </c>
      <c r="AN173">
        <f t="shared" si="26"/>
        <v>6.1347862392553187E-2</v>
      </c>
    </row>
    <row r="174" spans="1:40" x14ac:dyDescent="0.2">
      <c r="A174" s="2" t="d">
        <v>1989-09-25</v>
      </c>
      <c r="B174" t="s">
        <v>1380</v>
      </c>
      <c r="C174" t="s">
        <v>637</v>
      </c>
      <c r="D174">
        <v>3</v>
      </c>
      <c r="E174" t="s">
        <v>819</v>
      </c>
      <c r="F174" t="b">
        <v>1</v>
      </c>
      <c r="H174" t="s">
        <v>624</v>
      </c>
      <c r="I174" t="s">
        <v>121</v>
      </c>
      <c r="J174">
        <v>6</v>
      </c>
      <c r="K174" t="s">
        <v>655</v>
      </c>
      <c r="L174" t="s">
        <v>656</v>
      </c>
      <c r="M174">
        <v>25</v>
      </c>
      <c r="N174">
        <v>7</v>
      </c>
      <c r="O174">
        <v>2000</v>
      </c>
      <c r="P174" t="s">
        <v>462</v>
      </c>
      <c r="R174" t="s">
        <v>611</v>
      </c>
      <c r="S174" t="s">
        <v>612</v>
      </c>
      <c r="T174">
        <v>57</v>
      </c>
      <c r="U174">
        <v>-7</v>
      </c>
      <c r="V174">
        <v>1919</v>
      </c>
      <c r="W174" t="s">
        <v>709</v>
      </c>
      <c r="Y174" t="s">
        <v>728</v>
      </c>
      <c r="AB174" t="str">
        <f>IF(I174=$AA$2, _xlfn.XLOOKUP(P174,tennis_clusters!B:B,tennis_clusters!AB:AB),"NA")</f>
        <v>NA</v>
      </c>
      <c r="AC174">
        <f>IF(OR(ISNUMBER(AB174),ISNA(AB174)),"NA",_xlfn.XLOOKUP(I174,tennis_clusters!B:B,tennis_clusters!AB:AB))</f>
        <v>2</v>
      </c>
      <c r="AD174" t="str">
        <f t="shared" si="19"/>
        <v>L</v>
      </c>
      <c r="AE174" t="str">
        <f t="shared" si="20"/>
        <v>L</v>
      </c>
      <c r="AF174">
        <f t="shared" si="21"/>
        <v>0</v>
      </c>
      <c r="AG174">
        <f>IF(AF174="","",_xlfn.XLOOKUP(AI174,pete_sampras_train!AL:AL,pete_sampras_train!AM:AM))</f>
        <v>0.78749999999999998</v>
      </c>
      <c r="AH174">
        <f t="shared" si="22"/>
        <v>0.38549863899144221</v>
      </c>
      <c r="AI174">
        <f t="shared" si="23"/>
        <v>2</v>
      </c>
      <c r="AJ174">
        <f t="shared" si="24"/>
        <v>1919</v>
      </c>
      <c r="AK174">
        <f t="shared" si="25"/>
        <v>2000</v>
      </c>
      <c r="AL174">
        <f t="shared" si="18"/>
        <v>0.62015624999999996</v>
      </c>
      <c r="AN174">
        <f t="shared" si="26"/>
        <v>0.14860920066425429</v>
      </c>
    </row>
    <row r="175" spans="1:40" x14ac:dyDescent="0.2">
      <c r="A175" s="2" t="d">
        <v>1994-06-20</v>
      </c>
      <c r="B175" t="s">
        <v>658</v>
      </c>
      <c r="C175" t="s">
        <v>608</v>
      </c>
      <c r="D175">
        <v>5</v>
      </c>
      <c r="E175" t="s">
        <v>608</v>
      </c>
      <c r="F175" t="b">
        <v>0</v>
      </c>
      <c r="G175">
        <v>52</v>
      </c>
      <c r="H175" t="s">
        <v>610</v>
      </c>
      <c r="I175" t="s">
        <v>462</v>
      </c>
      <c r="J175">
        <v>1</v>
      </c>
      <c r="K175" t="s">
        <v>611</v>
      </c>
      <c r="L175" t="s">
        <v>612</v>
      </c>
      <c r="M175">
        <v>1</v>
      </c>
      <c r="N175">
        <v>8</v>
      </c>
      <c r="O175">
        <v>2389</v>
      </c>
      <c r="P175" t="s">
        <v>212</v>
      </c>
      <c r="Q175">
        <v>4</v>
      </c>
      <c r="R175" t="s">
        <v>871</v>
      </c>
      <c r="S175" t="s">
        <v>872</v>
      </c>
      <c r="T175">
        <v>5</v>
      </c>
      <c r="U175">
        <v>-8</v>
      </c>
      <c r="V175">
        <v>2188</v>
      </c>
      <c r="W175" t="s">
        <v>1135</v>
      </c>
      <c r="AB175">
        <f>IF(I175=$AA$2, _xlfn.XLOOKUP(P175,tennis_clusters!B:B,tennis_clusters!AB:AB),"NA")</f>
        <v>16</v>
      </c>
      <c r="AC175" t="str">
        <f>IF(OR(ISNUMBER(AB175),ISNA(AB175)),"NA",_xlfn.XLOOKUP(I175,tennis_clusters!B:B,tennis_clusters!AB:AB))</f>
        <v>NA</v>
      </c>
      <c r="AD175" t="str">
        <f t="shared" si="19"/>
        <v>W</v>
      </c>
      <c r="AE175" t="str">
        <f t="shared" si="20"/>
        <v>W</v>
      </c>
      <c r="AF175">
        <f t="shared" si="21"/>
        <v>1</v>
      </c>
      <c r="AG175">
        <f>IF(AF175="","",_xlfn.XLOOKUP(AI175,pete_sampras_train!AL:AL,pete_sampras_train!AM:AM))</f>
        <v>0.62264150943396224</v>
      </c>
      <c r="AH175">
        <f t="shared" si="22"/>
        <v>0.76079609098914236</v>
      </c>
      <c r="AI175">
        <f t="shared" si="23"/>
        <v>16</v>
      </c>
      <c r="AJ175">
        <f t="shared" si="24"/>
        <v>2389</v>
      </c>
      <c r="AK175">
        <f t="shared" si="25"/>
        <v>2188</v>
      </c>
      <c r="AL175">
        <f t="shared" si="18"/>
        <v>0.1423994304022784</v>
      </c>
      <c r="AN175">
        <f t="shared" si="26"/>
        <v>5.7218510086074661E-2</v>
      </c>
    </row>
    <row r="176" spans="1:40" x14ac:dyDescent="0.2">
      <c r="A176" s="2" t="d">
        <v>1989-08-07</v>
      </c>
      <c r="B176" t="s">
        <v>845</v>
      </c>
      <c r="C176" t="s">
        <v>637</v>
      </c>
      <c r="D176">
        <v>3</v>
      </c>
      <c r="E176" t="s">
        <v>609</v>
      </c>
      <c r="F176" t="b">
        <v>0</v>
      </c>
      <c r="H176" t="s">
        <v>624</v>
      </c>
      <c r="I176" t="s">
        <v>462</v>
      </c>
      <c r="K176" t="s">
        <v>611</v>
      </c>
      <c r="L176" t="s">
        <v>612</v>
      </c>
      <c r="M176">
        <v>105</v>
      </c>
      <c r="N176">
        <v>12</v>
      </c>
      <c r="O176">
        <v>1849</v>
      </c>
      <c r="P176" t="s">
        <v>516</v>
      </c>
      <c r="R176" t="s">
        <v>643</v>
      </c>
      <c r="S176" t="s">
        <v>644</v>
      </c>
      <c r="T176">
        <v>122</v>
      </c>
      <c r="U176">
        <v>-11</v>
      </c>
      <c r="V176">
        <v>1869</v>
      </c>
      <c r="W176" t="s">
        <v>827</v>
      </c>
      <c r="AB176">
        <f>IF(I176=$AA$2, _xlfn.XLOOKUP(P176,tennis_clusters!B:B,tennis_clusters!AB:AB),"NA")</f>
        <v>5</v>
      </c>
      <c r="AC176" t="str">
        <f>IF(OR(ISNUMBER(AB176),ISNA(AB176)),"NA",_xlfn.XLOOKUP(I176,tennis_clusters!B:B,tennis_clusters!AB:AB))</f>
        <v>NA</v>
      </c>
      <c r="AD176" t="str">
        <f t="shared" si="19"/>
        <v>W</v>
      </c>
      <c r="AE176" t="str">
        <f t="shared" si="20"/>
        <v>W</v>
      </c>
      <c r="AF176">
        <f t="shared" si="21"/>
        <v>1</v>
      </c>
      <c r="AG176">
        <f>IF(AF176="","",_xlfn.XLOOKUP(AI176,pete_sampras_train!AL:AL,pete_sampras_train!AM:AM))</f>
        <v>0.8666666666666667</v>
      </c>
      <c r="AH176">
        <f t="shared" si="22"/>
        <v>0.47124943610773129</v>
      </c>
      <c r="AI176">
        <f t="shared" si="23"/>
        <v>5</v>
      </c>
      <c r="AJ176">
        <f t="shared" si="24"/>
        <v>1849</v>
      </c>
      <c r="AK176">
        <f t="shared" si="25"/>
        <v>1869</v>
      </c>
      <c r="AL176">
        <f t="shared" si="18"/>
        <v>1.7777777777777771E-2</v>
      </c>
      <c r="AN176">
        <f t="shared" si="26"/>
        <v>0.27957715881639211</v>
      </c>
    </row>
    <row r="177" spans="1:40" x14ac:dyDescent="0.2">
      <c r="A177" s="2" t="d">
        <v>1994-10-31</v>
      </c>
      <c r="B177" t="s">
        <v>844</v>
      </c>
      <c r="C177" t="s">
        <v>642</v>
      </c>
      <c r="D177">
        <v>3</v>
      </c>
      <c r="E177" t="s">
        <v>819</v>
      </c>
      <c r="F177" t="b">
        <v>1</v>
      </c>
      <c r="G177">
        <v>77</v>
      </c>
      <c r="H177" t="s">
        <v>624</v>
      </c>
      <c r="I177" t="s">
        <v>462</v>
      </c>
      <c r="J177">
        <v>1</v>
      </c>
      <c r="K177" t="s">
        <v>611</v>
      </c>
      <c r="L177" t="s">
        <v>612</v>
      </c>
      <c r="M177">
        <v>1</v>
      </c>
      <c r="N177">
        <v>3</v>
      </c>
      <c r="O177">
        <v>2337</v>
      </c>
      <c r="P177" t="s">
        <v>253</v>
      </c>
      <c r="R177" t="s">
        <v>615</v>
      </c>
      <c r="S177" t="s">
        <v>616</v>
      </c>
      <c r="T177">
        <v>27</v>
      </c>
      <c r="U177">
        <v>-2</v>
      </c>
      <c r="V177">
        <v>1996</v>
      </c>
      <c r="W177" t="s">
        <v>1121</v>
      </c>
      <c r="AB177">
        <f>IF(I177=$AA$2, _xlfn.XLOOKUP(P177,tennis_clusters!B:B,tennis_clusters!AB:AB),"NA")</f>
        <v>9</v>
      </c>
      <c r="AC177" t="str">
        <f>IF(OR(ISNUMBER(AB177),ISNA(AB177)),"NA",_xlfn.XLOOKUP(I177,tennis_clusters!B:B,tennis_clusters!AB:AB))</f>
        <v>NA</v>
      </c>
      <c r="AD177" t="str">
        <f t="shared" si="19"/>
        <v>W</v>
      </c>
      <c r="AE177" t="str">
        <f t="shared" si="20"/>
        <v>W</v>
      </c>
      <c r="AF177">
        <f t="shared" si="21"/>
        <v>1</v>
      </c>
      <c r="AG177">
        <f>IF(AF177="","",_xlfn.XLOOKUP(AI177,pete_sampras_train!AL:AL,pete_sampras_train!AM:AM))</f>
        <v>0.8</v>
      </c>
      <c r="AH177">
        <f t="shared" si="22"/>
        <v>0.87685226508079694</v>
      </c>
      <c r="AI177">
        <f t="shared" si="23"/>
        <v>9</v>
      </c>
      <c r="AJ177">
        <f t="shared" si="24"/>
        <v>2337</v>
      </c>
      <c r="AK177">
        <f t="shared" si="25"/>
        <v>1996</v>
      </c>
      <c r="AL177">
        <f t="shared" si="18"/>
        <v>3.999999999999998E-2</v>
      </c>
      <c r="AN177">
        <f t="shared" si="26"/>
        <v>1.5165364615730304E-2</v>
      </c>
    </row>
    <row r="178" spans="1:40" x14ac:dyDescent="0.2">
      <c r="A178" s="2" t="d">
        <v>1995-08-28</v>
      </c>
      <c r="B178" t="s">
        <v>607</v>
      </c>
      <c r="C178" t="s">
        <v>608</v>
      </c>
      <c r="D178">
        <v>5</v>
      </c>
      <c r="E178" t="s">
        <v>609</v>
      </c>
      <c r="F178" t="b">
        <v>0</v>
      </c>
      <c r="G178">
        <v>47</v>
      </c>
      <c r="H178" t="s">
        <v>610</v>
      </c>
      <c r="I178" t="s">
        <v>462</v>
      </c>
      <c r="J178">
        <v>2</v>
      </c>
      <c r="K178" t="s">
        <v>611</v>
      </c>
      <c r="L178" t="s">
        <v>612</v>
      </c>
      <c r="M178">
        <v>2</v>
      </c>
      <c r="N178">
        <v>19</v>
      </c>
      <c r="O178">
        <v>2329</v>
      </c>
      <c r="P178" t="s">
        <v>60</v>
      </c>
      <c r="Q178">
        <v>1</v>
      </c>
      <c r="R178" t="s">
        <v>611</v>
      </c>
      <c r="S178" t="s">
        <v>612</v>
      </c>
      <c r="T178">
        <v>1</v>
      </c>
      <c r="U178">
        <v>-19</v>
      </c>
      <c r="V178">
        <v>2393</v>
      </c>
      <c r="W178" t="s">
        <v>1063</v>
      </c>
      <c r="AB178">
        <f>IF(I178=$AA$2, _xlfn.XLOOKUP(P178,tennis_clusters!B:B,tennis_clusters!AB:AB),"NA")</f>
        <v>21</v>
      </c>
      <c r="AC178" t="str">
        <f>IF(OR(ISNUMBER(AB178),ISNA(AB178)),"NA",_xlfn.XLOOKUP(I178,tennis_clusters!B:B,tennis_clusters!AB:AB))</f>
        <v>NA</v>
      </c>
      <c r="AD178" t="str">
        <f t="shared" si="19"/>
        <v>W</v>
      </c>
      <c r="AE178" t="str">
        <f t="shared" si="20"/>
        <v>W</v>
      </c>
      <c r="AF178">
        <f t="shared" si="21"/>
        <v>1</v>
      </c>
      <c r="AG178">
        <f>IF(AF178="","",_xlfn.XLOOKUP(AI178,pete_sampras_train!AL:AL,pete_sampras_train!AM:AM))</f>
        <v>0.5714285714285714</v>
      </c>
      <c r="AH178">
        <f t="shared" si="22"/>
        <v>0.40892440368505661</v>
      </c>
      <c r="AI178">
        <f t="shared" si="23"/>
        <v>21</v>
      </c>
      <c r="AJ178">
        <f t="shared" si="24"/>
        <v>2329</v>
      </c>
      <c r="AK178">
        <f t="shared" si="25"/>
        <v>2393</v>
      </c>
      <c r="AL178">
        <f t="shared" si="18"/>
        <v>0.18367346938775514</v>
      </c>
      <c r="AN178">
        <f t="shared" si="26"/>
        <v>0.34937036055906601</v>
      </c>
    </row>
    <row r="179" spans="1:40" x14ac:dyDescent="0.2">
      <c r="A179" s="2" t="d">
        <v>1991-07-29</v>
      </c>
      <c r="B179" t="s">
        <v>750</v>
      </c>
      <c r="C179" t="s">
        <v>637</v>
      </c>
      <c r="D179">
        <v>3</v>
      </c>
      <c r="E179" t="s">
        <v>609</v>
      </c>
      <c r="F179" t="b">
        <v>0</v>
      </c>
      <c r="G179">
        <v>38</v>
      </c>
      <c r="H179" t="s">
        <v>618</v>
      </c>
      <c r="I179" t="s">
        <v>462</v>
      </c>
      <c r="J179">
        <v>2</v>
      </c>
      <c r="K179" t="s">
        <v>611</v>
      </c>
      <c r="L179" t="s">
        <v>612</v>
      </c>
      <c r="M179">
        <v>9</v>
      </c>
      <c r="N179">
        <v>5</v>
      </c>
      <c r="O179">
        <v>2081</v>
      </c>
      <c r="P179" t="s">
        <v>58</v>
      </c>
      <c r="Q179">
        <v>8</v>
      </c>
      <c r="R179" t="s">
        <v>772</v>
      </c>
      <c r="S179" t="s">
        <v>773</v>
      </c>
      <c r="T179">
        <v>54</v>
      </c>
      <c r="U179">
        <v>-6</v>
      </c>
      <c r="V179">
        <v>1945</v>
      </c>
      <c r="W179" t="s">
        <v>666</v>
      </c>
      <c r="AB179">
        <f>IF(I179=$AA$2, _xlfn.XLOOKUP(P179,tennis_clusters!B:B,tennis_clusters!AB:AB),"NA")</f>
        <v>2</v>
      </c>
      <c r="AC179" t="str">
        <f>IF(OR(ISNUMBER(AB179),ISNA(AB179)),"NA",_xlfn.XLOOKUP(I179,tennis_clusters!B:B,tennis_clusters!AB:AB))</f>
        <v>NA</v>
      </c>
      <c r="AD179" t="str">
        <f t="shared" si="19"/>
        <v>W</v>
      </c>
      <c r="AE179" t="str">
        <f t="shared" si="20"/>
        <v>W</v>
      </c>
      <c r="AF179">
        <f t="shared" si="21"/>
        <v>1</v>
      </c>
      <c r="AG179">
        <f>IF(AF179="","",_xlfn.XLOOKUP(AI179,pete_sampras_train!AL:AL,pete_sampras_train!AM:AM))</f>
        <v>0.78749999999999998</v>
      </c>
      <c r="AH179">
        <f t="shared" si="22"/>
        <v>0.68630025768331249</v>
      </c>
      <c r="AI179">
        <f t="shared" si="23"/>
        <v>2</v>
      </c>
      <c r="AJ179">
        <f t="shared" si="24"/>
        <v>2081</v>
      </c>
      <c r="AK179">
        <f t="shared" si="25"/>
        <v>1945</v>
      </c>
      <c r="AL179">
        <f t="shared" si="18"/>
        <v>4.5156250000000009E-2</v>
      </c>
      <c r="AN179">
        <f t="shared" si="26"/>
        <v>9.840752832955614E-2</v>
      </c>
    </row>
    <row r="180" spans="1:40" x14ac:dyDescent="0.2">
      <c r="A180" s="2" t="d">
        <v>1994-05-16</v>
      </c>
      <c r="B180" t="s">
        <v>675</v>
      </c>
      <c r="C180" t="s">
        <v>676</v>
      </c>
      <c r="D180">
        <v>3</v>
      </c>
      <c r="E180" t="s">
        <v>671</v>
      </c>
      <c r="F180" t="b">
        <v>0</v>
      </c>
      <c r="H180" t="s">
        <v>677</v>
      </c>
      <c r="I180" t="s">
        <v>462</v>
      </c>
      <c r="K180" t="s">
        <v>611</v>
      </c>
      <c r="L180" t="s">
        <v>612</v>
      </c>
      <c r="M180">
        <v>1</v>
      </c>
      <c r="N180">
        <v>2</v>
      </c>
      <c r="O180">
        <v>2395</v>
      </c>
      <c r="P180" t="s">
        <v>110</v>
      </c>
      <c r="R180" t="s">
        <v>638</v>
      </c>
      <c r="S180" t="s">
        <v>639</v>
      </c>
      <c r="T180">
        <v>14</v>
      </c>
      <c r="U180">
        <v>-2</v>
      </c>
      <c r="V180">
        <v>2015</v>
      </c>
      <c r="W180" t="s">
        <v>882</v>
      </c>
      <c r="AB180">
        <f>IF(I180=$AA$2, _xlfn.XLOOKUP(P180,tennis_clusters!B:B,tennis_clusters!AB:AB),"NA")</f>
        <v>2</v>
      </c>
      <c r="AC180" t="str">
        <f>IF(OR(ISNUMBER(AB180),ISNA(AB180)),"NA",_xlfn.XLOOKUP(I180,tennis_clusters!B:B,tennis_clusters!AB:AB))</f>
        <v>NA</v>
      </c>
      <c r="AD180" t="str">
        <f t="shared" si="19"/>
        <v>W</v>
      </c>
      <c r="AE180" t="str">
        <f t="shared" si="20"/>
        <v>W</v>
      </c>
      <c r="AF180">
        <f t="shared" si="21"/>
        <v>1</v>
      </c>
      <c r="AG180">
        <f>IF(AF180="","",_xlfn.XLOOKUP(AI180,pete_sampras_train!AL:AL,pete_sampras_train!AM:AM))</f>
        <v>0.78749999999999998</v>
      </c>
      <c r="AH180">
        <f t="shared" si="22"/>
        <v>0.89911737164327676</v>
      </c>
      <c r="AI180">
        <f t="shared" si="23"/>
        <v>2</v>
      </c>
      <c r="AJ180">
        <f t="shared" si="24"/>
        <v>2395</v>
      </c>
      <c r="AK180">
        <f t="shared" si="25"/>
        <v>2015</v>
      </c>
      <c r="AL180">
        <f t="shared" si="18"/>
        <v>4.5156250000000009E-2</v>
      </c>
      <c r="AN180">
        <f t="shared" si="26"/>
        <v>1.017730470416074E-2</v>
      </c>
    </row>
    <row r="181" spans="1:40" x14ac:dyDescent="0.2">
      <c r="A181" s="2" t="d">
        <v>1992-08-17</v>
      </c>
      <c r="B181" t="s">
        <v>845</v>
      </c>
      <c r="C181" t="s">
        <v>783</v>
      </c>
      <c r="D181">
        <v>3</v>
      </c>
      <c r="E181" t="s">
        <v>609</v>
      </c>
      <c r="F181" t="b">
        <v>0</v>
      </c>
      <c r="G181">
        <v>29</v>
      </c>
      <c r="H181" t="s">
        <v>618</v>
      </c>
      <c r="I181" t="s">
        <v>462</v>
      </c>
      <c r="J181">
        <v>2</v>
      </c>
      <c r="K181" t="s">
        <v>611</v>
      </c>
      <c r="L181" t="s">
        <v>612</v>
      </c>
      <c r="M181">
        <v>3</v>
      </c>
      <c r="N181">
        <v>1</v>
      </c>
      <c r="O181">
        <v>2228</v>
      </c>
      <c r="P181" t="s">
        <v>543</v>
      </c>
      <c r="R181" t="s">
        <v>678</v>
      </c>
      <c r="S181" t="s">
        <v>679</v>
      </c>
      <c r="T181">
        <v>135</v>
      </c>
      <c r="U181">
        <v>-2</v>
      </c>
      <c r="V181">
        <v>1814</v>
      </c>
      <c r="W181" t="s">
        <v>1229</v>
      </c>
      <c r="Y181" t="s">
        <v>728</v>
      </c>
      <c r="AB181">
        <f>IF(I181=$AA$2, _xlfn.XLOOKUP(P181,tennis_clusters!B:B,tennis_clusters!AB:AB),"NA")</f>
        <v>8</v>
      </c>
      <c r="AC181" t="str">
        <f>IF(OR(ISNUMBER(AB181),ISNA(AB181)),"NA",_xlfn.XLOOKUP(I181,tennis_clusters!B:B,tennis_clusters!AB:AB))</f>
        <v>NA</v>
      </c>
      <c r="AD181" t="str">
        <f t="shared" si="19"/>
        <v>W</v>
      </c>
      <c r="AE181" t="str">
        <f t="shared" si="20"/>
        <v>W</v>
      </c>
      <c r="AF181">
        <f t="shared" si="21"/>
        <v>1</v>
      </c>
      <c r="AG181">
        <f>IF(AF181="","",_xlfn.XLOOKUP(AI181,pete_sampras_train!AL:AL,pete_sampras_train!AM:AM))</f>
        <v>0.7415730337078652</v>
      </c>
      <c r="AH181">
        <f t="shared" si="22"/>
        <v>0.91553532670327564</v>
      </c>
      <c r="AI181">
        <f t="shared" si="23"/>
        <v>8</v>
      </c>
      <c r="AJ181">
        <f t="shared" si="24"/>
        <v>2228</v>
      </c>
      <c r="AK181">
        <f t="shared" si="25"/>
        <v>1814</v>
      </c>
      <c r="AL181">
        <f t="shared" si="18"/>
        <v>6.6784496906956176E-2</v>
      </c>
      <c r="AN181">
        <f t="shared" si="26"/>
        <v>7.1342810351223808E-3</v>
      </c>
    </row>
    <row r="182" spans="1:40" x14ac:dyDescent="0.2">
      <c r="A182" s="2" t="d">
        <v>1997-04-21</v>
      </c>
      <c r="B182" t="s">
        <v>935</v>
      </c>
      <c r="C182" t="s">
        <v>642</v>
      </c>
      <c r="D182">
        <v>3</v>
      </c>
      <c r="E182" t="s">
        <v>671</v>
      </c>
      <c r="F182" t="b">
        <v>0</v>
      </c>
      <c r="G182">
        <v>17</v>
      </c>
      <c r="H182" t="s">
        <v>624</v>
      </c>
      <c r="I182" t="s">
        <v>360</v>
      </c>
      <c r="K182" t="s">
        <v>678</v>
      </c>
      <c r="L182" t="s">
        <v>679</v>
      </c>
      <c r="M182">
        <v>43</v>
      </c>
      <c r="N182">
        <v>18</v>
      </c>
      <c r="O182">
        <v>2029</v>
      </c>
      <c r="P182" t="s">
        <v>462</v>
      </c>
      <c r="Q182">
        <v>1</v>
      </c>
      <c r="R182" t="s">
        <v>611</v>
      </c>
      <c r="S182" t="s">
        <v>612</v>
      </c>
      <c r="T182">
        <v>1</v>
      </c>
      <c r="U182">
        <v>-17</v>
      </c>
      <c r="V182">
        <v>2364</v>
      </c>
      <c r="W182" t="s">
        <v>981</v>
      </c>
      <c r="AB182" t="str">
        <f>IF(I182=$AA$2, _xlfn.XLOOKUP(P182,tennis_clusters!B:B,tennis_clusters!AB:AB),"NA")</f>
        <v>NA</v>
      </c>
      <c r="AC182">
        <f>IF(OR(ISNUMBER(AB182),ISNA(AB182)),"NA",_xlfn.XLOOKUP(I182,tennis_clusters!B:B,tennis_clusters!AB:AB))</f>
        <v>15</v>
      </c>
      <c r="AD182" t="str">
        <f t="shared" si="19"/>
        <v>L</v>
      </c>
      <c r="AE182" t="str">
        <f t="shared" si="20"/>
        <v>L</v>
      </c>
      <c r="AF182">
        <f t="shared" si="21"/>
        <v>0</v>
      </c>
      <c r="AG182">
        <f>IF(AF182="","",_xlfn.XLOOKUP(AI182,pete_sampras_train!AL:AL,pete_sampras_train!AM:AM))</f>
        <v>0.70769230769230773</v>
      </c>
      <c r="AH182">
        <f t="shared" si="22"/>
        <v>0.87307388225026961</v>
      </c>
      <c r="AI182">
        <f t="shared" si="23"/>
        <v>15</v>
      </c>
      <c r="AJ182">
        <f t="shared" si="24"/>
        <v>2364</v>
      </c>
      <c r="AK182">
        <f t="shared" si="25"/>
        <v>2029</v>
      </c>
      <c r="AL182">
        <f t="shared" si="18"/>
        <v>0.50082840236686399</v>
      </c>
      <c r="AN182">
        <f t="shared" si="26"/>
        <v>0.7622580038675576</v>
      </c>
    </row>
    <row r="183" spans="1:40" x14ac:dyDescent="0.2">
      <c r="A183" s="2" t="d">
        <v>1996-09-23</v>
      </c>
      <c r="B183" t="s">
        <v>906</v>
      </c>
      <c r="C183" t="s">
        <v>637</v>
      </c>
      <c r="D183">
        <v>3</v>
      </c>
      <c r="E183" t="s">
        <v>609</v>
      </c>
      <c r="F183" t="b">
        <v>1</v>
      </c>
      <c r="G183">
        <v>54</v>
      </c>
      <c r="H183" t="s">
        <v>620</v>
      </c>
      <c r="I183" t="s">
        <v>462</v>
      </c>
      <c r="J183">
        <v>1</v>
      </c>
      <c r="K183" t="s">
        <v>611</v>
      </c>
      <c r="L183" t="s">
        <v>612</v>
      </c>
      <c r="M183">
        <v>1</v>
      </c>
      <c r="N183">
        <v>1</v>
      </c>
      <c r="O183">
        <v>2352</v>
      </c>
      <c r="P183" t="s">
        <v>559</v>
      </c>
      <c r="R183" t="s">
        <v>621</v>
      </c>
      <c r="S183" t="s">
        <v>622</v>
      </c>
      <c r="T183">
        <v>219</v>
      </c>
      <c r="U183">
        <v>-1</v>
      </c>
      <c r="V183">
        <v>1805</v>
      </c>
      <c r="W183" t="s">
        <v>1004</v>
      </c>
      <c r="Y183" t="s">
        <v>728</v>
      </c>
      <c r="AB183">
        <f>IF(I183=$AA$2, _xlfn.XLOOKUP(P183,tennis_clusters!B:B,tennis_clusters!AB:AB),"NA")</f>
        <v>15</v>
      </c>
      <c r="AC183" t="str">
        <f>IF(OR(ISNUMBER(AB183),ISNA(AB183)),"NA",_xlfn.XLOOKUP(I183,tennis_clusters!B:B,tennis_clusters!AB:AB))</f>
        <v>NA</v>
      </c>
      <c r="AD183" t="str">
        <f t="shared" si="19"/>
        <v>W</v>
      </c>
      <c r="AE183" t="str">
        <f t="shared" si="20"/>
        <v>W</v>
      </c>
      <c r="AF183">
        <f t="shared" si="21"/>
        <v>1</v>
      </c>
      <c r="AG183">
        <f>IF(AF183="","",_xlfn.XLOOKUP(AI183,pete_sampras_train!AL:AL,pete_sampras_train!AM:AM))</f>
        <v>0.70769230769230773</v>
      </c>
      <c r="AH183">
        <f t="shared" si="22"/>
        <v>0.95886082523651217</v>
      </c>
      <c r="AI183">
        <f t="shared" si="23"/>
        <v>15</v>
      </c>
      <c r="AJ183">
        <f t="shared" si="24"/>
        <v>2352</v>
      </c>
      <c r="AK183">
        <f t="shared" si="25"/>
        <v>1805</v>
      </c>
      <c r="AL183">
        <f t="shared" si="18"/>
        <v>8.5443786982248499E-2</v>
      </c>
      <c r="AN183">
        <f t="shared" si="26"/>
        <v>1.6924317002207938E-3</v>
      </c>
    </row>
    <row r="184" spans="1:40" x14ac:dyDescent="0.2">
      <c r="A184" s="2" t="d">
        <v>1996-08-05</v>
      </c>
      <c r="B184" t="s">
        <v>641</v>
      </c>
      <c r="C184" t="s">
        <v>642</v>
      </c>
      <c r="D184">
        <v>3</v>
      </c>
      <c r="E184" t="s">
        <v>609</v>
      </c>
      <c r="F184" t="b">
        <v>0</v>
      </c>
      <c r="G184">
        <v>66</v>
      </c>
      <c r="H184" t="s">
        <v>624</v>
      </c>
      <c r="I184" t="s">
        <v>462</v>
      </c>
      <c r="J184">
        <v>1</v>
      </c>
      <c r="K184" t="s">
        <v>611</v>
      </c>
      <c r="L184" t="s">
        <v>612</v>
      </c>
      <c r="M184">
        <v>1</v>
      </c>
      <c r="N184">
        <v>2</v>
      </c>
      <c r="O184">
        <v>2317</v>
      </c>
      <c r="P184" t="s">
        <v>258</v>
      </c>
      <c r="R184" t="s">
        <v>659</v>
      </c>
      <c r="S184" t="s">
        <v>660</v>
      </c>
      <c r="T184">
        <v>54</v>
      </c>
      <c r="U184">
        <v>-2</v>
      </c>
      <c r="V184">
        <v>1964</v>
      </c>
      <c r="W184" t="s">
        <v>666</v>
      </c>
      <c r="AB184">
        <f>IF(I184=$AA$2, _xlfn.XLOOKUP(P184,tennis_clusters!B:B,tennis_clusters!AB:AB),"NA")</f>
        <v>15</v>
      </c>
      <c r="AC184" t="str">
        <f>IF(OR(ISNUMBER(AB184),ISNA(AB184)),"NA",_xlfn.XLOOKUP(I184,tennis_clusters!B:B,tennis_clusters!AB:AB))</f>
        <v>NA</v>
      </c>
      <c r="AD184" t="str">
        <f t="shared" si="19"/>
        <v>W</v>
      </c>
      <c r="AE184" t="str">
        <f t="shared" si="20"/>
        <v>W</v>
      </c>
      <c r="AF184">
        <f t="shared" si="21"/>
        <v>1</v>
      </c>
      <c r="AG184">
        <f>IF(AF184="","",_xlfn.XLOOKUP(AI184,pete_sampras_train!AL:AL,pete_sampras_train!AM:AM))</f>
        <v>0.70769230769230773</v>
      </c>
      <c r="AH184">
        <f t="shared" si="22"/>
        <v>0.88411935633841365</v>
      </c>
      <c r="AI184">
        <f t="shared" si="23"/>
        <v>15</v>
      </c>
      <c r="AJ184">
        <f t="shared" si="24"/>
        <v>2317</v>
      </c>
      <c r="AK184">
        <f t="shared" si="25"/>
        <v>1964</v>
      </c>
      <c r="AL184">
        <f t="shared" si="18"/>
        <v>8.5443786982248499E-2</v>
      </c>
      <c r="AN184">
        <f t="shared" si="26"/>
        <v>1.3428323575423552E-2</v>
      </c>
    </row>
    <row r="185" spans="1:40" x14ac:dyDescent="0.2">
      <c r="A185" s="2" t="d">
        <v>1992-06-22</v>
      </c>
      <c r="B185" t="s">
        <v>658</v>
      </c>
      <c r="C185" t="s">
        <v>608</v>
      </c>
      <c r="D185">
        <v>5</v>
      </c>
      <c r="E185" t="s">
        <v>608</v>
      </c>
      <c r="F185" t="b">
        <v>0</v>
      </c>
      <c r="G185">
        <v>50</v>
      </c>
      <c r="H185" t="s">
        <v>628</v>
      </c>
      <c r="I185" t="s">
        <v>462</v>
      </c>
      <c r="J185">
        <v>5</v>
      </c>
      <c r="K185" t="s">
        <v>611</v>
      </c>
      <c r="L185" t="s">
        <v>612</v>
      </c>
      <c r="M185">
        <v>3</v>
      </c>
      <c r="N185">
        <v>5</v>
      </c>
      <c r="O185">
        <v>2166</v>
      </c>
      <c r="P185" t="s">
        <v>553</v>
      </c>
      <c r="R185" t="s">
        <v>643</v>
      </c>
      <c r="S185" t="s">
        <v>644</v>
      </c>
      <c r="T185">
        <v>48</v>
      </c>
      <c r="U185">
        <v>-6</v>
      </c>
      <c r="V185">
        <v>1951</v>
      </c>
      <c r="W185" t="s">
        <v>1249</v>
      </c>
      <c r="AB185">
        <f>IF(I185=$AA$2, _xlfn.XLOOKUP(P185,tennis_clusters!B:B,tennis_clusters!AB:AB),"NA")</f>
        <v>17</v>
      </c>
      <c r="AC185" t="str">
        <f>IF(OR(ISNUMBER(AB185),ISNA(AB185)),"NA",_xlfn.XLOOKUP(I185,tennis_clusters!B:B,tennis_clusters!AB:AB))</f>
        <v>NA</v>
      </c>
      <c r="AD185" t="str">
        <f t="shared" si="19"/>
        <v>W</v>
      </c>
      <c r="AE185" t="str">
        <f t="shared" si="20"/>
        <v>W</v>
      </c>
      <c r="AF185">
        <f t="shared" si="21"/>
        <v>1</v>
      </c>
      <c r="AG185">
        <f>IF(AF185="","",_xlfn.XLOOKUP(AI185,pete_sampras_train!AL:AL,pete_sampras_train!AM:AM))</f>
        <v>0.72972972972972971</v>
      </c>
      <c r="AH185">
        <f t="shared" si="22"/>
        <v>0.77515286564968411</v>
      </c>
      <c r="AI185">
        <f t="shared" si="23"/>
        <v>17</v>
      </c>
      <c r="AJ185">
        <f t="shared" si="24"/>
        <v>2166</v>
      </c>
      <c r="AK185">
        <f t="shared" si="25"/>
        <v>1951</v>
      </c>
      <c r="AL185">
        <f t="shared" si="18"/>
        <v>7.3046018991964945E-2</v>
      </c>
      <c r="AN185">
        <f t="shared" si="26"/>
        <v>5.0556233825549003E-2</v>
      </c>
    </row>
    <row r="186" spans="1:40" x14ac:dyDescent="0.2">
      <c r="A186" s="2" t="d">
        <v>1995-11-14</v>
      </c>
      <c r="B186" t="s">
        <v>839</v>
      </c>
      <c r="C186" t="s">
        <v>610</v>
      </c>
      <c r="D186">
        <v>3</v>
      </c>
      <c r="E186" t="s">
        <v>819</v>
      </c>
      <c r="F186" t="b">
        <v>1</v>
      </c>
      <c r="G186">
        <v>100</v>
      </c>
      <c r="H186" t="s">
        <v>614</v>
      </c>
      <c r="I186" t="s">
        <v>408</v>
      </c>
      <c r="K186" t="s">
        <v>611</v>
      </c>
      <c r="L186" t="s">
        <v>612</v>
      </c>
      <c r="M186">
        <v>4</v>
      </c>
      <c r="N186">
        <v>16</v>
      </c>
      <c r="O186">
        <v>2224</v>
      </c>
      <c r="P186" t="s">
        <v>462</v>
      </c>
      <c r="R186" t="s">
        <v>611</v>
      </c>
      <c r="S186" t="s">
        <v>612</v>
      </c>
      <c r="T186">
        <v>1</v>
      </c>
      <c r="U186">
        <v>-16</v>
      </c>
      <c r="V186">
        <v>2357</v>
      </c>
      <c r="W186" t="s">
        <v>709</v>
      </c>
      <c r="AB186" t="str">
        <f>IF(I186=$AA$2, _xlfn.XLOOKUP(P186,tennis_clusters!B:B,tennis_clusters!AB:AB),"NA")</f>
        <v>NA</v>
      </c>
      <c r="AC186">
        <f>IF(OR(ISNUMBER(AB186),ISNA(AB186)),"NA",_xlfn.XLOOKUP(I186,tennis_clusters!B:B,tennis_clusters!AB:AB))</f>
        <v>18</v>
      </c>
      <c r="AD186" t="str">
        <f t="shared" si="19"/>
        <v>L</v>
      </c>
      <c r="AE186" t="str">
        <f t="shared" si="20"/>
        <v>L</v>
      </c>
      <c r="AF186">
        <f t="shared" si="21"/>
        <v>0</v>
      </c>
      <c r="AG186">
        <f>IF(AF186="","",_xlfn.XLOOKUP(AI186,pete_sampras_train!AL:AL,pete_sampras_train!AM:AM))</f>
        <v>0.7021276595744681</v>
      </c>
      <c r="AH186">
        <f t="shared" si="22"/>
        <v>0.68257038547477189</v>
      </c>
      <c r="AI186">
        <f t="shared" si="23"/>
        <v>18</v>
      </c>
      <c r="AJ186">
        <f t="shared" si="24"/>
        <v>2357</v>
      </c>
      <c r="AK186">
        <f t="shared" si="25"/>
        <v>2224</v>
      </c>
      <c r="AL186">
        <f t="shared" si="18"/>
        <v>0.49298325033952017</v>
      </c>
      <c r="AN186">
        <f t="shared" si="26"/>
        <v>0.46590233112717871</v>
      </c>
    </row>
    <row r="187" spans="1:40" x14ac:dyDescent="0.2">
      <c r="A187" s="2" t="d">
        <v>2001-03-12</v>
      </c>
      <c r="B187" t="s">
        <v>706</v>
      </c>
      <c r="C187" t="s">
        <v>642</v>
      </c>
      <c r="D187">
        <v>3</v>
      </c>
      <c r="E187" t="s">
        <v>609</v>
      </c>
      <c r="F187" t="b">
        <v>0</v>
      </c>
      <c r="G187">
        <v>49</v>
      </c>
      <c r="H187" t="s">
        <v>620</v>
      </c>
      <c r="I187" t="s">
        <v>462</v>
      </c>
      <c r="J187">
        <v>3</v>
      </c>
      <c r="K187" t="s">
        <v>611</v>
      </c>
      <c r="L187" t="s">
        <v>612</v>
      </c>
      <c r="M187">
        <v>3</v>
      </c>
      <c r="N187">
        <v>6</v>
      </c>
      <c r="O187">
        <v>2216</v>
      </c>
      <c r="P187" t="s">
        <v>509</v>
      </c>
      <c r="Q187">
        <v>16</v>
      </c>
      <c r="R187" t="s">
        <v>638</v>
      </c>
      <c r="S187" t="s">
        <v>639</v>
      </c>
      <c r="T187">
        <v>16</v>
      </c>
      <c r="U187">
        <v>-6</v>
      </c>
      <c r="V187">
        <v>2099</v>
      </c>
      <c r="W187" t="s">
        <v>779</v>
      </c>
      <c r="AB187">
        <f>IF(I187=$AA$2, _xlfn.XLOOKUP(P187,tennis_clusters!B:B,tennis_clusters!AB:AB),"NA")</f>
        <v>8</v>
      </c>
      <c r="AC187" t="str">
        <f>IF(OR(ISNUMBER(AB187),ISNA(AB187)),"NA",_xlfn.XLOOKUP(I187,tennis_clusters!B:B,tennis_clusters!AB:AB))</f>
        <v>NA</v>
      </c>
      <c r="AD187" t="str">
        <f t="shared" si="19"/>
        <v>W</v>
      </c>
      <c r="AE187" t="str">
        <f t="shared" si="20"/>
        <v>W</v>
      </c>
      <c r="AF187">
        <f t="shared" si="21"/>
        <v>1</v>
      </c>
      <c r="AG187">
        <f>IF(AF187="","",_xlfn.XLOOKUP(AI187,pete_sampras_train!AL:AL,pete_sampras_train!AM:AM))</f>
        <v>0.7415730337078652</v>
      </c>
      <c r="AH187">
        <f t="shared" si="22"/>
        <v>0.66228779743088884</v>
      </c>
      <c r="AI187">
        <f t="shared" si="23"/>
        <v>8</v>
      </c>
      <c r="AJ187">
        <f t="shared" si="24"/>
        <v>2216</v>
      </c>
      <c r="AK187">
        <f t="shared" si="25"/>
        <v>2099</v>
      </c>
      <c r="AL187">
        <f t="shared" si="18"/>
        <v>6.6784496906956176E-2</v>
      </c>
      <c r="AN187">
        <f t="shared" si="26"/>
        <v>0.11404953176408038</v>
      </c>
    </row>
    <row r="188" spans="1:40" x14ac:dyDescent="0.2">
      <c r="A188" s="2" t="d">
        <v>1998-02-09</v>
      </c>
      <c r="B188" t="s">
        <v>887</v>
      </c>
      <c r="C188" t="s">
        <v>637</v>
      </c>
      <c r="D188">
        <v>3</v>
      </c>
      <c r="E188" t="s">
        <v>609</v>
      </c>
      <c r="F188" t="b">
        <v>1</v>
      </c>
      <c r="G188">
        <v>55</v>
      </c>
      <c r="H188" t="s">
        <v>618</v>
      </c>
      <c r="I188" t="s">
        <v>462</v>
      </c>
      <c r="J188">
        <v>1</v>
      </c>
      <c r="K188" t="s">
        <v>611</v>
      </c>
      <c r="L188" t="s">
        <v>612</v>
      </c>
      <c r="M188">
        <v>1</v>
      </c>
      <c r="N188">
        <v>2</v>
      </c>
      <c r="O188">
        <v>2331</v>
      </c>
      <c r="P188" t="s">
        <v>388</v>
      </c>
      <c r="Q188">
        <v>8</v>
      </c>
      <c r="R188" t="s">
        <v>643</v>
      </c>
      <c r="S188" t="s">
        <v>644</v>
      </c>
      <c r="T188">
        <v>52</v>
      </c>
      <c r="U188">
        <v>-2</v>
      </c>
      <c r="V188">
        <v>1960</v>
      </c>
      <c r="W188" t="s">
        <v>856</v>
      </c>
      <c r="AB188">
        <f>IF(I188=$AA$2, _xlfn.XLOOKUP(P188,tennis_clusters!B:B,tennis_clusters!AB:AB),"NA")</f>
        <v>2</v>
      </c>
      <c r="AC188" t="str">
        <f>IF(OR(ISNUMBER(AB188),ISNA(AB188)),"NA",_xlfn.XLOOKUP(I188,tennis_clusters!B:B,tennis_clusters!AB:AB))</f>
        <v>NA</v>
      </c>
      <c r="AD188" t="str">
        <f t="shared" si="19"/>
        <v>W</v>
      </c>
      <c r="AE188" t="str">
        <f t="shared" si="20"/>
        <v>W</v>
      </c>
      <c r="AF188">
        <f t="shared" si="21"/>
        <v>1</v>
      </c>
      <c r="AG188">
        <f>IF(AF188="","",_xlfn.XLOOKUP(AI188,pete_sampras_train!AL:AL,pete_sampras_train!AM:AM))</f>
        <v>0.78749999999999998</v>
      </c>
      <c r="AH188">
        <f t="shared" si="22"/>
        <v>0.89431996985112772</v>
      </c>
      <c r="AI188">
        <f t="shared" si="23"/>
        <v>2</v>
      </c>
      <c r="AJ188">
        <f t="shared" si="24"/>
        <v>2331</v>
      </c>
      <c r="AK188">
        <f t="shared" si="25"/>
        <v>1960</v>
      </c>
      <c r="AL188">
        <f t="shared" si="18"/>
        <v>4.5156250000000009E-2</v>
      </c>
      <c r="AN188">
        <f t="shared" si="26"/>
        <v>1.1168268772266555E-2</v>
      </c>
    </row>
    <row r="189" spans="1:40" x14ac:dyDescent="0.2">
      <c r="A189" s="2" t="d">
        <v>1995-08-28</v>
      </c>
      <c r="B189" t="s">
        <v>607</v>
      </c>
      <c r="C189" t="s">
        <v>608</v>
      </c>
      <c r="D189">
        <v>5</v>
      </c>
      <c r="E189" t="s">
        <v>609</v>
      </c>
      <c r="F189" t="b">
        <v>0</v>
      </c>
      <c r="G189">
        <v>47</v>
      </c>
      <c r="H189" t="s">
        <v>618</v>
      </c>
      <c r="I189" t="s">
        <v>462</v>
      </c>
      <c r="J189">
        <v>2</v>
      </c>
      <c r="K189" t="s">
        <v>611</v>
      </c>
      <c r="L189" t="s">
        <v>612</v>
      </c>
      <c r="M189">
        <v>2</v>
      </c>
      <c r="N189">
        <v>4</v>
      </c>
      <c r="O189">
        <v>2317</v>
      </c>
      <c r="P189" t="s">
        <v>102</v>
      </c>
      <c r="R189" t="s">
        <v>713</v>
      </c>
      <c r="S189" t="s">
        <v>714</v>
      </c>
      <c r="T189">
        <v>70</v>
      </c>
      <c r="U189">
        <v>-4</v>
      </c>
      <c r="V189">
        <v>1993</v>
      </c>
      <c r="W189" t="s">
        <v>1065</v>
      </c>
      <c r="AB189">
        <f>IF(I189=$AA$2, _xlfn.XLOOKUP(P189,tennis_clusters!B:B,tennis_clusters!AB:AB),"NA")</f>
        <v>13</v>
      </c>
      <c r="AC189" t="str">
        <f>IF(OR(ISNUMBER(AB189),ISNA(AB189)),"NA",_xlfn.XLOOKUP(I189,tennis_clusters!B:B,tennis_clusters!AB:AB))</f>
        <v>NA</v>
      </c>
      <c r="AD189" t="str">
        <f t="shared" si="19"/>
        <v>W</v>
      </c>
      <c r="AE189" t="str">
        <f t="shared" si="20"/>
        <v>W</v>
      </c>
      <c r="AF189">
        <f t="shared" si="21"/>
        <v>1</v>
      </c>
      <c r="AG189">
        <f>IF(AF189="","",_xlfn.XLOOKUP(AI189,pete_sampras_train!AL:AL,pete_sampras_train!AM:AM))</f>
        <v>0.80909090909090908</v>
      </c>
      <c r="AH189">
        <f t="shared" si="22"/>
        <v>0.86588958245504388</v>
      </c>
      <c r="AI189">
        <f t="shared" si="23"/>
        <v>13</v>
      </c>
      <c r="AJ189">
        <f t="shared" si="24"/>
        <v>2317</v>
      </c>
      <c r="AK189">
        <f t="shared" si="25"/>
        <v>1993</v>
      </c>
      <c r="AL189">
        <f t="shared" si="18"/>
        <v>3.6446280991735538E-2</v>
      </c>
      <c r="AN189">
        <f t="shared" si="26"/>
        <v>1.7985604094082473E-2</v>
      </c>
    </row>
    <row r="190" spans="1:40" x14ac:dyDescent="0.2">
      <c r="A190" s="2" t="d">
        <v>1993-10-25</v>
      </c>
      <c r="B190" t="s">
        <v>1122</v>
      </c>
      <c r="C190" t="s">
        <v>642</v>
      </c>
      <c r="D190">
        <v>3</v>
      </c>
      <c r="E190" t="s">
        <v>819</v>
      </c>
      <c r="F190" t="b">
        <v>1</v>
      </c>
      <c r="G190">
        <v>63</v>
      </c>
      <c r="H190" t="s">
        <v>624</v>
      </c>
      <c r="I190" t="s">
        <v>106</v>
      </c>
      <c r="K190" t="s">
        <v>633</v>
      </c>
      <c r="L190" t="s">
        <v>634</v>
      </c>
      <c r="M190">
        <v>30</v>
      </c>
      <c r="N190">
        <v>18</v>
      </c>
      <c r="O190">
        <v>2025</v>
      </c>
      <c r="P190" t="s">
        <v>462</v>
      </c>
      <c r="Q190">
        <v>1</v>
      </c>
      <c r="R190" t="s">
        <v>611</v>
      </c>
      <c r="S190" t="s">
        <v>612</v>
      </c>
      <c r="T190">
        <v>1</v>
      </c>
      <c r="U190">
        <v>-17</v>
      </c>
      <c r="V190">
        <v>2321</v>
      </c>
      <c r="W190" t="s">
        <v>1172</v>
      </c>
      <c r="AB190" t="str">
        <f>IF(I190=$AA$2, _xlfn.XLOOKUP(P190,tennis_clusters!B:B,tennis_clusters!AB:AB),"NA")</f>
        <v>NA</v>
      </c>
      <c r="AC190">
        <f>IF(OR(ISNUMBER(AB190),ISNA(AB190)),"NA",_xlfn.XLOOKUP(I190,tennis_clusters!B:B,tennis_clusters!AB:AB))</f>
        <v>18</v>
      </c>
      <c r="AD190" t="str">
        <f t="shared" si="19"/>
        <v>L</v>
      </c>
      <c r="AE190" t="str">
        <f t="shared" si="20"/>
        <v>L</v>
      </c>
      <c r="AF190">
        <f t="shared" si="21"/>
        <v>0</v>
      </c>
      <c r="AG190">
        <f>IF(AF190="","",_xlfn.XLOOKUP(AI190,pete_sampras_train!AL:AL,pete_sampras_train!AM:AM))</f>
        <v>0.7021276595744681</v>
      </c>
      <c r="AH190">
        <f t="shared" si="22"/>
        <v>0.8460451004320948</v>
      </c>
      <c r="AI190">
        <f t="shared" si="23"/>
        <v>18</v>
      </c>
      <c r="AJ190">
        <f t="shared" si="24"/>
        <v>2321</v>
      </c>
      <c r="AK190">
        <f t="shared" si="25"/>
        <v>2025</v>
      </c>
      <c r="AL190">
        <f t="shared" si="18"/>
        <v>0.49298325033952017</v>
      </c>
      <c r="AN190">
        <f t="shared" si="26"/>
        <v>0.71579231196515336</v>
      </c>
    </row>
    <row r="191" spans="1:40" x14ac:dyDescent="0.2">
      <c r="A191" s="2" t="d">
        <v>1998-08-10</v>
      </c>
      <c r="B191" t="s">
        <v>641</v>
      </c>
      <c r="C191" t="s">
        <v>642</v>
      </c>
      <c r="D191">
        <v>3</v>
      </c>
      <c r="E191" t="s">
        <v>609</v>
      </c>
      <c r="F191" t="b">
        <v>0</v>
      </c>
      <c r="G191">
        <v>74</v>
      </c>
      <c r="H191" t="s">
        <v>610</v>
      </c>
      <c r="I191" t="s">
        <v>455</v>
      </c>
      <c r="J191">
        <v>5</v>
      </c>
      <c r="K191" t="s">
        <v>643</v>
      </c>
      <c r="L191" t="s">
        <v>644</v>
      </c>
      <c r="M191">
        <v>3</v>
      </c>
      <c r="N191">
        <v>17</v>
      </c>
      <c r="O191">
        <v>2172</v>
      </c>
      <c r="P191" t="s">
        <v>462</v>
      </c>
      <c r="Q191">
        <v>1</v>
      </c>
      <c r="R191" t="s">
        <v>611</v>
      </c>
      <c r="S191" t="s">
        <v>612</v>
      </c>
      <c r="T191">
        <v>2</v>
      </c>
      <c r="U191">
        <v>-16</v>
      </c>
      <c r="V191">
        <v>2301</v>
      </c>
      <c r="W191" t="s">
        <v>917</v>
      </c>
      <c r="AB191" t="str">
        <f>IF(I191=$AA$2, _xlfn.XLOOKUP(P191,tennis_clusters!B:B,tennis_clusters!AB:AB),"NA")</f>
        <v>NA</v>
      </c>
      <c r="AC191">
        <f>IF(OR(ISNUMBER(AB191),ISNA(AB191)),"NA",_xlfn.XLOOKUP(I191,tennis_clusters!B:B,tennis_clusters!AB:AB))</f>
        <v>11</v>
      </c>
      <c r="AD191" t="str">
        <f t="shared" si="19"/>
        <v>L</v>
      </c>
      <c r="AE191" t="str">
        <f t="shared" si="20"/>
        <v>L</v>
      </c>
      <c r="AF191">
        <f t="shared" si="21"/>
        <v>0</v>
      </c>
      <c r="AG191">
        <f>IF(AF191="","",_xlfn.XLOOKUP(AI191,pete_sampras_train!AL:AL,pete_sampras_train!AM:AM))</f>
        <v>0.66279069767441856</v>
      </c>
      <c r="AH191">
        <f t="shared" si="22"/>
        <v>0.67756058008510056</v>
      </c>
      <c r="AI191">
        <f t="shared" si="23"/>
        <v>11</v>
      </c>
      <c r="AJ191">
        <f t="shared" si="24"/>
        <v>2301</v>
      </c>
      <c r="AK191">
        <f t="shared" si="25"/>
        <v>2172</v>
      </c>
      <c r="AL191">
        <f t="shared" si="18"/>
        <v>0.43929150892374252</v>
      </c>
      <c r="AN191">
        <f t="shared" si="26"/>
        <v>0.45908833968525797</v>
      </c>
    </row>
    <row r="192" spans="1:40" x14ac:dyDescent="0.2">
      <c r="A192" s="2" t="d">
        <v>1997-09-23</v>
      </c>
      <c r="B192" t="s">
        <v>955</v>
      </c>
      <c r="C192" t="s">
        <v>956</v>
      </c>
      <c r="D192">
        <v>5</v>
      </c>
      <c r="E192" t="s">
        <v>819</v>
      </c>
      <c r="F192" t="b">
        <v>1</v>
      </c>
      <c r="H192" t="s">
        <v>614</v>
      </c>
      <c r="I192" t="s">
        <v>462</v>
      </c>
      <c r="K192" t="s">
        <v>611</v>
      </c>
      <c r="L192" t="s">
        <v>612</v>
      </c>
      <c r="M192">
        <v>1</v>
      </c>
      <c r="N192">
        <v>6</v>
      </c>
      <c r="O192">
        <v>2322</v>
      </c>
      <c r="P192" t="s">
        <v>216</v>
      </c>
      <c r="R192" t="s">
        <v>625</v>
      </c>
      <c r="S192" t="s">
        <v>626</v>
      </c>
      <c r="T192">
        <v>10</v>
      </c>
      <c r="U192">
        <v>-6</v>
      </c>
      <c r="V192">
        <v>2117</v>
      </c>
      <c r="W192" t="s">
        <v>958</v>
      </c>
      <c r="AB192">
        <f>IF(I192=$AA$2, _xlfn.XLOOKUP(P192,tennis_clusters!B:B,tennis_clusters!AB:AB),"NA")</f>
        <v>16</v>
      </c>
      <c r="AC192" t="str">
        <f>IF(OR(ISNUMBER(AB192),ISNA(AB192)),"NA",_xlfn.XLOOKUP(I192,tennis_clusters!B:B,tennis_clusters!AB:AB))</f>
        <v>NA</v>
      </c>
      <c r="AD192" t="str">
        <f t="shared" si="19"/>
        <v>W</v>
      </c>
      <c r="AE192" t="str">
        <f t="shared" si="20"/>
        <v>W</v>
      </c>
      <c r="AF192">
        <f t="shared" si="21"/>
        <v>1</v>
      </c>
      <c r="AG192">
        <f>IF(AF192="","",_xlfn.XLOOKUP(AI192,pete_sampras_train!AL:AL,pete_sampras_train!AM:AM))</f>
        <v>0.62264150943396224</v>
      </c>
      <c r="AH192">
        <f t="shared" si="22"/>
        <v>0.76496126355268923</v>
      </c>
      <c r="AI192">
        <f t="shared" si="23"/>
        <v>16</v>
      </c>
      <c r="AJ192">
        <f t="shared" si="24"/>
        <v>2322</v>
      </c>
      <c r="AK192">
        <f t="shared" si="25"/>
        <v>2117</v>
      </c>
      <c r="AL192">
        <f t="shared" si="18"/>
        <v>0.1423994304022784</v>
      </c>
      <c r="AN192">
        <f t="shared" si="26"/>
        <v>5.5243207630748414E-2</v>
      </c>
    </row>
    <row r="193" spans="1:40" x14ac:dyDescent="0.2">
      <c r="A193" s="2" t="d">
        <v>1994-05-09</v>
      </c>
      <c r="B193" t="s">
        <v>686</v>
      </c>
      <c r="C193" t="s">
        <v>642</v>
      </c>
      <c r="D193">
        <v>3</v>
      </c>
      <c r="E193" t="s">
        <v>671</v>
      </c>
      <c r="F193" t="b">
        <v>0</v>
      </c>
      <c r="G193">
        <v>34</v>
      </c>
      <c r="H193" t="s">
        <v>614</v>
      </c>
      <c r="I193" t="s">
        <v>462</v>
      </c>
      <c r="J193">
        <v>1</v>
      </c>
      <c r="K193" t="s">
        <v>611</v>
      </c>
      <c r="L193" t="s">
        <v>612</v>
      </c>
      <c r="M193">
        <v>1</v>
      </c>
      <c r="N193">
        <v>2</v>
      </c>
      <c r="O193">
        <v>2399</v>
      </c>
      <c r="P193" t="s">
        <v>519</v>
      </c>
      <c r="R193" t="s">
        <v>693</v>
      </c>
      <c r="S193" t="s">
        <v>694</v>
      </c>
      <c r="T193">
        <v>51</v>
      </c>
      <c r="U193">
        <v>-2</v>
      </c>
      <c r="V193">
        <v>1956</v>
      </c>
      <c r="W193" t="s">
        <v>715</v>
      </c>
      <c r="AB193">
        <f>IF(I193=$AA$2, _xlfn.XLOOKUP(P193,tennis_clusters!B:B,tennis_clusters!AB:AB),"NA")</f>
        <v>27</v>
      </c>
      <c r="AC193" t="str">
        <f>IF(OR(ISNUMBER(AB193),ISNA(AB193)),"NA",_xlfn.XLOOKUP(I193,tennis_clusters!B:B,tennis_clusters!AB:AB))</f>
        <v>NA</v>
      </c>
      <c r="AD193" t="str">
        <f t="shared" si="19"/>
        <v>W</v>
      </c>
      <c r="AE193" t="str">
        <f t="shared" si="20"/>
        <v>W</v>
      </c>
      <c r="AF193">
        <f t="shared" si="21"/>
        <v>1</v>
      </c>
      <c r="AG193">
        <f>IF(AF193="","",_xlfn.XLOOKUP(AI193,pete_sampras_train!AL:AL,pete_sampras_train!AM:AM))</f>
        <v>0.88235294117647056</v>
      </c>
      <c r="AH193">
        <f t="shared" si="22"/>
        <v>0.92758110507346003</v>
      </c>
      <c r="AI193">
        <f t="shared" si="23"/>
        <v>27</v>
      </c>
      <c r="AJ193">
        <f t="shared" si="24"/>
        <v>2399</v>
      </c>
      <c r="AK193">
        <f t="shared" si="25"/>
        <v>1956</v>
      </c>
      <c r="AL193">
        <f t="shared" si="18"/>
        <v>1.3840830449826995E-2</v>
      </c>
      <c r="AN193">
        <f t="shared" si="26"/>
        <v>5.2444963423812366E-3</v>
      </c>
    </row>
    <row r="194" spans="1:40" x14ac:dyDescent="0.2">
      <c r="A194" s="2" t="d">
        <v>1991-08-05</v>
      </c>
      <c r="B194" t="s">
        <v>641</v>
      </c>
      <c r="C194" t="s">
        <v>642</v>
      </c>
      <c r="D194">
        <v>3</v>
      </c>
      <c r="E194" t="s">
        <v>609</v>
      </c>
      <c r="F194" t="b">
        <v>0</v>
      </c>
      <c r="G194">
        <v>47</v>
      </c>
      <c r="H194" t="s">
        <v>614</v>
      </c>
      <c r="I194" t="s">
        <v>462</v>
      </c>
      <c r="J194">
        <v>7</v>
      </c>
      <c r="K194" t="s">
        <v>611</v>
      </c>
      <c r="L194" t="s">
        <v>612</v>
      </c>
      <c r="M194">
        <v>8</v>
      </c>
      <c r="N194">
        <v>13</v>
      </c>
      <c r="O194">
        <v>2127</v>
      </c>
      <c r="P194" t="s">
        <v>289</v>
      </c>
      <c r="Q194">
        <v>4</v>
      </c>
      <c r="R194" t="s">
        <v>611</v>
      </c>
      <c r="S194" t="s">
        <v>612</v>
      </c>
      <c r="T194">
        <v>5</v>
      </c>
      <c r="U194">
        <v>-13</v>
      </c>
      <c r="V194">
        <v>2201</v>
      </c>
      <c r="W194" t="s">
        <v>905</v>
      </c>
      <c r="AB194">
        <f>IF(I194=$AA$2, _xlfn.XLOOKUP(P194,tennis_clusters!B:B,tennis_clusters!AB:AB),"NA")</f>
        <v>8</v>
      </c>
      <c r="AC194" t="str">
        <f>IF(OR(ISNUMBER(AB194),ISNA(AB194)),"NA",_xlfn.XLOOKUP(I194,tennis_clusters!B:B,tennis_clusters!AB:AB))</f>
        <v>NA</v>
      </c>
      <c r="AD194" t="str">
        <f t="shared" si="19"/>
        <v>W</v>
      </c>
      <c r="AE194" t="str">
        <f t="shared" si="20"/>
        <v>W</v>
      </c>
      <c r="AF194">
        <f t="shared" si="21"/>
        <v>1</v>
      </c>
      <c r="AG194">
        <f>IF(AF194="","",_xlfn.XLOOKUP(AI194,pete_sampras_train!AL:AL,pete_sampras_train!AM:AM))</f>
        <v>0.7415730337078652</v>
      </c>
      <c r="AH194">
        <f t="shared" si="22"/>
        <v>0.39508709799204311</v>
      </c>
      <c r="AI194">
        <f t="shared" si="23"/>
        <v>8</v>
      </c>
      <c r="AJ194">
        <f t="shared" si="24"/>
        <v>2127</v>
      </c>
      <c r="AK194">
        <f t="shared" si="25"/>
        <v>2201</v>
      </c>
      <c r="AL194">
        <f t="shared" ref="AL194:AL257" si="27">IF(OR(AF194="",AG194=""),"",(AG194-AF194)^2)</f>
        <v>6.6784496906956176E-2</v>
      </c>
      <c r="AN194">
        <f t="shared" si="26"/>
        <v>0.36591961901568804</v>
      </c>
    </row>
    <row r="195" spans="1:40" x14ac:dyDescent="0.2">
      <c r="A195" s="2" t="d">
        <v>1999-11-22</v>
      </c>
      <c r="B195" t="s">
        <v>839</v>
      </c>
      <c r="C195" t="s">
        <v>610</v>
      </c>
      <c r="D195">
        <v>3</v>
      </c>
      <c r="E195" t="s">
        <v>609</v>
      </c>
      <c r="F195" t="b">
        <v>1</v>
      </c>
      <c r="G195">
        <v>55</v>
      </c>
      <c r="H195" t="s">
        <v>677</v>
      </c>
      <c r="I195" t="s">
        <v>60</v>
      </c>
      <c r="K195" t="s">
        <v>611</v>
      </c>
      <c r="L195" t="s">
        <v>612</v>
      </c>
      <c r="M195">
        <v>1</v>
      </c>
      <c r="N195">
        <v>12</v>
      </c>
      <c r="O195">
        <v>2279</v>
      </c>
      <c r="P195" t="s">
        <v>462</v>
      </c>
      <c r="R195" t="s">
        <v>611</v>
      </c>
      <c r="S195" t="s">
        <v>612</v>
      </c>
      <c r="T195">
        <v>5</v>
      </c>
      <c r="U195">
        <v>-11</v>
      </c>
      <c r="V195">
        <v>2285</v>
      </c>
      <c r="W195" t="s">
        <v>843</v>
      </c>
      <c r="AB195" t="str">
        <f>IF(I195=$AA$2, _xlfn.XLOOKUP(P195,tennis_clusters!B:B,tennis_clusters!AB:AB),"NA")</f>
        <v>NA</v>
      </c>
      <c r="AC195">
        <f>IF(OR(ISNUMBER(AB195),ISNA(AB195)),"NA",_xlfn.XLOOKUP(I195,tennis_clusters!B:B,tennis_clusters!AB:AB))</f>
        <v>21</v>
      </c>
      <c r="AD195" t="str">
        <f t="shared" ref="AD195:AD258" si="28">IF(OR(ISNUMBER(AB195),ISNA(AB195)),"W","L")</f>
        <v>L</v>
      </c>
      <c r="AE195" t="str">
        <f t="shared" ref="AE195:AE258" si="29">IF(OR(ISNA(AB195),ISNA(AC195)),"",IF(ISNUMBER(AB195),"W","L"))</f>
        <v>L</v>
      </c>
      <c r="AF195">
        <f t="shared" ref="AF195:AF258" si="30">IF(AE195="","",IF(AE195="L",0,1))</f>
        <v>0</v>
      </c>
      <c r="AG195">
        <f>IF(AF195="","",_xlfn.XLOOKUP(AI195,pete_sampras_train!AL:AL,pete_sampras_train!AM:AM))</f>
        <v>0.5714285714285714</v>
      </c>
      <c r="AH195">
        <f t="shared" ref="AH195:AH258" si="31">IF(AE195="","",1/(1+10^((AK195-AJ195)/400)))</f>
        <v>0.50863383582108268</v>
      </c>
      <c r="AI195">
        <f t="shared" ref="AI195:AI258" si="32">IF(ISNUMBER(AB195),AB195,IF(ISNUMBER(AC195),AC195,""))</f>
        <v>21</v>
      </c>
      <c r="AJ195">
        <f t="shared" ref="AJ195:AJ258" si="33">IF(I195=$AA$2,O195,V195)</f>
        <v>2285</v>
      </c>
      <c r="AK195">
        <f t="shared" ref="AK195:AK258" si="34">IF(I195=$AA$2,V195,O195)</f>
        <v>2279</v>
      </c>
      <c r="AL195">
        <f t="shared" si="27"/>
        <v>0.32653061224489793</v>
      </c>
      <c r="AN195">
        <f t="shared" ref="AN195:AN258" si="35">IF(OR(AF195="",AH195=""),"",(AH195-AF195)^2)</f>
        <v>0.25870837894206811</v>
      </c>
    </row>
    <row r="196" spans="1:40" x14ac:dyDescent="0.2">
      <c r="A196" s="2" t="d">
        <v>1993-08-16</v>
      </c>
      <c r="B196" t="s">
        <v>845</v>
      </c>
      <c r="C196" t="s">
        <v>783</v>
      </c>
      <c r="D196">
        <v>3</v>
      </c>
      <c r="E196" t="s">
        <v>609</v>
      </c>
      <c r="F196" t="b">
        <v>0</v>
      </c>
      <c r="G196">
        <v>43</v>
      </c>
      <c r="H196" t="s">
        <v>624</v>
      </c>
      <c r="I196" t="s">
        <v>462</v>
      </c>
      <c r="J196">
        <v>1</v>
      </c>
      <c r="K196" t="s">
        <v>611</v>
      </c>
      <c r="L196" t="s">
        <v>612</v>
      </c>
      <c r="M196">
        <v>1</v>
      </c>
      <c r="N196">
        <v>1</v>
      </c>
      <c r="O196">
        <v>2291</v>
      </c>
      <c r="P196" t="s">
        <v>1183</v>
      </c>
      <c r="R196" t="s">
        <v>611</v>
      </c>
      <c r="S196" t="s">
        <v>612</v>
      </c>
      <c r="T196">
        <v>278</v>
      </c>
      <c r="U196">
        <v>-1</v>
      </c>
      <c r="V196">
        <v>1714</v>
      </c>
      <c r="W196" t="s">
        <v>666</v>
      </c>
      <c r="Y196" t="s">
        <v>646</v>
      </c>
      <c r="AB196" t="e">
        <f>IF(I196=$AA$2, _xlfn.XLOOKUP(P196,tennis_clusters!B:B,tennis_clusters!AB:AB),"NA")</f>
        <v>#N/A</v>
      </c>
      <c r="AC196" t="str">
        <f>IF(OR(ISNUMBER(AB196),ISNA(AB196)),"NA",_xlfn.XLOOKUP(I196,tennis_clusters!B:B,tennis_clusters!AB:AB))</f>
        <v>NA</v>
      </c>
      <c r="AD196" t="str">
        <f t="shared" si="28"/>
        <v>W</v>
      </c>
      <c r="AE196" t="str">
        <f t="shared" si="29"/>
        <v/>
      </c>
      <c r="AF196" t="str">
        <f t="shared" si="30"/>
        <v/>
      </c>
      <c r="AG196" t="str">
        <f>IF(AF196="","",_xlfn.XLOOKUP(AI196,pete_sampras_train!AL:AL,pete_sampras_train!AM:AM))</f>
        <v/>
      </c>
      <c r="AH196" t="str">
        <f t="shared" si="31"/>
        <v/>
      </c>
      <c r="AI196" t="str">
        <f t="shared" si="32"/>
        <v/>
      </c>
      <c r="AJ196">
        <f t="shared" si="33"/>
        <v>2291</v>
      </c>
      <c r="AK196">
        <f t="shared" si="34"/>
        <v>1714</v>
      </c>
      <c r="AL196" t="str">
        <f t="shared" si="27"/>
        <v/>
      </c>
      <c r="AN196" t="str">
        <f t="shared" si="35"/>
        <v/>
      </c>
    </row>
    <row r="197" spans="1:40" x14ac:dyDescent="0.2">
      <c r="A197" s="2" t="d">
        <v>2000-07-31</v>
      </c>
      <c r="B197" t="s">
        <v>650</v>
      </c>
      <c r="C197" t="s">
        <v>642</v>
      </c>
      <c r="D197">
        <v>3</v>
      </c>
      <c r="E197" t="s">
        <v>609</v>
      </c>
      <c r="F197" t="b">
        <v>0</v>
      </c>
      <c r="G197">
        <v>64</v>
      </c>
      <c r="H197" t="s">
        <v>628</v>
      </c>
      <c r="I197" t="s">
        <v>462</v>
      </c>
      <c r="J197">
        <v>2</v>
      </c>
      <c r="K197" t="s">
        <v>611</v>
      </c>
      <c r="L197" t="s">
        <v>612</v>
      </c>
      <c r="M197">
        <v>2</v>
      </c>
      <c r="N197">
        <v>1</v>
      </c>
      <c r="O197">
        <v>2276</v>
      </c>
      <c r="P197" t="s">
        <v>411</v>
      </c>
      <c r="R197" t="s">
        <v>638</v>
      </c>
      <c r="S197" t="s">
        <v>639</v>
      </c>
      <c r="T197">
        <v>142</v>
      </c>
      <c r="U197">
        <v>-2</v>
      </c>
      <c r="V197">
        <v>1772</v>
      </c>
      <c r="W197" t="s">
        <v>805</v>
      </c>
      <c r="Y197" t="s">
        <v>646</v>
      </c>
      <c r="AB197">
        <f>IF(I197=$AA$2, _xlfn.XLOOKUP(P197,tennis_clusters!B:B,tennis_clusters!AB:AB),"NA")</f>
        <v>24</v>
      </c>
      <c r="AC197" t="str">
        <f>IF(OR(ISNUMBER(AB197),ISNA(AB197)),"NA",_xlfn.XLOOKUP(I197,tennis_clusters!B:B,tennis_clusters!AB:AB))</f>
        <v>NA</v>
      </c>
      <c r="AD197" t="str">
        <f t="shared" si="28"/>
        <v>W</v>
      </c>
      <c r="AE197" t="str">
        <f t="shared" si="29"/>
        <v>W</v>
      </c>
      <c r="AF197">
        <f t="shared" si="30"/>
        <v>1</v>
      </c>
      <c r="AG197">
        <f>IF(AF197="","",_xlfn.XLOOKUP(AI197,pete_sampras_train!AL:AL,pete_sampras_train!AM:AM))</f>
        <v>0.90625</v>
      </c>
      <c r="AH197">
        <f t="shared" si="31"/>
        <v>0.94790855067262525</v>
      </c>
      <c r="AI197">
        <f t="shared" si="32"/>
        <v>24</v>
      </c>
      <c r="AJ197">
        <f t="shared" si="33"/>
        <v>2276</v>
      </c>
      <c r="AK197">
        <f t="shared" si="34"/>
        <v>1772</v>
      </c>
      <c r="AL197">
        <f t="shared" si="27"/>
        <v>8.7890625E-3</v>
      </c>
      <c r="AN197">
        <f t="shared" si="35"/>
        <v>2.7135190930264513E-3</v>
      </c>
    </row>
    <row r="198" spans="1:40" x14ac:dyDescent="0.2">
      <c r="A198" s="2" t="d">
        <v>1993-03-01</v>
      </c>
      <c r="B198" t="s">
        <v>706</v>
      </c>
      <c r="C198" t="s">
        <v>642</v>
      </c>
      <c r="D198">
        <v>3</v>
      </c>
      <c r="E198" t="s">
        <v>609</v>
      </c>
      <c r="F198" t="b">
        <v>0</v>
      </c>
      <c r="G198">
        <v>40</v>
      </c>
      <c r="H198" t="s">
        <v>620</v>
      </c>
      <c r="I198" t="s">
        <v>52</v>
      </c>
      <c r="J198">
        <v>15</v>
      </c>
      <c r="K198" t="s">
        <v>667</v>
      </c>
      <c r="L198" t="s">
        <v>668</v>
      </c>
      <c r="M198">
        <v>22</v>
      </c>
      <c r="N198">
        <v>16</v>
      </c>
      <c r="O198">
        <v>2058</v>
      </c>
      <c r="P198" t="s">
        <v>462</v>
      </c>
      <c r="Q198">
        <v>2</v>
      </c>
      <c r="R198" t="s">
        <v>611</v>
      </c>
      <c r="S198" t="s">
        <v>612</v>
      </c>
      <c r="T198">
        <v>2</v>
      </c>
      <c r="U198">
        <v>-16</v>
      </c>
      <c r="V198">
        <v>2277</v>
      </c>
      <c r="W198" t="s">
        <v>777</v>
      </c>
      <c r="AB198" t="str">
        <f>IF(I198=$AA$2, _xlfn.XLOOKUP(P198,tennis_clusters!B:B,tennis_clusters!AB:AB),"NA")</f>
        <v>NA</v>
      </c>
      <c r="AC198">
        <f>IF(OR(ISNUMBER(AB198),ISNA(AB198)),"NA",_xlfn.XLOOKUP(I198,tennis_clusters!B:B,tennis_clusters!AB:AB))</f>
        <v>22</v>
      </c>
      <c r="AD198" t="str">
        <f t="shared" si="28"/>
        <v>L</v>
      </c>
      <c r="AE198" t="str">
        <f t="shared" si="29"/>
        <v>L</v>
      </c>
      <c r="AF198">
        <f t="shared" si="30"/>
        <v>0</v>
      </c>
      <c r="AG198">
        <f>IF(AF198="","",_xlfn.XLOOKUP(AI198,pete_sampras_train!AL:AL,pete_sampras_train!AM:AM))</f>
        <v>0.84375</v>
      </c>
      <c r="AH198">
        <f t="shared" si="31"/>
        <v>0.77914062081946955</v>
      </c>
      <c r="AI198">
        <f t="shared" si="32"/>
        <v>22</v>
      </c>
      <c r="AJ198">
        <f t="shared" si="33"/>
        <v>2277</v>
      </c>
      <c r="AK198">
        <f t="shared" si="34"/>
        <v>2058</v>
      </c>
      <c r="AL198">
        <f t="shared" si="27"/>
        <v>0.7119140625</v>
      </c>
      <c r="AN198">
        <f t="shared" si="35"/>
        <v>0.60706010701094848</v>
      </c>
    </row>
    <row r="199" spans="1:40" x14ac:dyDescent="0.2">
      <c r="A199" s="2" t="d">
        <v>1991-06-17</v>
      </c>
      <c r="B199" t="s">
        <v>1300</v>
      </c>
      <c r="C199" t="s">
        <v>637</v>
      </c>
      <c r="D199">
        <v>3</v>
      </c>
      <c r="E199" t="s">
        <v>608</v>
      </c>
      <c r="F199" t="b">
        <v>0</v>
      </c>
      <c r="G199">
        <v>52</v>
      </c>
      <c r="H199" t="s">
        <v>620</v>
      </c>
      <c r="I199" t="s">
        <v>462</v>
      </c>
      <c r="J199">
        <v>1</v>
      </c>
      <c r="K199" t="s">
        <v>611</v>
      </c>
      <c r="L199" t="s">
        <v>612</v>
      </c>
      <c r="M199">
        <v>9</v>
      </c>
      <c r="N199">
        <v>4</v>
      </c>
      <c r="O199">
        <v>2102</v>
      </c>
      <c r="P199" t="s">
        <v>363</v>
      </c>
      <c r="R199" t="s">
        <v>611</v>
      </c>
      <c r="S199" t="s">
        <v>612</v>
      </c>
      <c r="T199">
        <v>68</v>
      </c>
      <c r="U199">
        <v>-5</v>
      </c>
      <c r="V199">
        <v>1931</v>
      </c>
      <c r="W199" t="s">
        <v>878</v>
      </c>
      <c r="AB199">
        <f>IF(I199=$AA$2, _xlfn.XLOOKUP(P199,tennis_clusters!B:B,tennis_clusters!AB:AB),"NA")</f>
        <v>8</v>
      </c>
      <c r="AC199" t="str">
        <f>IF(OR(ISNUMBER(AB199),ISNA(AB199)),"NA",_xlfn.XLOOKUP(I199,tennis_clusters!B:B,tennis_clusters!AB:AB))</f>
        <v>NA</v>
      </c>
      <c r="AD199" t="str">
        <f t="shared" si="28"/>
        <v>W</v>
      </c>
      <c r="AE199" t="str">
        <f t="shared" si="29"/>
        <v>W</v>
      </c>
      <c r="AF199">
        <f t="shared" si="30"/>
        <v>1</v>
      </c>
      <c r="AG199">
        <f>IF(AF199="","",_xlfn.XLOOKUP(AI199,pete_sampras_train!AL:AL,pete_sampras_train!AM:AM))</f>
        <v>0.7415730337078652</v>
      </c>
      <c r="AH199">
        <f t="shared" si="31"/>
        <v>0.7279715135441962</v>
      </c>
      <c r="AI199">
        <f t="shared" si="32"/>
        <v>8</v>
      </c>
      <c r="AJ199">
        <f t="shared" si="33"/>
        <v>2102</v>
      </c>
      <c r="AK199">
        <f t="shared" si="34"/>
        <v>1931</v>
      </c>
      <c r="AL199">
        <f t="shared" si="27"/>
        <v>6.6784496906956176E-2</v>
      </c>
      <c r="AN199">
        <f t="shared" si="35"/>
        <v>7.3999497443435425E-2</v>
      </c>
    </row>
    <row r="200" spans="1:40" x14ac:dyDescent="0.2">
      <c r="A200" s="2" t="d">
        <v>2000-03-06</v>
      </c>
      <c r="B200" t="s">
        <v>711</v>
      </c>
      <c r="C200" t="s">
        <v>637</v>
      </c>
      <c r="D200">
        <v>3</v>
      </c>
      <c r="E200" t="s">
        <v>609</v>
      </c>
      <c r="F200" t="b">
        <v>0</v>
      </c>
      <c r="G200">
        <v>37</v>
      </c>
      <c r="H200" t="s">
        <v>624</v>
      </c>
      <c r="I200" t="s">
        <v>462</v>
      </c>
      <c r="J200">
        <v>2</v>
      </c>
      <c r="K200" t="s">
        <v>611</v>
      </c>
      <c r="L200" t="s">
        <v>612</v>
      </c>
      <c r="M200">
        <v>2</v>
      </c>
      <c r="N200">
        <v>4</v>
      </c>
      <c r="O200">
        <v>2304</v>
      </c>
      <c r="P200" t="s">
        <v>216</v>
      </c>
      <c r="R200" t="s">
        <v>625</v>
      </c>
      <c r="S200" t="s">
        <v>626</v>
      </c>
      <c r="T200">
        <v>17</v>
      </c>
      <c r="U200">
        <v>-5</v>
      </c>
      <c r="V200">
        <v>2149</v>
      </c>
      <c r="W200" t="s">
        <v>666</v>
      </c>
      <c r="AB200">
        <f>IF(I200=$AA$2, _xlfn.XLOOKUP(P200,tennis_clusters!B:B,tennis_clusters!AB:AB),"NA")</f>
        <v>16</v>
      </c>
      <c r="AC200" t="str">
        <f>IF(OR(ISNUMBER(AB200),ISNA(AB200)),"NA",_xlfn.XLOOKUP(I200,tennis_clusters!B:B,tennis_clusters!AB:AB))</f>
        <v>NA</v>
      </c>
      <c r="AD200" t="str">
        <f t="shared" si="28"/>
        <v>W</v>
      </c>
      <c r="AE200" t="str">
        <f t="shared" si="29"/>
        <v>W</v>
      </c>
      <c r="AF200">
        <f t="shared" si="30"/>
        <v>1</v>
      </c>
      <c r="AG200">
        <f>IF(AF200="","",_xlfn.XLOOKUP(AI200,pete_sampras_train!AL:AL,pete_sampras_train!AM:AM))</f>
        <v>0.62264150943396224</v>
      </c>
      <c r="AH200">
        <f t="shared" si="31"/>
        <v>0.70935463059876336</v>
      </c>
      <c r="AI200">
        <f t="shared" si="32"/>
        <v>16</v>
      </c>
      <c r="AJ200">
        <f t="shared" si="33"/>
        <v>2304</v>
      </c>
      <c r="AK200">
        <f t="shared" si="34"/>
        <v>2149</v>
      </c>
      <c r="AL200">
        <f t="shared" si="27"/>
        <v>0.1423994304022784</v>
      </c>
      <c r="AN200">
        <f t="shared" si="35"/>
        <v>8.4474730754381305E-2</v>
      </c>
    </row>
    <row r="201" spans="1:40" x14ac:dyDescent="0.2">
      <c r="A201" s="2" t="d">
        <v>1998-04-27</v>
      </c>
      <c r="B201" t="s">
        <v>929</v>
      </c>
      <c r="C201" t="s">
        <v>637</v>
      </c>
      <c r="D201">
        <v>3</v>
      </c>
      <c r="E201" t="s">
        <v>671</v>
      </c>
      <c r="F201" t="b">
        <v>0</v>
      </c>
      <c r="G201">
        <v>17</v>
      </c>
      <c r="H201" t="s">
        <v>620</v>
      </c>
      <c r="I201" t="s">
        <v>462</v>
      </c>
      <c r="J201">
        <v>1</v>
      </c>
      <c r="K201" t="s">
        <v>611</v>
      </c>
      <c r="L201" t="s">
        <v>612</v>
      </c>
      <c r="M201">
        <v>1</v>
      </c>
      <c r="O201">
        <v>2293</v>
      </c>
      <c r="P201" t="s">
        <v>144</v>
      </c>
      <c r="R201" t="s">
        <v>672</v>
      </c>
      <c r="S201" t="s">
        <v>673</v>
      </c>
      <c r="T201">
        <v>83</v>
      </c>
      <c r="U201">
        <v>-2</v>
      </c>
      <c r="V201">
        <v>1730</v>
      </c>
      <c r="W201" t="s">
        <v>933</v>
      </c>
      <c r="AB201">
        <f>IF(I201=$AA$2, _xlfn.XLOOKUP(P201,tennis_clusters!B:B,tennis_clusters!AB:AB),"NA")</f>
        <v>28</v>
      </c>
      <c r="AC201" t="str">
        <f>IF(OR(ISNUMBER(AB201),ISNA(AB201)),"NA",_xlfn.XLOOKUP(I201,tennis_clusters!B:B,tennis_clusters!AB:AB))</f>
        <v>NA</v>
      </c>
      <c r="AD201" t="str">
        <f t="shared" si="28"/>
        <v>W</v>
      </c>
      <c r="AE201" t="str">
        <f t="shared" si="29"/>
        <v>W</v>
      </c>
      <c r="AF201">
        <f t="shared" si="30"/>
        <v>1</v>
      </c>
      <c r="AG201">
        <f>IF(AF201="","",_xlfn.XLOOKUP(AI201,pete_sampras_train!AL:AL,pete_sampras_train!AM:AM))</f>
        <v>0.8</v>
      </c>
      <c r="AH201">
        <f t="shared" si="31"/>
        <v>0.96234432061042219</v>
      </c>
      <c r="AI201">
        <f t="shared" si="32"/>
        <v>28</v>
      </c>
      <c r="AJ201">
        <f t="shared" si="33"/>
        <v>2293</v>
      </c>
      <c r="AK201">
        <f t="shared" si="34"/>
        <v>1730</v>
      </c>
      <c r="AL201">
        <f t="shared" si="27"/>
        <v>3.999999999999998E-2</v>
      </c>
      <c r="AN201">
        <f t="shared" si="35"/>
        <v>1.4179501902906752E-3</v>
      </c>
    </row>
    <row r="202" spans="1:40" x14ac:dyDescent="0.2">
      <c r="A202" s="2" t="d">
        <v>1994-05-23</v>
      </c>
      <c r="B202" t="s">
        <v>670</v>
      </c>
      <c r="C202" t="s">
        <v>608</v>
      </c>
      <c r="D202">
        <v>5</v>
      </c>
      <c r="E202" t="s">
        <v>671</v>
      </c>
      <c r="F202" t="b">
        <v>0</v>
      </c>
      <c r="G202">
        <v>21</v>
      </c>
      <c r="H202" t="s">
        <v>624</v>
      </c>
      <c r="I202" t="s">
        <v>462</v>
      </c>
      <c r="J202">
        <v>1</v>
      </c>
      <c r="K202" t="s">
        <v>611</v>
      </c>
      <c r="L202" t="s">
        <v>612</v>
      </c>
      <c r="M202">
        <v>1</v>
      </c>
      <c r="N202">
        <v>3</v>
      </c>
      <c r="O202">
        <v>2398</v>
      </c>
      <c r="P202" t="s">
        <v>459</v>
      </c>
      <c r="R202" t="s">
        <v>615</v>
      </c>
      <c r="S202" t="s">
        <v>616</v>
      </c>
      <c r="T202">
        <v>25</v>
      </c>
      <c r="U202">
        <v>-3</v>
      </c>
      <c r="V202">
        <v>2046</v>
      </c>
      <c r="W202" t="s">
        <v>1143</v>
      </c>
      <c r="AB202">
        <f>IF(I202=$AA$2, _xlfn.XLOOKUP(P202,tennis_clusters!B:B,tennis_clusters!AB:AB),"NA")</f>
        <v>2</v>
      </c>
      <c r="AC202" t="str">
        <f>IF(OR(ISNUMBER(AB202),ISNA(AB202)),"NA",_xlfn.XLOOKUP(I202,tennis_clusters!B:B,tennis_clusters!AB:AB))</f>
        <v>NA</v>
      </c>
      <c r="AD202" t="str">
        <f t="shared" si="28"/>
        <v>W</v>
      </c>
      <c r="AE202" t="str">
        <f t="shared" si="29"/>
        <v>W</v>
      </c>
      <c r="AF202">
        <f t="shared" si="30"/>
        <v>1</v>
      </c>
      <c r="AG202">
        <f>IF(AF202="","",_xlfn.XLOOKUP(AI202,pete_sampras_train!AL:AL,pete_sampras_train!AM:AM))</f>
        <v>0.78749999999999998</v>
      </c>
      <c r="AH202">
        <f t="shared" si="31"/>
        <v>0.88352828805643924</v>
      </c>
      <c r="AI202">
        <f t="shared" si="32"/>
        <v>2</v>
      </c>
      <c r="AJ202">
        <f t="shared" si="33"/>
        <v>2398</v>
      </c>
      <c r="AK202">
        <f t="shared" si="34"/>
        <v>2046</v>
      </c>
      <c r="AL202">
        <f t="shared" si="27"/>
        <v>4.5156250000000009E-2</v>
      </c>
      <c r="AN202">
        <f t="shared" si="35"/>
        <v>1.3565659683063796E-2</v>
      </c>
    </row>
    <row r="203" spans="1:40" x14ac:dyDescent="0.2">
      <c r="A203" s="2" t="d">
        <v>1988-02-29</v>
      </c>
      <c r="B203" t="s">
        <v>1406</v>
      </c>
      <c r="C203" t="s">
        <v>642</v>
      </c>
      <c r="D203">
        <v>3</v>
      </c>
      <c r="E203" t="s">
        <v>609</v>
      </c>
      <c r="F203" t="b">
        <v>0</v>
      </c>
      <c r="H203" t="s">
        <v>620</v>
      </c>
      <c r="I203" t="s">
        <v>167</v>
      </c>
      <c r="J203">
        <v>8</v>
      </c>
      <c r="K203" t="s">
        <v>633</v>
      </c>
      <c r="L203" t="s">
        <v>634</v>
      </c>
      <c r="M203">
        <v>18</v>
      </c>
      <c r="N203">
        <v>4</v>
      </c>
      <c r="O203">
        <v>2023</v>
      </c>
      <c r="P203" t="s">
        <v>462</v>
      </c>
      <c r="R203" t="s">
        <v>611</v>
      </c>
      <c r="S203" t="s">
        <v>612</v>
      </c>
      <c r="T203">
        <v>893</v>
      </c>
      <c r="U203">
        <v>-7</v>
      </c>
      <c r="V203">
        <v>1731</v>
      </c>
      <c r="W203" t="s">
        <v>754</v>
      </c>
      <c r="Y203" t="s">
        <v>646</v>
      </c>
      <c r="AB203" t="str">
        <f>IF(I203=$AA$2, _xlfn.XLOOKUP(P203,tennis_clusters!B:B,tennis_clusters!AB:AB),"NA")</f>
        <v>NA</v>
      </c>
      <c r="AC203">
        <f>IF(OR(ISNUMBER(AB203),ISNA(AB203)),"NA",_xlfn.XLOOKUP(I203,tennis_clusters!B:B,tennis_clusters!AB:AB))</f>
        <v>2</v>
      </c>
      <c r="AD203" t="str">
        <f t="shared" si="28"/>
        <v>L</v>
      </c>
      <c r="AE203" t="str">
        <f t="shared" si="29"/>
        <v>L</v>
      </c>
      <c r="AF203">
        <f t="shared" si="30"/>
        <v>0</v>
      </c>
      <c r="AG203">
        <f>IF(AF203="","",_xlfn.XLOOKUP(AI203,pete_sampras_train!AL:AL,pete_sampras_train!AM:AM))</f>
        <v>0.78749999999999998</v>
      </c>
      <c r="AH203">
        <f t="shared" si="31"/>
        <v>0.15697803558596379</v>
      </c>
      <c r="AI203">
        <f t="shared" si="32"/>
        <v>2</v>
      </c>
      <c r="AJ203">
        <f t="shared" si="33"/>
        <v>1731</v>
      </c>
      <c r="AK203">
        <f t="shared" si="34"/>
        <v>2023</v>
      </c>
      <c r="AL203">
        <f t="shared" si="27"/>
        <v>0.62015624999999996</v>
      </c>
      <c r="AN203">
        <f t="shared" si="35"/>
        <v>2.4642103656428115E-2</v>
      </c>
    </row>
    <row r="204" spans="1:40" x14ac:dyDescent="0.2">
      <c r="A204" s="2" t="d">
        <v>1997-10-27</v>
      </c>
      <c r="B204" t="s">
        <v>844</v>
      </c>
      <c r="C204" t="s">
        <v>642</v>
      </c>
      <c r="D204">
        <v>3</v>
      </c>
      <c r="E204" t="s">
        <v>819</v>
      </c>
      <c r="F204" t="b">
        <v>1</v>
      </c>
      <c r="G204">
        <v>75</v>
      </c>
      <c r="H204" t="s">
        <v>614</v>
      </c>
      <c r="I204" t="s">
        <v>462</v>
      </c>
      <c r="J204">
        <v>1</v>
      </c>
      <c r="K204" t="s">
        <v>611</v>
      </c>
      <c r="L204" t="s">
        <v>612</v>
      </c>
      <c r="M204">
        <v>1</v>
      </c>
      <c r="N204">
        <v>4</v>
      </c>
      <c r="O204">
        <v>2348</v>
      </c>
      <c r="P204" t="s">
        <v>577</v>
      </c>
      <c r="Q204">
        <v>5</v>
      </c>
      <c r="R204" t="s">
        <v>667</v>
      </c>
      <c r="S204" t="s">
        <v>668</v>
      </c>
      <c r="T204">
        <v>6</v>
      </c>
      <c r="U204">
        <v>-5</v>
      </c>
      <c r="V204">
        <v>2106</v>
      </c>
      <c r="W204" t="s">
        <v>775</v>
      </c>
      <c r="AB204">
        <f>IF(I204=$AA$2, _xlfn.XLOOKUP(P204,tennis_clusters!B:B,tennis_clusters!AB:AB),"NA")</f>
        <v>13</v>
      </c>
      <c r="AC204" t="str">
        <f>IF(OR(ISNUMBER(AB204),ISNA(AB204)),"NA",_xlfn.XLOOKUP(I204,tennis_clusters!B:B,tennis_clusters!AB:AB))</f>
        <v>NA</v>
      </c>
      <c r="AD204" t="str">
        <f t="shared" si="28"/>
        <v>W</v>
      </c>
      <c r="AE204" t="str">
        <f t="shared" si="29"/>
        <v>W</v>
      </c>
      <c r="AF204">
        <f t="shared" si="30"/>
        <v>1</v>
      </c>
      <c r="AG204">
        <f>IF(AF204="","",_xlfn.XLOOKUP(AI204,pete_sampras_train!AL:AL,pete_sampras_train!AM:AM))</f>
        <v>0.80909090909090908</v>
      </c>
      <c r="AH204">
        <f t="shared" si="31"/>
        <v>0.80108093982894568</v>
      </c>
      <c r="AI204">
        <f t="shared" si="32"/>
        <v>13</v>
      </c>
      <c r="AJ204">
        <f t="shared" si="33"/>
        <v>2348</v>
      </c>
      <c r="AK204">
        <f t="shared" si="34"/>
        <v>2106</v>
      </c>
      <c r="AL204">
        <f t="shared" si="27"/>
        <v>3.6446280991735538E-2</v>
      </c>
      <c r="AN204">
        <f t="shared" si="35"/>
        <v>3.956879249933553E-2</v>
      </c>
    </row>
    <row r="205" spans="1:40" x14ac:dyDescent="0.2">
      <c r="A205" s="2" t="d">
        <v>1996-04-15</v>
      </c>
      <c r="B205" t="s">
        <v>1029</v>
      </c>
      <c r="C205" t="s">
        <v>783</v>
      </c>
      <c r="D205">
        <v>3</v>
      </c>
      <c r="E205" t="s">
        <v>609</v>
      </c>
      <c r="F205" t="b">
        <v>0</v>
      </c>
      <c r="G205">
        <v>42</v>
      </c>
      <c r="H205" t="s">
        <v>610</v>
      </c>
      <c r="I205" t="s">
        <v>462</v>
      </c>
      <c r="J205">
        <v>1</v>
      </c>
      <c r="K205" t="s">
        <v>611</v>
      </c>
      <c r="L205" t="s">
        <v>612</v>
      </c>
      <c r="M205">
        <v>1</v>
      </c>
      <c r="N205">
        <v>3</v>
      </c>
      <c r="O205">
        <v>2348</v>
      </c>
      <c r="P205" t="s">
        <v>485</v>
      </c>
      <c r="R205" t="s">
        <v>611</v>
      </c>
      <c r="S205" t="s">
        <v>612</v>
      </c>
      <c r="T205">
        <v>63</v>
      </c>
      <c r="U205">
        <v>-3</v>
      </c>
      <c r="V205">
        <v>2022</v>
      </c>
      <c r="W205" t="s">
        <v>849</v>
      </c>
      <c r="AB205">
        <f>IF(I205=$AA$2, _xlfn.XLOOKUP(P205,tennis_clusters!B:B,tennis_clusters!AB:AB),"NA")</f>
        <v>13</v>
      </c>
      <c r="AC205" t="str">
        <f>IF(OR(ISNUMBER(AB205),ISNA(AB205)),"NA",_xlfn.XLOOKUP(I205,tennis_clusters!B:B,tennis_clusters!AB:AB))</f>
        <v>NA</v>
      </c>
      <c r="AD205" t="str">
        <f t="shared" si="28"/>
        <v>W</v>
      </c>
      <c r="AE205" t="str">
        <f t="shared" si="29"/>
        <v>W</v>
      </c>
      <c r="AF205">
        <f t="shared" si="30"/>
        <v>1</v>
      </c>
      <c r="AG205">
        <f>IF(AF205="","",_xlfn.XLOOKUP(AI205,pete_sampras_train!AL:AL,pete_sampras_train!AM:AM))</f>
        <v>0.80909090909090908</v>
      </c>
      <c r="AH205">
        <f t="shared" si="31"/>
        <v>0.8672208959675437</v>
      </c>
      <c r="AI205">
        <f t="shared" si="32"/>
        <v>13</v>
      </c>
      <c r="AJ205">
        <f t="shared" si="33"/>
        <v>2348</v>
      </c>
      <c r="AK205">
        <f t="shared" si="34"/>
        <v>2022</v>
      </c>
      <c r="AL205">
        <f t="shared" si="27"/>
        <v>3.6446280991735538E-2</v>
      </c>
      <c r="AN205">
        <f t="shared" si="35"/>
        <v>1.7630290467661854E-2</v>
      </c>
    </row>
    <row r="206" spans="1:40" x14ac:dyDescent="0.2">
      <c r="A206" s="2" t="d">
        <v>1996-02-19</v>
      </c>
      <c r="B206" t="s">
        <v>782</v>
      </c>
      <c r="C206" t="s">
        <v>783</v>
      </c>
      <c r="D206">
        <v>3</v>
      </c>
      <c r="E206" t="s">
        <v>609</v>
      </c>
      <c r="F206" t="b">
        <v>1</v>
      </c>
      <c r="G206">
        <v>62</v>
      </c>
      <c r="H206" t="s">
        <v>618</v>
      </c>
      <c r="I206" t="s">
        <v>462</v>
      </c>
      <c r="J206">
        <v>1</v>
      </c>
      <c r="K206" t="s">
        <v>611</v>
      </c>
      <c r="L206" t="s">
        <v>612</v>
      </c>
      <c r="M206">
        <v>1</v>
      </c>
      <c r="N206">
        <v>3</v>
      </c>
      <c r="O206">
        <v>2339</v>
      </c>
      <c r="P206" t="s">
        <v>388</v>
      </c>
      <c r="Q206">
        <v>9</v>
      </c>
      <c r="R206" t="s">
        <v>643</v>
      </c>
      <c r="S206" t="s">
        <v>644</v>
      </c>
      <c r="T206">
        <v>25</v>
      </c>
      <c r="U206">
        <v>-3</v>
      </c>
      <c r="V206">
        <v>2046</v>
      </c>
      <c r="W206" t="s">
        <v>1043</v>
      </c>
      <c r="AB206">
        <f>IF(I206=$AA$2, _xlfn.XLOOKUP(P206,tennis_clusters!B:B,tennis_clusters!AB:AB),"NA")</f>
        <v>2</v>
      </c>
      <c r="AC206" t="str">
        <f>IF(OR(ISNUMBER(AB206),ISNA(AB206)),"NA",_xlfn.XLOOKUP(I206,tennis_clusters!B:B,tennis_clusters!AB:AB))</f>
        <v>NA</v>
      </c>
      <c r="AD206" t="str">
        <f t="shared" si="28"/>
        <v>W</v>
      </c>
      <c r="AE206" t="str">
        <f t="shared" si="29"/>
        <v>W</v>
      </c>
      <c r="AF206">
        <f t="shared" si="30"/>
        <v>1</v>
      </c>
      <c r="AG206">
        <f>IF(AF206="","",_xlfn.XLOOKUP(AI206,pete_sampras_train!AL:AL,pete_sampras_train!AM:AM))</f>
        <v>0.78749999999999998</v>
      </c>
      <c r="AH206">
        <f t="shared" si="31"/>
        <v>0.84378224792429257</v>
      </c>
      <c r="AI206">
        <f t="shared" si="32"/>
        <v>2</v>
      </c>
      <c r="AJ206">
        <f t="shared" si="33"/>
        <v>2339</v>
      </c>
      <c r="AK206">
        <f t="shared" si="34"/>
        <v>2046</v>
      </c>
      <c r="AL206">
        <f t="shared" si="27"/>
        <v>4.5156250000000009E-2</v>
      </c>
      <c r="AN206">
        <f t="shared" si="35"/>
        <v>2.4403986063587194E-2</v>
      </c>
    </row>
    <row r="207" spans="1:40" x14ac:dyDescent="0.2">
      <c r="A207" s="2" t="d">
        <v>1994-02-28</v>
      </c>
      <c r="B207" t="s">
        <v>706</v>
      </c>
      <c r="C207" t="s">
        <v>642</v>
      </c>
      <c r="D207">
        <v>3</v>
      </c>
      <c r="E207" t="s">
        <v>609</v>
      </c>
      <c r="F207" t="b">
        <v>0</v>
      </c>
      <c r="G207">
        <v>48</v>
      </c>
      <c r="H207" t="s">
        <v>618</v>
      </c>
      <c r="I207" t="s">
        <v>462</v>
      </c>
      <c r="J207">
        <v>1</v>
      </c>
      <c r="K207" t="s">
        <v>611</v>
      </c>
      <c r="L207" t="s">
        <v>612</v>
      </c>
      <c r="M207">
        <v>1</v>
      </c>
      <c r="N207">
        <v>5</v>
      </c>
      <c r="O207">
        <v>2334</v>
      </c>
      <c r="P207" t="s">
        <v>546</v>
      </c>
      <c r="Q207">
        <v>8</v>
      </c>
      <c r="R207" t="s">
        <v>729</v>
      </c>
      <c r="S207" t="s">
        <v>730</v>
      </c>
      <c r="T207">
        <v>11</v>
      </c>
      <c r="U207">
        <v>-6</v>
      </c>
      <c r="V207">
        <v>2138</v>
      </c>
      <c r="W207" t="s">
        <v>744</v>
      </c>
      <c r="AB207">
        <f>IF(I207=$AA$2, _xlfn.XLOOKUP(P207,tennis_clusters!B:B,tennis_clusters!AB:AB),"NA")</f>
        <v>18</v>
      </c>
      <c r="AC207" t="str">
        <f>IF(OR(ISNUMBER(AB207),ISNA(AB207)),"NA",_xlfn.XLOOKUP(I207,tennis_clusters!B:B,tennis_clusters!AB:AB))</f>
        <v>NA</v>
      </c>
      <c r="AD207" t="str">
        <f t="shared" si="28"/>
        <v>W</v>
      </c>
      <c r="AE207" t="str">
        <f t="shared" si="29"/>
        <v>W</v>
      </c>
      <c r="AF207">
        <f t="shared" si="30"/>
        <v>1</v>
      </c>
      <c r="AG207">
        <f>IF(AF207="","",_xlfn.XLOOKUP(AI207,pete_sampras_train!AL:AL,pete_sampras_train!AM:AM))</f>
        <v>0.7021276595744681</v>
      </c>
      <c r="AH207">
        <f t="shared" si="31"/>
        <v>0.75551888207119688</v>
      </c>
      <c r="AI207">
        <f t="shared" si="32"/>
        <v>18</v>
      </c>
      <c r="AJ207">
        <f t="shared" si="33"/>
        <v>2334</v>
      </c>
      <c r="AK207">
        <f t="shared" si="34"/>
        <v>2138</v>
      </c>
      <c r="AL207">
        <f t="shared" si="27"/>
        <v>8.8727931190583961E-2</v>
      </c>
      <c r="AN207">
        <f t="shared" si="35"/>
        <v>5.9771017023717336E-2</v>
      </c>
    </row>
    <row r="208" spans="1:40" x14ac:dyDescent="0.2">
      <c r="A208" s="2" t="d">
        <v>1993-10-18</v>
      </c>
      <c r="B208" t="s">
        <v>898</v>
      </c>
      <c r="C208" t="s">
        <v>637</v>
      </c>
      <c r="D208">
        <v>3</v>
      </c>
      <c r="E208" t="s">
        <v>819</v>
      </c>
      <c r="F208" t="b">
        <v>1</v>
      </c>
      <c r="G208">
        <v>61</v>
      </c>
      <c r="H208" t="s">
        <v>620</v>
      </c>
      <c r="I208" t="s">
        <v>462</v>
      </c>
      <c r="J208">
        <v>1</v>
      </c>
      <c r="K208" t="s">
        <v>611</v>
      </c>
      <c r="L208" t="s">
        <v>612</v>
      </c>
      <c r="M208">
        <v>1</v>
      </c>
      <c r="O208">
        <v>2313</v>
      </c>
      <c r="P208" t="s">
        <v>1175</v>
      </c>
      <c r="R208" t="s">
        <v>621</v>
      </c>
      <c r="S208" t="s">
        <v>622</v>
      </c>
      <c r="T208">
        <v>144</v>
      </c>
      <c r="U208">
        <v>-1</v>
      </c>
      <c r="V208">
        <v>1784</v>
      </c>
      <c r="W208" t="s">
        <v>825</v>
      </c>
      <c r="AB208" t="e">
        <f>IF(I208=$AA$2, _xlfn.XLOOKUP(P208,tennis_clusters!B:B,tennis_clusters!AB:AB),"NA")</f>
        <v>#N/A</v>
      </c>
      <c r="AC208" t="str">
        <f>IF(OR(ISNUMBER(AB208),ISNA(AB208)),"NA",_xlfn.XLOOKUP(I208,tennis_clusters!B:B,tennis_clusters!AB:AB))</f>
        <v>NA</v>
      </c>
      <c r="AD208" t="str">
        <f t="shared" si="28"/>
        <v>W</v>
      </c>
      <c r="AE208" t="str">
        <f t="shared" si="29"/>
        <v/>
      </c>
      <c r="AF208" t="str">
        <f t="shared" si="30"/>
        <v/>
      </c>
      <c r="AG208" t="str">
        <f>IF(AF208="","",_xlfn.XLOOKUP(AI208,pete_sampras_train!AL:AL,pete_sampras_train!AM:AM))</f>
        <v/>
      </c>
      <c r="AH208" t="str">
        <f t="shared" si="31"/>
        <v/>
      </c>
      <c r="AI208" t="str">
        <f t="shared" si="32"/>
        <v/>
      </c>
      <c r="AJ208">
        <f t="shared" si="33"/>
        <v>2313</v>
      </c>
      <c r="AK208">
        <f t="shared" si="34"/>
        <v>1784</v>
      </c>
      <c r="AL208" t="str">
        <f t="shared" si="27"/>
        <v/>
      </c>
      <c r="AN208" t="str">
        <f t="shared" si="35"/>
        <v/>
      </c>
    </row>
    <row r="209" spans="1:40" x14ac:dyDescent="0.2">
      <c r="A209" s="2" t="d">
        <v>1991-06-10</v>
      </c>
      <c r="B209" t="s">
        <v>762</v>
      </c>
      <c r="C209" t="s">
        <v>637</v>
      </c>
      <c r="D209">
        <v>3</v>
      </c>
      <c r="E209" t="s">
        <v>608</v>
      </c>
      <c r="F209" t="b">
        <v>0</v>
      </c>
      <c r="G209">
        <v>40</v>
      </c>
      <c r="H209" t="s">
        <v>624</v>
      </c>
      <c r="I209" t="s">
        <v>1303</v>
      </c>
      <c r="K209" t="s">
        <v>611</v>
      </c>
      <c r="L209" t="s">
        <v>612</v>
      </c>
      <c r="M209">
        <v>224</v>
      </c>
      <c r="N209">
        <v>44</v>
      </c>
      <c r="O209">
        <v>1692</v>
      </c>
      <c r="P209" t="s">
        <v>462</v>
      </c>
      <c r="Q209">
        <v>3</v>
      </c>
      <c r="R209" t="s">
        <v>611</v>
      </c>
      <c r="S209" t="s">
        <v>612</v>
      </c>
      <c r="T209">
        <v>8</v>
      </c>
      <c r="U209">
        <v>-15</v>
      </c>
      <c r="V209">
        <v>2113</v>
      </c>
      <c r="W209" t="s">
        <v>1304</v>
      </c>
      <c r="X209" t="s">
        <v>646</v>
      </c>
      <c r="AB209" t="str">
        <f>IF(I209=$AA$2, _xlfn.XLOOKUP(P209,tennis_clusters!B:B,tennis_clusters!AB:AB),"NA")</f>
        <v>NA</v>
      </c>
      <c r="AC209" t="e">
        <f>IF(OR(ISNUMBER(AB209),ISNA(AB209)),"NA",_xlfn.XLOOKUP(I209,tennis_clusters!B:B,tennis_clusters!AB:AB))</f>
        <v>#N/A</v>
      </c>
      <c r="AD209" t="str">
        <f t="shared" si="28"/>
        <v>L</v>
      </c>
      <c r="AE209" t="str">
        <f t="shared" si="29"/>
        <v/>
      </c>
      <c r="AF209" t="str">
        <f t="shared" si="30"/>
        <v/>
      </c>
      <c r="AG209" t="str">
        <f>IF(AF209="","",_xlfn.XLOOKUP(AI209,pete_sampras_train!AL:AL,pete_sampras_train!AM:AM))</f>
        <v/>
      </c>
      <c r="AH209" t="str">
        <f t="shared" si="31"/>
        <v/>
      </c>
      <c r="AI209" t="str">
        <f t="shared" si="32"/>
        <v/>
      </c>
      <c r="AJ209">
        <f t="shared" si="33"/>
        <v>2113</v>
      </c>
      <c r="AK209">
        <f t="shared" si="34"/>
        <v>1692</v>
      </c>
      <c r="AL209" t="str">
        <f t="shared" si="27"/>
        <v/>
      </c>
      <c r="AN209" t="str">
        <f t="shared" si="35"/>
        <v/>
      </c>
    </row>
    <row r="210" spans="1:40" x14ac:dyDescent="0.2">
      <c r="A210" s="2" t="d">
        <v>1999-08-09</v>
      </c>
      <c r="B210" t="s">
        <v>641</v>
      </c>
      <c r="C210" t="s">
        <v>642</v>
      </c>
      <c r="D210">
        <v>3</v>
      </c>
      <c r="E210" t="s">
        <v>609</v>
      </c>
      <c r="F210" t="b">
        <v>0</v>
      </c>
      <c r="G210">
        <v>64</v>
      </c>
      <c r="H210" t="s">
        <v>618</v>
      </c>
      <c r="I210" t="s">
        <v>462</v>
      </c>
      <c r="J210">
        <v>1</v>
      </c>
      <c r="K210" t="s">
        <v>611</v>
      </c>
      <c r="L210" t="s">
        <v>612</v>
      </c>
      <c r="M210">
        <v>1</v>
      </c>
      <c r="N210">
        <v>6</v>
      </c>
      <c r="O210">
        <v>2279</v>
      </c>
      <c r="P210" t="s">
        <v>484</v>
      </c>
      <c r="Q210">
        <v>7</v>
      </c>
      <c r="R210" t="s">
        <v>615</v>
      </c>
      <c r="S210" t="s">
        <v>616</v>
      </c>
      <c r="T210">
        <v>13</v>
      </c>
      <c r="U210">
        <v>-6</v>
      </c>
      <c r="V210">
        <v>2105</v>
      </c>
      <c r="W210" t="s">
        <v>692</v>
      </c>
      <c r="AB210">
        <f>IF(I210=$AA$2, _xlfn.XLOOKUP(P210,tennis_clusters!B:B,tennis_clusters!AB:AB),"NA")</f>
        <v>16</v>
      </c>
      <c r="AC210" t="str">
        <f>IF(OR(ISNUMBER(AB210),ISNA(AB210)),"NA",_xlfn.XLOOKUP(I210,tennis_clusters!B:B,tennis_clusters!AB:AB))</f>
        <v>NA</v>
      </c>
      <c r="AD210" t="str">
        <f t="shared" si="28"/>
        <v>W</v>
      </c>
      <c r="AE210" t="str">
        <f t="shared" si="29"/>
        <v>W</v>
      </c>
      <c r="AF210">
        <f t="shared" si="30"/>
        <v>1</v>
      </c>
      <c r="AG210">
        <f>IF(AF210="","",_xlfn.XLOOKUP(AI210,pete_sampras_train!AL:AL,pete_sampras_train!AM:AM))</f>
        <v>0.62264150943396224</v>
      </c>
      <c r="AH210">
        <f t="shared" si="31"/>
        <v>0.73137785783938836</v>
      </c>
      <c r="AI210">
        <f t="shared" si="32"/>
        <v>16</v>
      </c>
      <c r="AJ210">
        <f t="shared" si="33"/>
        <v>2279</v>
      </c>
      <c r="AK210">
        <f t="shared" si="34"/>
        <v>2105</v>
      </c>
      <c r="AL210">
        <f t="shared" si="27"/>
        <v>0.1423994304022784</v>
      </c>
      <c r="AN210">
        <f t="shared" si="35"/>
        <v>7.215785525895585E-2</v>
      </c>
    </row>
    <row r="211" spans="1:40" x14ac:dyDescent="0.2">
      <c r="A211" s="2" t="d">
        <v>1992-04-13</v>
      </c>
      <c r="B211" t="s">
        <v>1260</v>
      </c>
      <c r="C211" t="s">
        <v>637</v>
      </c>
      <c r="D211">
        <v>3</v>
      </c>
      <c r="E211" t="s">
        <v>671</v>
      </c>
      <c r="F211" t="b">
        <v>0</v>
      </c>
      <c r="G211">
        <v>15</v>
      </c>
      <c r="H211" t="s">
        <v>618</v>
      </c>
      <c r="I211" t="s">
        <v>462</v>
      </c>
      <c r="J211">
        <v>1</v>
      </c>
      <c r="K211" t="s">
        <v>611</v>
      </c>
      <c r="L211" t="s">
        <v>612</v>
      </c>
      <c r="M211">
        <v>4</v>
      </c>
      <c r="N211">
        <v>4</v>
      </c>
      <c r="O211">
        <v>2208</v>
      </c>
      <c r="P211" t="s">
        <v>231</v>
      </c>
      <c r="R211" t="s">
        <v>638</v>
      </c>
      <c r="S211" t="s">
        <v>639</v>
      </c>
      <c r="T211">
        <v>147</v>
      </c>
      <c r="U211">
        <v>-4</v>
      </c>
      <c r="V211">
        <v>1985</v>
      </c>
      <c r="W211" t="s">
        <v>1262</v>
      </c>
      <c r="Y211" t="s">
        <v>728</v>
      </c>
      <c r="AB211">
        <f>IF(I211=$AA$2, _xlfn.XLOOKUP(P211,tennis_clusters!B:B,tennis_clusters!AB:AB),"NA")</f>
        <v>2</v>
      </c>
      <c r="AC211" t="str">
        <f>IF(OR(ISNUMBER(AB211),ISNA(AB211)),"NA",_xlfn.XLOOKUP(I211,tennis_clusters!B:B,tennis_clusters!AB:AB))</f>
        <v>NA</v>
      </c>
      <c r="AD211" t="str">
        <f t="shared" si="28"/>
        <v>W</v>
      </c>
      <c r="AE211" t="str">
        <f t="shared" si="29"/>
        <v>W</v>
      </c>
      <c r="AF211">
        <f t="shared" si="30"/>
        <v>1</v>
      </c>
      <c r="AG211">
        <f>IF(AF211="","",_xlfn.XLOOKUP(AI211,pete_sampras_train!AL:AL,pete_sampras_train!AM:AM))</f>
        <v>0.78749999999999998</v>
      </c>
      <c r="AH211">
        <f t="shared" si="31"/>
        <v>0.78307744340967611</v>
      </c>
      <c r="AI211">
        <f t="shared" si="32"/>
        <v>2</v>
      </c>
      <c r="AJ211">
        <f t="shared" si="33"/>
        <v>2208</v>
      </c>
      <c r="AK211">
        <f t="shared" si="34"/>
        <v>1985</v>
      </c>
      <c r="AL211">
        <f t="shared" si="27"/>
        <v>4.5156250000000009E-2</v>
      </c>
      <c r="AN211">
        <f t="shared" si="35"/>
        <v>4.7055395557682268E-2</v>
      </c>
    </row>
    <row r="212" spans="1:40" x14ac:dyDescent="0.2">
      <c r="A212" s="2" t="d">
        <v>1997-06-09</v>
      </c>
      <c r="B212" t="s">
        <v>762</v>
      </c>
      <c r="C212" t="s">
        <v>637</v>
      </c>
      <c r="D212">
        <v>3</v>
      </c>
      <c r="E212" t="s">
        <v>608</v>
      </c>
      <c r="F212" t="b">
        <v>0</v>
      </c>
      <c r="G212">
        <v>55</v>
      </c>
      <c r="H212" t="s">
        <v>624</v>
      </c>
      <c r="I212" t="s">
        <v>462</v>
      </c>
      <c r="J212">
        <v>1</v>
      </c>
      <c r="K212" t="s">
        <v>611</v>
      </c>
      <c r="L212" t="s">
        <v>612</v>
      </c>
      <c r="M212">
        <v>1</v>
      </c>
      <c r="N212">
        <v>1</v>
      </c>
      <c r="O212">
        <v>2301</v>
      </c>
      <c r="P212" t="s">
        <v>277</v>
      </c>
      <c r="R212" t="s">
        <v>647</v>
      </c>
      <c r="S212" t="s">
        <v>648</v>
      </c>
      <c r="T212">
        <v>147</v>
      </c>
      <c r="U212">
        <v>-2</v>
      </c>
      <c r="V212">
        <v>1889</v>
      </c>
      <c r="W212" t="s">
        <v>744</v>
      </c>
      <c r="AB212">
        <f>IF(I212=$AA$2, _xlfn.XLOOKUP(P212,tennis_clusters!B:B,tennis_clusters!AB:AB),"NA")</f>
        <v>15</v>
      </c>
      <c r="AC212" t="str">
        <f>IF(OR(ISNUMBER(AB212),ISNA(AB212)),"NA",_xlfn.XLOOKUP(I212,tennis_clusters!B:B,tennis_clusters!AB:AB))</f>
        <v>NA</v>
      </c>
      <c r="AD212" t="str">
        <f t="shared" si="28"/>
        <v>W</v>
      </c>
      <c r="AE212" t="str">
        <f t="shared" si="29"/>
        <v>W</v>
      </c>
      <c r="AF212">
        <f t="shared" si="30"/>
        <v>1</v>
      </c>
      <c r="AG212">
        <f>IF(AF212="","",_xlfn.XLOOKUP(AI212,pete_sampras_train!AL:AL,pete_sampras_train!AM:AM))</f>
        <v>0.70769230769230773</v>
      </c>
      <c r="AH212">
        <f t="shared" si="31"/>
        <v>0.91464075790051269</v>
      </c>
      <c r="AI212">
        <f t="shared" si="32"/>
        <v>15</v>
      </c>
      <c r="AJ212">
        <f t="shared" si="33"/>
        <v>2301</v>
      </c>
      <c r="AK212">
        <f t="shared" si="34"/>
        <v>1889</v>
      </c>
      <c r="AL212">
        <f t="shared" si="27"/>
        <v>8.5443786982248499E-2</v>
      </c>
      <c r="AN212">
        <f t="shared" si="35"/>
        <v>7.2862002117988862E-3</v>
      </c>
    </row>
    <row r="213" spans="1:40" x14ac:dyDescent="0.2">
      <c r="A213" s="2" t="d">
        <v>1995-01-16</v>
      </c>
      <c r="B213" t="s">
        <v>719</v>
      </c>
      <c r="C213" t="s">
        <v>608</v>
      </c>
      <c r="D213">
        <v>5</v>
      </c>
      <c r="E213" t="s">
        <v>609</v>
      </c>
      <c r="F213" t="b">
        <v>0</v>
      </c>
      <c r="G213">
        <v>43</v>
      </c>
      <c r="H213" t="s">
        <v>620</v>
      </c>
      <c r="I213" t="s">
        <v>462</v>
      </c>
      <c r="J213">
        <v>1</v>
      </c>
      <c r="K213" t="s">
        <v>611</v>
      </c>
      <c r="L213" t="s">
        <v>612</v>
      </c>
      <c r="M213">
        <v>1</v>
      </c>
      <c r="N213">
        <v>6</v>
      </c>
      <c r="O213">
        <v>2353</v>
      </c>
      <c r="P213" t="s">
        <v>360</v>
      </c>
      <c r="Q213">
        <v>15</v>
      </c>
      <c r="R213" t="s">
        <v>678</v>
      </c>
      <c r="S213" t="s">
        <v>679</v>
      </c>
      <c r="T213">
        <v>18</v>
      </c>
      <c r="U213">
        <v>-7</v>
      </c>
      <c r="V213">
        <v>2171</v>
      </c>
      <c r="W213" t="s">
        <v>1111</v>
      </c>
      <c r="AB213">
        <f>IF(I213=$AA$2, _xlfn.XLOOKUP(P213,tennis_clusters!B:B,tennis_clusters!AB:AB),"NA")</f>
        <v>15</v>
      </c>
      <c r="AC213" t="str">
        <f>IF(OR(ISNUMBER(AB213),ISNA(AB213)),"NA",_xlfn.XLOOKUP(I213,tennis_clusters!B:B,tennis_clusters!AB:AB))</f>
        <v>NA</v>
      </c>
      <c r="AD213" t="str">
        <f t="shared" si="28"/>
        <v>W</v>
      </c>
      <c r="AE213" t="str">
        <f t="shared" si="29"/>
        <v>W</v>
      </c>
      <c r="AF213">
        <f t="shared" si="30"/>
        <v>1</v>
      </c>
      <c r="AG213">
        <f>IF(AF213="","",_xlfn.XLOOKUP(AI213,pete_sampras_train!AL:AL,pete_sampras_train!AM:AM))</f>
        <v>0.70769230769230773</v>
      </c>
      <c r="AH213">
        <f t="shared" si="31"/>
        <v>0.74032841951483042</v>
      </c>
      <c r="AI213">
        <f t="shared" si="32"/>
        <v>15</v>
      </c>
      <c r="AJ213">
        <f t="shared" si="33"/>
        <v>2353</v>
      </c>
      <c r="AK213">
        <f t="shared" si="34"/>
        <v>2171</v>
      </c>
      <c r="AL213">
        <f t="shared" si="27"/>
        <v>8.5443786982248499E-2</v>
      </c>
      <c r="AN213">
        <f t="shared" si="35"/>
        <v>6.7429329711665903E-2</v>
      </c>
    </row>
    <row r="214" spans="1:40" x14ac:dyDescent="0.2">
      <c r="A214" s="2" t="d">
        <v>1998-11-09</v>
      </c>
      <c r="B214" t="s">
        <v>891</v>
      </c>
      <c r="C214" t="s">
        <v>637</v>
      </c>
      <c r="D214">
        <v>3</v>
      </c>
      <c r="E214" t="s">
        <v>609</v>
      </c>
      <c r="F214" t="b">
        <v>1</v>
      </c>
      <c r="G214">
        <v>49</v>
      </c>
      <c r="H214" t="s">
        <v>624</v>
      </c>
      <c r="I214" t="s">
        <v>275</v>
      </c>
      <c r="K214" t="s">
        <v>643</v>
      </c>
      <c r="L214" t="s">
        <v>644</v>
      </c>
      <c r="M214">
        <v>29</v>
      </c>
      <c r="N214">
        <v>15</v>
      </c>
      <c r="O214">
        <v>1983</v>
      </c>
      <c r="P214" t="s">
        <v>462</v>
      </c>
      <c r="Q214">
        <v>1</v>
      </c>
      <c r="R214" t="s">
        <v>611</v>
      </c>
      <c r="S214" t="s">
        <v>612</v>
      </c>
      <c r="T214">
        <v>1</v>
      </c>
      <c r="U214">
        <v>-14</v>
      </c>
      <c r="V214">
        <v>2272</v>
      </c>
      <c r="W214" t="s">
        <v>892</v>
      </c>
      <c r="AB214" t="str">
        <f>IF(I214=$AA$2, _xlfn.XLOOKUP(P214,tennis_clusters!B:B,tennis_clusters!AB:AB),"NA")</f>
        <v>NA</v>
      </c>
      <c r="AC214">
        <f>IF(OR(ISNUMBER(AB214),ISNA(AB214)),"NA",_xlfn.XLOOKUP(I214,tennis_clusters!B:B,tennis_clusters!AB:AB))</f>
        <v>2</v>
      </c>
      <c r="AD214" t="str">
        <f t="shared" si="28"/>
        <v>L</v>
      </c>
      <c r="AE214" t="str">
        <f t="shared" si="29"/>
        <v>L</v>
      </c>
      <c r="AF214">
        <f t="shared" si="30"/>
        <v>0</v>
      </c>
      <c r="AG214">
        <f>IF(AF214="","",_xlfn.XLOOKUP(AI214,pete_sampras_train!AL:AL,pete_sampras_train!AM:AM))</f>
        <v>0.78749999999999998</v>
      </c>
      <c r="AH214">
        <f t="shared" si="31"/>
        <v>0.84072304266161502</v>
      </c>
      <c r="AI214">
        <f t="shared" si="32"/>
        <v>2</v>
      </c>
      <c r="AJ214">
        <f t="shared" si="33"/>
        <v>2272</v>
      </c>
      <c r="AK214">
        <f t="shared" si="34"/>
        <v>1983</v>
      </c>
      <c r="AL214">
        <f t="shared" si="27"/>
        <v>0.62015624999999996</v>
      </c>
      <c r="AN214">
        <f t="shared" si="35"/>
        <v>0.70681523446220373</v>
      </c>
    </row>
    <row r="215" spans="1:40" x14ac:dyDescent="0.2">
      <c r="A215" s="2" t="d">
        <v>1992-08-10</v>
      </c>
      <c r="B215" t="s">
        <v>641</v>
      </c>
      <c r="C215" t="s">
        <v>642</v>
      </c>
      <c r="D215">
        <v>3</v>
      </c>
      <c r="E215" t="s">
        <v>609</v>
      </c>
      <c r="F215" t="b">
        <v>0</v>
      </c>
      <c r="G215">
        <v>38</v>
      </c>
      <c r="H215" t="s">
        <v>618</v>
      </c>
      <c r="I215" t="s">
        <v>462</v>
      </c>
      <c r="J215">
        <v>3</v>
      </c>
      <c r="K215" t="s">
        <v>611</v>
      </c>
      <c r="L215" t="s">
        <v>612</v>
      </c>
      <c r="M215">
        <v>3</v>
      </c>
      <c r="N215">
        <v>9</v>
      </c>
      <c r="O215">
        <v>2195</v>
      </c>
      <c r="P215" t="s">
        <v>466</v>
      </c>
      <c r="Q215">
        <v>5</v>
      </c>
      <c r="R215" t="s">
        <v>693</v>
      </c>
      <c r="S215" t="s">
        <v>694</v>
      </c>
      <c r="T215">
        <v>6</v>
      </c>
      <c r="U215">
        <v>-8</v>
      </c>
      <c r="V215">
        <v>2126</v>
      </c>
      <c r="W215" t="s">
        <v>825</v>
      </c>
      <c r="AB215">
        <f>IF(I215=$AA$2, _xlfn.XLOOKUP(P215,tennis_clusters!B:B,tennis_clusters!AB:AB),"NA")</f>
        <v>13</v>
      </c>
      <c r="AC215" t="str">
        <f>IF(OR(ISNUMBER(AB215),ISNA(AB215)),"NA",_xlfn.XLOOKUP(I215,tennis_clusters!B:B,tennis_clusters!AB:AB))</f>
        <v>NA</v>
      </c>
      <c r="AD215" t="str">
        <f t="shared" si="28"/>
        <v>W</v>
      </c>
      <c r="AE215" t="str">
        <f t="shared" si="29"/>
        <v>W</v>
      </c>
      <c r="AF215">
        <f t="shared" si="30"/>
        <v>1</v>
      </c>
      <c r="AG215">
        <f>IF(AF215="","",_xlfn.XLOOKUP(AI215,pete_sampras_train!AL:AL,pete_sampras_train!AM:AM))</f>
        <v>0.80909090909090908</v>
      </c>
      <c r="AH215">
        <f t="shared" si="31"/>
        <v>0.59801376576934362</v>
      </c>
      <c r="AI215">
        <f t="shared" si="32"/>
        <v>13</v>
      </c>
      <c r="AJ215">
        <f t="shared" si="33"/>
        <v>2195</v>
      </c>
      <c r="AK215">
        <f t="shared" si="34"/>
        <v>2126</v>
      </c>
      <c r="AL215">
        <f t="shared" si="27"/>
        <v>3.6446280991735538E-2</v>
      </c>
      <c r="AN215">
        <f t="shared" si="35"/>
        <v>0.16159293251094414</v>
      </c>
    </row>
    <row r="216" spans="1:40" x14ac:dyDescent="0.2">
      <c r="A216" s="2" t="d">
        <v>1997-08-04</v>
      </c>
      <c r="B216" t="s">
        <v>641</v>
      </c>
      <c r="C216" t="s">
        <v>642</v>
      </c>
      <c r="D216">
        <v>3</v>
      </c>
      <c r="E216" t="s">
        <v>609</v>
      </c>
      <c r="F216" t="b">
        <v>0</v>
      </c>
      <c r="G216">
        <v>57</v>
      </c>
      <c r="H216" t="s">
        <v>618</v>
      </c>
      <c r="I216" t="s">
        <v>462</v>
      </c>
      <c r="J216">
        <v>1</v>
      </c>
      <c r="K216" t="s">
        <v>611</v>
      </c>
      <c r="L216" t="s">
        <v>612</v>
      </c>
      <c r="M216">
        <v>1</v>
      </c>
      <c r="N216">
        <v>5</v>
      </c>
      <c r="O216">
        <v>2329</v>
      </c>
      <c r="P216" t="s">
        <v>577</v>
      </c>
      <c r="Q216">
        <v>7</v>
      </c>
      <c r="R216" t="s">
        <v>667</v>
      </c>
      <c r="S216" t="s">
        <v>668</v>
      </c>
      <c r="T216">
        <v>6</v>
      </c>
      <c r="U216">
        <v>-5</v>
      </c>
      <c r="V216">
        <v>2137</v>
      </c>
      <c r="W216" t="s">
        <v>843</v>
      </c>
      <c r="AB216">
        <f>IF(I216=$AA$2, _xlfn.XLOOKUP(P216,tennis_clusters!B:B,tennis_clusters!AB:AB),"NA")</f>
        <v>13</v>
      </c>
      <c r="AC216" t="str">
        <f>IF(OR(ISNUMBER(AB216),ISNA(AB216)),"NA",_xlfn.XLOOKUP(I216,tennis_clusters!B:B,tennis_clusters!AB:AB))</f>
        <v>NA</v>
      </c>
      <c r="AD216" t="str">
        <f t="shared" si="28"/>
        <v>W</v>
      </c>
      <c r="AE216" t="str">
        <f t="shared" si="29"/>
        <v>W</v>
      </c>
      <c r="AF216">
        <f t="shared" si="30"/>
        <v>1</v>
      </c>
      <c r="AG216">
        <f>IF(AF216="","",_xlfn.XLOOKUP(AI216,pete_sampras_train!AL:AL,pete_sampras_train!AM:AM))</f>
        <v>0.80909090909090908</v>
      </c>
      <c r="AH216">
        <f t="shared" si="31"/>
        <v>0.75124079353371065</v>
      </c>
      <c r="AI216">
        <f t="shared" si="32"/>
        <v>13</v>
      </c>
      <c r="AJ216">
        <f t="shared" si="33"/>
        <v>2329</v>
      </c>
      <c r="AK216">
        <f t="shared" si="34"/>
        <v>2137</v>
      </c>
      <c r="AL216">
        <f t="shared" si="27"/>
        <v>3.6446280991735538E-2</v>
      </c>
      <c r="AN216">
        <f t="shared" si="35"/>
        <v>6.1881142801737975E-2</v>
      </c>
    </row>
    <row r="217" spans="1:40" x14ac:dyDescent="0.2">
      <c r="A217" s="2" t="d">
        <v>2002-07-29</v>
      </c>
      <c r="B217" t="s">
        <v>650</v>
      </c>
      <c r="C217" t="s">
        <v>642</v>
      </c>
      <c r="D217">
        <v>3</v>
      </c>
      <c r="E217" t="s">
        <v>609</v>
      </c>
      <c r="F217" t="b">
        <v>0</v>
      </c>
      <c r="G217">
        <v>75</v>
      </c>
      <c r="H217" t="s">
        <v>624</v>
      </c>
      <c r="I217" t="s">
        <v>462</v>
      </c>
      <c r="J217">
        <v>13</v>
      </c>
      <c r="K217" t="s">
        <v>611</v>
      </c>
      <c r="L217" t="s">
        <v>612</v>
      </c>
      <c r="M217">
        <v>15</v>
      </c>
      <c r="N217">
        <v>4</v>
      </c>
      <c r="O217">
        <v>2075</v>
      </c>
      <c r="P217" t="s">
        <v>240</v>
      </c>
      <c r="R217" t="s">
        <v>652</v>
      </c>
      <c r="S217" t="s">
        <v>653</v>
      </c>
      <c r="T217">
        <v>94</v>
      </c>
      <c r="U217">
        <v>-6</v>
      </c>
      <c r="V217">
        <v>1864</v>
      </c>
      <c r="W217" t="s">
        <v>654</v>
      </c>
      <c r="Y217" t="s">
        <v>646</v>
      </c>
      <c r="AB217">
        <f>IF(I217=$AA$2, _xlfn.XLOOKUP(P217,tennis_clusters!B:B,tennis_clusters!AB:AB),"NA")</f>
        <v>2</v>
      </c>
      <c r="AC217" t="str">
        <f>IF(OR(ISNUMBER(AB217),ISNA(AB217)),"NA",_xlfn.XLOOKUP(I217,tennis_clusters!B:B,tennis_clusters!AB:AB))</f>
        <v>NA</v>
      </c>
      <c r="AD217" t="str">
        <f t="shared" si="28"/>
        <v>W</v>
      </c>
      <c r="AE217" t="str">
        <f t="shared" si="29"/>
        <v>W</v>
      </c>
      <c r="AF217">
        <f t="shared" si="30"/>
        <v>1</v>
      </c>
      <c r="AG217">
        <f>IF(AF217="","",_xlfn.XLOOKUP(AI217,pete_sampras_train!AL:AL,pete_sampras_train!AM:AM))</f>
        <v>0.78749999999999998</v>
      </c>
      <c r="AH217">
        <f t="shared" si="31"/>
        <v>0.77111426068759747</v>
      </c>
      <c r="AI217">
        <f t="shared" si="32"/>
        <v>2</v>
      </c>
      <c r="AJ217">
        <f t="shared" si="33"/>
        <v>2075</v>
      </c>
      <c r="AK217">
        <f t="shared" si="34"/>
        <v>1864</v>
      </c>
      <c r="AL217">
        <f t="shared" si="27"/>
        <v>4.5156250000000009E-2</v>
      </c>
      <c r="AN217">
        <f t="shared" si="35"/>
        <v>5.2388681660585086E-2</v>
      </c>
    </row>
    <row r="218" spans="1:40" x14ac:dyDescent="0.2">
      <c r="A218" s="2" t="d">
        <v>1991-06-17</v>
      </c>
      <c r="B218" t="s">
        <v>1300</v>
      </c>
      <c r="C218" t="s">
        <v>637</v>
      </c>
      <c r="D218">
        <v>3</v>
      </c>
      <c r="E218" t="s">
        <v>608</v>
      </c>
      <c r="F218" t="b">
        <v>0</v>
      </c>
      <c r="G218">
        <v>52</v>
      </c>
      <c r="H218" t="s">
        <v>614</v>
      </c>
      <c r="I218" t="s">
        <v>462</v>
      </c>
      <c r="J218">
        <v>1</v>
      </c>
      <c r="K218" t="s">
        <v>611</v>
      </c>
      <c r="L218" t="s">
        <v>612</v>
      </c>
      <c r="M218">
        <v>9</v>
      </c>
      <c r="N218">
        <v>4</v>
      </c>
      <c r="O218">
        <v>2112</v>
      </c>
      <c r="P218" t="s">
        <v>1301</v>
      </c>
      <c r="R218" t="s">
        <v>703</v>
      </c>
      <c r="S218" t="s">
        <v>704</v>
      </c>
      <c r="T218">
        <v>72</v>
      </c>
      <c r="U218">
        <v>-5</v>
      </c>
      <c r="V218">
        <v>1894</v>
      </c>
      <c r="W218" t="s">
        <v>849</v>
      </c>
      <c r="AB218" t="e">
        <f>IF(I218=$AA$2, _xlfn.XLOOKUP(P218,tennis_clusters!B:B,tennis_clusters!AB:AB),"NA")</f>
        <v>#N/A</v>
      </c>
      <c r="AC218" t="str">
        <f>IF(OR(ISNUMBER(AB218),ISNA(AB218)),"NA",_xlfn.XLOOKUP(I218,tennis_clusters!B:B,tennis_clusters!AB:AB))</f>
        <v>NA</v>
      </c>
      <c r="AD218" t="str">
        <f t="shared" si="28"/>
        <v>W</v>
      </c>
      <c r="AE218" t="str">
        <f t="shared" si="29"/>
        <v/>
      </c>
      <c r="AF218" t="str">
        <f t="shared" si="30"/>
        <v/>
      </c>
      <c r="AG218" t="str">
        <f>IF(AF218="","",_xlfn.XLOOKUP(AI218,pete_sampras_train!AL:AL,pete_sampras_train!AM:AM))</f>
        <v/>
      </c>
      <c r="AH218" t="str">
        <f t="shared" si="31"/>
        <v/>
      </c>
      <c r="AI218" t="str">
        <f t="shared" si="32"/>
        <v/>
      </c>
      <c r="AJ218">
        <f t="shared" si="33"/>
        <v>2112</v>
      </c>
      <c r="AK218">
        <f t="shared" si="34"/>
        <v>1894</v>
      </c>
      <c r="AL218" t="str">
        <f t="shared" si="27"/>
        <v/>
      </c>
      <c r="AN218" t="str">
        <f t="shared" si="35"/>
        <v/>
      </c>
    </row>
    <row r="219" spans="1:40" x14ac:dyDescent="0.2">
      <c r="A219" s="2" t="d">
        <v>1989-08-14</v>
      </c>
      <c r="B219" t="s">
        <v>1389</v>
      </c>
      <c r="C219" t="s">
        <v>642</v>
      </c>
      <c r="D219">
        <v>3</v>
      </c>
      <c r="E219" t="s">
        <v>609</v>
      </c>
      <c r="F219" t="b">
        <v>0</v>
      </c>
      <c r="H219" t="s">
        <v>624</v>
      </c>
      <c r="I219" t="s">
        <v>462</v>
      </c>
      <c r="K219" t="s">
        <v>611</v>
      </c>
      <c r="L219" t="s">
        <v>612</v>
      </c>
      <c r="M219">
        <v>94</v>
      </c>
      <c r="N219">
        <v>6</v>
      </c>
      <c r="O219">
        <v>1879</v>
      </c>
      <c r="P219" t="s">
        <v>70</v>
      </c>
      <c r="R219" t="s">
        <v>667</v>
      </c>
      <c r="S219" t="s">
        <v>668</v>
      </c>
      <c r="T219">
        <v>394</v>
      </c>
      <c r="U219">
        <v>-15</v>
      </c>
      <c r="V219">
        <v>1701</v>
      </c>
      <c r="W219" t="s">
        <v>1390</v>
      </c>
      <c r="AB219">
        <f>IF(I219=$AA$2, _xlfn.XLOOKUP(P219,tennis_clusters!B:B,tennis_clusters!AB:AB),"NA")</f>
        <v>10</v>
      </c>
      <c r="AC219" t="str">
        <f>IF(OR(ISNUMBER(AB219),ISNA(AB219)),"NA",_xlfn.XLOOKUP(I219,tennis_clusters!B:B,tennis_clusters!AB:AB))</f>
        <v>NA</v>
      </c>
      <c r="AD219" t="str">
        <f t="shared" si="28"/>
        <v>W</v>
      </c>
      <c r="AE219" t="str">
        <f t="shared" si="29"/>
        <v>W</v>
      </c>
      <c r="AF219">
        <f t="shared" si="30"/>
        <v>1</v>
      </c>
      <c r="AG219">
        <f>IF(AF219="","",_xlfn.XLOOKUP(AI219,pete_sampras_train!AL:AL,pete_sampras_train!AM:AM))</f>
        <v>0.9</v>
      </c>
      <c r="AH219">
        <f t="shared" si="31"/>
        <v>0.73587744410147649</v>
      </c>
      <c r="AI219">
        <f t="shared" si="32"/>
        <v>10</v>
      </c>
      <c r="AJ219">
        <f t="shared" si="33"/>
        <v>1879</v>
      </c>
      <c r="AK219">
        <f t="shared" si="34"/>
        <v>1701</v>
      </c>
      <c r="AL219">
        <f t="shared" si="27"/>
        <v>9.999999999999995E-3</v>
      </c>
      <c r="AN219">
        <f t="shared" si="35"/>
        <v>6.9760724534368684E-2</v>
      </c>
    </row>
    <row r="220" spans="1:40" x14ac:dyDescent="0.2">
      <c r="A220" s="2" t="d">
        <v>1989-03-20</v>
      </c>
      <c r="B220" t="s">
        <v>1405</v>
      </c>
      <c r="C220" t="s">
        <v>642</v>
      </c>
      <c r="D220">
        <v>5</v>
      </c>
      <c r="E220" t="s">
        <v>609</v>
      </c>
      <c r="F220" t="b">
        <v>0</v>
      </c>
      <c r="H220" t="s">
        <v>632</v>
      </c>
      <c r="I220" t="s">
        <v>116</v>
      </c>
      <c r="K220" t="s">
        <v>678</v>
      </c>
      <c r="L220" t="s">
        <v>679</v>
      </c>
      <c r="M220">
        <v>54</v>
      </c>
      <c r="N220">
        <v>10</v>
      </c>
      <c r="O220">
        <v>1915</v>
      </c>
      <c r="P220" t="s">
        <v>462</v>
      </c>
      <c r="R220" t="s">
        <v>611</v>
      </c>
      <c r="S220" t="s">
        <v>612</v>
      </c>
      <c r="T220">
        <v>85</v>
      </c>
      <c r="U220">
        <v>-11</v>
      </c>
      <c r="V220">
        <v>1859</v>
      </c>
      <c r="W220" t="s">
        <v>1192</v>
      </c>
      <c r="AB220" t="str">
        <f>IF(I220=$AA$2, _xlfn.XLOOKUP(P220,tennis_clusters!B:B,tennis_clusters!AB:AB),"NA")</f>
        <v>NA</v>
      </c>
      <c r="AC220">
        <f>IF(OR(ISNUMBER(AB220),ISNA(AB220)),"NA",_xlfn.XLOOKUP(I220,tennis_clusters!B:B,tennis_clusters!AB:AB))</f>
        <v>17</v>
      </c>
      <c r="AD220" t="str">
        <f t="shared" si="28"/>
        <v>L</v>
      </c>
      <c r="AE220" t="str">
        <f t="shared" si="29"/>
        <v>L</v>
      </c>
      <c r="AF220">
        <f t="shared" si="30"/>
        <v>0</v>
      </c>
      <c r="AG220">
        <f>IF(AF220="","",_xlfn.XLOOKUP(AI220,pete_sampras_train!AL:AL,pete_sampras_train!AM:AM))</f>
        <v>0.72972972972972971</v>
      </c>
      <c r="AH220">
        <f t="shared" si="31"/>
        <v>0.42010023964211857</v>
      </c>
      <c r="AI220">
        <f t="shared" si="32"/>
        <v>17</v>
      </c>
      <c r="AJ220">
        <f t="shared" si="33"/>
        <v>1859</v>
      </c>
      <c r="AK220">
        <f t="shared" si="34"/>
        <v>1915</v>
      </c>
      <c r="AL220">
        <f t="shared" si="27"/>
        <v>0.53250547845142437</v>
      </c>
      <c r="AN220">
        <f t="shared" si="35"/>
        <v>0.17648421134736544</v>
      </c>
    </row>
    <row r="221" spans="1:40" x14ac:dyDescent="0.2">
      <c r="A221" s="2" t="d">
        <v>1990-06-18</v>
      </c>
      <c r="B221" t="s">
        <v>1300</v>
      </c>
      <c r="C221" t="s">
        <v>637</v>
      </c>
      <c r="D221">
        <v>3</v>
      </c>
      <c r="E221" t="s">
        <v>608</v>
      </c>
      <c r="F221" t="b">
        <v>0</v>
      </c>
      <c r="H221" t="s">
        <v>624</v>
      </c>
      <c r="I221" t="s">
        <v>462</v>
      </c>
      <c r="J221">
        <v>2</v>
      </c>
      <c r="K221" t="s">
        <v>611</v>
      </c>
      <c r="L221" t="s">
        <v>612</v>
      </c>
      <c r="M221">
        <v>21</v>
      </c>
      <c r="N221">
        <v>6</v>
      </c>
      <c r="O221">
        <v>2010</v>
      </c>
      <c r="P221" t="s">
        <v>52</v>
      </c>
      <c r="R221" t="s">
        <v>667</v>
      </c>
      <c r="S221" t="s">
        <v>668</v>
      </c>
      <c r="T221">
        <v>56</v>
      </c>
      <c r="U221">
        <v>-8</v>
      </c>
      <c r="V221">
        <v>1918</v>
      </c>
      <c r="W221" t="s">
        <v>1353</v>
      </c>
      <c r="AB221">
        <f>IF(I221=$AA$2, _xlfn.XLOOKUP(P221,tennis_clusters!B:B,tennis_clusters!AB:AB),"NA")</f>
        <v>22</v>
      </c>
      <c r="AC221" t="str">
        <f>IF(OR(ISNUMBER(AB221),ISNA(AB221)),"NA",_xlfn.XLOOKUP(I221,tennis_clusters!B:B,tennis_clusters!AB:AB))</f>
        <v>NA</v>
      </c>
      <c r="AD221" t="str">
        <f t="shared" si="28"/>
        <v>W</v>
      </c>
      <c r="AE221" t="str">
        <f t="shared" si="29"/>
        <v>W</v>
      </c>
      <c r="AF221">
        <f t="shared" si="30"/>
        <v>1</v>
      </c>
      <c r="AG221">
        <f>IF(AF221="","",_xlfn.XLOOKUP(AI221,pete_sampras_train!AL:AL,pete_sampras_train!AM:AM))</f>
        <v>0.84375</v>
      </c>
      <c r="AH221">
        <f t="shared" si="31"/>
        <v>0.62938854721750226</v>
      </c>
      <c r="AI221">
        <f t="shared" si="32"/>
        <v>22</v>
      </c>
      <c r="AJ221">
        <f t="shared" si="33"/>
        <v>2010</v>
      </c>
      <c r="AK221">
        <f t="shared" si="34"/>
        <v>1918</v>
      </c>
      <c r="AL221">
        <f t="shared" si="27"/>
        <v>2.44140625E-2</v>
      </c>
      <c r="AN221">
        <f t="shared" si="35"/>
        <v>0.13735284893355354</v>
      </c>
    </row>
    <row r="222" spans="1:40" x14ac:dyDescent="0.2">
      <c r="A222" s="2" t="d">
        <v>1990-02-05</v>
      </c>
      <c r="B222" t="s">
        <v>1370</v>
      </c>
      <c r="C222" t="s">
        <v>637</v>
      </c>
      <c r="D222">
        <v>3</v>
      </c>
      <c r="E222" t="s">
        <v>819</v>
      </c>
      <c r="F222" t="b">
        <v>1</v>
      </c>
      <c r="H222" t="s">
        <v>620</v>
      </c>
      <c r="I222" t="s">
        <v>462</v>
      </c>
      <c r="K222" t="s">
        <v>611</v>
      </c>
      <c r="L222" t="s">
        <v>612</v>
      </c>
      <c r="M222">
        <v>42</v>
      </c>
      <c r="N222">
        <v>5</v>
      </c>
      <c r="O222">
        <v>1954</v>
      </c>
      <c r="P222" t="s">
        <v>390</v>
      </c>
      <c r="R222" t="s">
        <v>621</v>
      </c>
      <c r="S222" t="s">
        <v>622</v>
      </c>
      <c r="T222">
        <v>134</v>
      </c>
      <c r="U222">
        <v>-8</v>
      </c>
      <c r="V222">
        <v>1763</v>
      </c>
      <c r="W222" t="s">
        <v>1051</v>
      </c>
      <c r="Y222" t="s">
        <v>646</v>
      </c>
      <c r="AB222">
        <f>IF(I222=$AA$2, _xlfn.XLOOKUP(P222,tennis_clusters!B:B,tennis_clusters!AB:AB),"NA")</f>
        <v>9</v>
      </c>
      <c r="AC222" t="str">
        <f>IF(OR(ISNUMBER(AB222),ISNA(AB222)),"NA",_xlfn.XLOOKUP(I222,tennis_clusters!B:B,tennis_clusters!AB:AB))</f>
        <v>NA</v>
      </c>
      <c r="AD222" t="str">
        <f t="shared" si="28"/>
        <v>W</v>
      </c>
      <c r="AE222" t="str">
        <f t="shared" si="29"/>
        <v>W</v>
      </c>
      <c r="AF222">
        <f t="shared" si="30"/>
        <v>1</v>
      </c>
      <c r="AG222">
        <f>IF(AF222="","",_xlfn.XLOOKUP(AI222,pete_sampras_train!AL:AL,pete_sampras_train!AM:AM))</f>
        <v>0.8</v>
      </c>
      <c r="AH222">
        <f t="shared" si="31"/>
        <v>0.75016348182864212</v>
      </c>
      <c r="AI222">
        <f t="shared" si="32"/>
        <v>9</v>
      </c>
      <c r="AJ222">
        <f t="shared" si="33"/>
        <v>1954</v>
      </c>
      <c r="AK222">
        <f t="shared" si="34"/>
        <v>1763</v>
      </c>
      <c r="AL222">
        <f t="shared" si="27"/>
        <v>3.999999999999998E-2</v>
      </c>
      <c r="AN222">
        <f t="shared" si="35"/>
        <v>6.2418285811987238E-2</v>
      </c>
    </row>
    <row r="223" spans="1:40" x14ac:dyDescent="0.2">
      <c r="A223" s="2" t="d">
        <v>1999-07-26</v>
      </c>
      <c r="B223" t="s">
        <v>750</v>
      </c>
      <c r="C223" t="s">
        <v>637</v>
      </c>
      <c r="D223">
        <v>3</v>
      </c>
      <c r="E223" t="s">
        <v>609</v>
      </c>
      <c r="F223" t="b">
        <v>0</v>
      </c>
      <c r="G223">
        <v>45</v>
      </c>
      <c r="H223" t="s">
        <v>618</v>
      </c>
      <c r="I223" t="s">
        <v>462</v>
      </c>
      <c r="J223">
        <v>2</v>
      </c>
      <c r="K223" t="s">
        <v>611</v>
      </c>
      <c r="L223" t="s">
        <v>612</v>
      </c>
      <c r="M223">
        <v>2</v>
      </c>
      <c r="N223">
        <v>3</v>
      </c>
      <c r="O223">
        <v>2262</v>
      </c>
      <c r="P223" t="s">
        <v>572</v>
      </c>
      <c r="Q223">
        <v>8</v>
      </c>
      <c r="R223" t="s">
        <v>655</v>
      </c>
      <c r="S223" t="s">
        <v>656</v>
      </c>
      <c r="T223">
        <v>38</v>
      </c>
      <c r="U223">
        <v>-3</v>
      </c>
      <c r="V223">
        <v>1990</v>
      </c>
      <c r="W223" t="s">
        <v>857</v>
      </c>
      <c r="AB223">
        <f>IF(I223=$AA$2, _xlfn.XLOOKUP(P223,tennis_clusters!B:B,tennis_clusters!AB:AB),"NA")</f>
        <v>15</v>
      </c>
      <c r="AC223" t="str">
        <f>IF(OR(ISNUMBER(AB223),ISNA(AB223)),"NA",_xlfn.XLOOKUP(I223,tennis_clusters!B:B,tennis_clusters!AB:AB))</f>
        <v>NA</v>
      </c>
      <c r="AD223" t="str">
        <f t="shared" si="28"/>
        <v>W</v>
      </c>
      <c r="AE223" t="str">
        <f t="shared" si="29"/>
        <v>W</v>
      </c>
      <c r="AF223">
        <f t="shared" si="30"/>
        <v>1</v>
      </c>
      <c r="AG223">
        <f>IF(AF223="","",_xlfn.XLOOKUP(AI223,pete_sampras_train!AL:AL,pete_sampras_train!AM:AM))</f>
        <v>0.70769230769230773</v>
      </c>
      <c r="AH223">
        <f t="shared" si="31"/>
        <v>0.82717801696313953</v>
      </c>
      <c r="AI223">
        <f t="shared" si="32"/>
        <v>15</v>
      </c>
      <c r="AJ223">
        <f t="shared" si="33"/>
        <v>2262</v>
      </c>
      <c r="AK223">
        <f t="shared" si="34"/>
        <v>1990</v>
      </c>
      <c r="AL223">
        <f t="shared" si="27"/>
        <v>8.5443786982248499E-2</v>
      </c>
      <c r="AN223">
        <f t="shared" si="35"/>
        <v>2.9867437820792889E-2</v>
      </c>
    </row>
    <row r="224" spans="1:40" x14ac:dyDescent="0.2">
      <c r="A224" s="2" t="d">
        <v>2002-06-10</v>
      </c>
      <c r="B224" t="s">
        <v>665</v>
      </c>
      <c r="C224" t="s">
        <v>637</v>
      </c>
      <c r="D224">
        <v>3</v>
      </c>
      <c r="E224" t="s">
        <v>608</v>
      </c>
      <c r="F224" t="b">
        <v>0</v>
      </c>
      <c r="G224">
        <v>57</v>
      </c>
      <c r="H224" t="s">
        <v>624</v>
      </c>
      <c r="I224" t="s">
        <v>462</v>
      </c>
      <c r="J224">
        <v>4</v>
      </c>
      <c r="K224" t="s">
        <v>611</v>
      </c>
      <c r="L224" t="s">
        <v>612</v>
      </c>
      <c r="M224">
        <v>13</v>
      </c>
      <c r="N224">
        <v>3</v>
      </c>
      <c r="O224">
        <v>2095</v>
      </c>
      <c r="P224" t="s">
        <v>72</v>
      </c>
      <c r="R224" t="s">
        <v>667</v>
      </c>
      <c r="S224" t="s">
        <v>668</v>
      </c>
      <c r="T224">
        <v>107</v>
      </c>
      <c r="U224">
        <v>-4</v>
      </c>
      <c r="V224">
        <v>1840</v>
      </c>
      <c r="W224" t="s">
        <v>669</v>
      </c>
      <c r="AB224">
        <f>IF(I224=$AA$2, _xlfn.XLOOKUP(P224,tennis_clusters!B:B,tennis_clusters!AB:AB),"NA")</f>
        <v>4</v>
      </c>
      <c r="AC224" t="str">
        <f>IF(OR(ISNUMBER(AB224),ISNA(AB224)),"NA",_xlfn.XLOOKUP(I224,tennis_clusters!B:B,tennis_clusters!AB:AB))</f>
        <v>NA</v>
      </c>
      <c r="AD224" t="str">
        <f t="shared" si="28"/>
        <v>W</v>
      </c>
      <c r="AE224" t="str">
        <f t="shared" si="29"/>
        <v>W</v>
      </c>
      <c r="AF224">
        <f t="shared" si="30"/>
        <v>1</v>
      </c>
      <c r="AG224">
        <f>IF(AF224="","",_xlfn.XLOOKUP(AI224,pete_sampras_train!AL:AL,pete_sampras_train!AM:AM))</f>
        <v>1</v>
      </c>
      <c r="AH224">
        <f t="shared" si="31"/>
        <v>0.81273768163653481</v>
      </c>
      <c r="AI224">
        <f t="shared" si="32"/>
        <v>4</v>
      </c>
      <c r="AJ224">
        <f t="shared" si="33"/>
        <v>2095</v>
      </c>
      <c r="AK224">
        <f t="shared" si="34"/>
        <v>1840</v>
      </c>
      <c r="AL224">
        <f t="shared" si="27"/>
        <v>0</v>
      </c>
      <c r="AN224">
        <f t="shared" si="35"/>
        <v>3.506717587885979E-2</v>
      </c>
    </row>
    <row r="225" spans="1:40" x14ac:dyDescent="0.2">
      <c r="A225" s="2" t="d">
        <v>1998-11-02</v>
      </c>
      <c r="B225" t="s">
        <v>844</v>
      </c>
      <c r="C225" t="s">
        <v>642</v>
      </c>
      <c r="D225">
        <v>5</v>
      </c>
      <c r="E225" t="s">
        <v>819</v>
      </c>
      <c r="F225" t="b">
        <v>1</v>
      </c>
      <c r="G225">
        <v>69</v>
      </c>
      <c r="H225" t="s">
        <v>610</v>
      </c>
      <c r="I225" t="s">
        <v>216</v>
      </c>
      <c r="J225">
        <v>13</v>
      </c>
      <c r="K225" t="s">
        <v>625</v>
      </c>
      <c r="L225" t="s">
        <v>626</v>
      </c>
      <c r="M225">
        <v>13</v>
      </c>
      <c r="N225">
        <v>20</v>
      </c>
      <c r="O225">
        <v>2140</v>
      </c>
      <c r="P225" t="s">
        <v>462</v>
      </c>
      <c r="Q225">
        <v>1</v>
      </c>
      <c r="R225" t="s">
        <v>611</v>
      </c>
      <c r="S225" t="s">
        <v>612</v>
      </c>
      <c r="T225">
        <v>1</v>
      </c>
      <c r="U225">
        <v>-19</v>
      </c>
      <c r="V225">
        <v>2291</v>
      </c>
      <c r="W225" t="s">
        <v>893</v>
      </c>
      <c r="AB225" t="str">
        <f>IF(I225=$AA$2, _xlfn.XLOOKUP(P225,tennis_clusters!B:B,tennis_clusters!AB:AB),"NA")</f>
        <v>NA</v>
      </c>
      <c r="AC225">
        <f>IF(OR(ISNUMBER(AB225),ISNA(AB225)),"NA",_xlfn.XLOOKUP(I225,tennis_clusters!B:B,tennis_clusters!AB:AB))</f>
        <v>16</v>
      </c>
      <c r="AD225" t="str">
        <f t="shared" si="28"/>
        <v>L</v>
      </c>
      <c r="AE225" t="str">
        <f t="shared" si="29"/>
        <v>L</v>
      </c>
      <c r="AF225">
        <f t="shared" si="30"/>
        <v>0</v>
      </c>
      <c r="AG225">
        <f>IF(AF225="","",_xlfn.XLOOKUP(AI225,pete_sampras_train!AL:AL,pete_sampras_train!AM:AM))</f>
        <v>0.62264150943396224</v>
      </c>
      <c r="AH225">
        <f t="shared" si="31"/>
        <v>0.704584592662721</v>
      </c>
      <c r="AI225">
        <f t="shared" si="32"/>
        <v>16</v>
      </c>
      <c r="AJ225">
        <f t="shared" si="33"/>
        <v>2291</v>
      </c>
      <c r="AK225">
        <f t="shared" si="34"/>
        <v>2140</v>
      </c>
      <c r="AL225">
        <f t="shared" si="27"/>
        <v>0.3876824492702029</v>
      </c>
      <c r="AN225">
        <f t="shared" si="35"/>
        <v>0.49643944821769248</v>
      </c>
    </row>
    <row r="226" spans="1:40" x14ac:dyDescent="0.2">
      <c r="A226" s="2" t="d">
        <v>1997-11-28</v>
      </c>
      <c r="B226" t="s">
        <v>696</v>
      </c>
      <c r="C226" t="s">
        <v>697</v>
      </c>
      <c r="D226">
        <v>5</v>
      </c>
      <c r="E226" t="s">
        <v>819</v>
      </c>
      <c r="F226" t="b">
        <v>1</v>
      </c>
      <c r="H226" t="s">
        <v>610</v>
      </c>
      <c r="I226" t="s">
        <v>360</v>
      </c>
      <c r="K226" t="s">
        <v>678</v>
      </c>
      <c r="L226" t="s">
        <v>679</v>
      </c>
      <c r="M226">
        <v>25</v>
      </c>
      <c r="N226">
        <v>20</v>
      </c>
      <c r="O226">
        <v>2068</v>
      </c>
      <c r="P226" t="s">
        <v>462</v>
      </c>
      <c r="R226" t="s">
        <v>611</v>
      </c>
      <c r="S226" t="s">
        <v>612</v>
      </c>
      <c r="T226">
        <v>1</v>
      </c>
      <c r="U226">
        <v>-19</v>
      </c>
      <c r="V226">
        <v>2363</v>
      </c>
      <c r="W226" t="s">
        <v>948</v>
      </c>
      <c r="Z226" t="s">
        <v>847</v>
      </c>
      <c r="AB226" t="str">
        <f>IF(I226=$AA$2, _xlfn.XLOOKUP(P226,tennis_clusters!B:B,tennis_clusters!AB:AB),"NA")</f>
        <v>NA</v>
      </c>
      <c r="AC226">
        <f>IF(OR(ISNUMBER(AB226),ISNA(AB226)),"NA",_xlfn.XLOOKUP(I226,tennis_clusters!B:B,tennis_clusters!AB:AB))</f>
        <v>15</v>
      </c>
      <c r="AD226" t="str">
        <f t="shared" si="28"/>
        <v>L</v>
      </c>
      <c r="AE226" t="str">
        <f t="shared" si="29"/>
        <v>L</v>
      </c>
      <c r="AF226">
        <f t="shared" si="30"/>
        <v>0</v>
      </c>
      <c r="AG226">
        <f>IF(AF226="","",_xlfn.XLOOKUP(AI226,pete_sampras_train!AL:AL,pete_sampras_train!AM:AM))</f>
        <v>0.70769230769230773</v>
      </c>
      <c r="AH226">
        <f t="shared" si="31"/>
        <v>0.84529381061799957</v>
      </c>
      <c r="AI226">
        <f t="shared" si="32"/>
        <v>15</v>
      </c>
      <c r="AJ226">
        <f t="shared" si="33"/>
        <v>2363</v>
      </c>
      <c r="AK226">
        <f t="shared" si="34"/>
        <v>2068</v>
      </c>
      <c r="AL226">
        <f t="shared" si="27"/>
        <v>0.50082840236686399</v>
      </c>
      <c r="AN226">
        <f t="shared" si="35"/>
        <v>0.71452162626909854</v>
      </c>
    </row>
    <row r="227" spans="1:40" x14ac:dyDescent="0.2">
      <c r="A227" s="2" t="d">
        <v>1997-02-10</v>
      </c>
      <c r="B227" t="s">
        <v>887</v>
      </c>
      <c r="C227" t="s">
        <v>637</v>
      </c>
      <c r="D227">
        <v>3</v>
      </c>
      <c r="E227" t="s">
        <v>609</v>
      </c>
      <c r="F227" t="b">
        <v>1</v>
      </c>
      <c r="G227">
        <v>50</v>
      </c>
      <c r="H227" t="s">
        <v>614</v>
      </c>
      <c r="I227" t="s">
        <v>462</v>
      </c>
      <c r="J227">
        <v>1</v>
      </c>
      <c r="K227" t="s">
        <v>611</v>
      </c>
      <c r="L227" t="s">
        <v>612</v>
      </c>
      <c r="M227">
        <v>1</v>
      </c>
      <c r="N227">
        <v>4</v>
      </c>
      <c r="O227">
        <v>2382</v>
      </c>
      <c r="P227" t="s">
        <v>551</v>
      </c>
      <c r="Q227">
        <v>4</v>
      </c>
      <c r="R227" t="s">
        <v>611</v>
      </c>
      <c r="S227" t="s">
        <v>612</v>
      </c>
      <c r="T227">
        <v>14</v>
      </c>
      <c r="U227">
        <v>-3</v>
      </c>
      <c r="V227">
        <v>2144</v>
      </c>
      <c r="W227" t="s">
        <v>842</v>
      </c>
      <c r="AB227">
        <f>IF(I227=$AA$2, _xlfn.XLOOKUP(P227,tennis_clusters!B:B,tennis_clusters!AB:AB),"NA")</f>
        <v>11</v>
      </c>
      <c r="AC227" t="str">
        <f>IF(OR(ISNUMBER(AB227),ISNA(AB227)),"NA",_xlfn.XLOOKUP(I227,tennis_clusters!B:B,tennis_clusters!AB:AB))</f>
        <v>NA</v>
      </c>
      <c r="AD227" t="str">
        <f t="shared" si="28"/>
        <v>W</v>
      </c>
      <c r="AE227" t="str">
        <f t="shared" si="29"/>
        <v>W</v>
      </c>
      <c r="AF227">
        <f t="shared" si="30"/>
        <v>1</v>
      </c>
      <c r="AG227">
        <f>IF(AF227="","",_xlfn.XLOOKUP(AI227,pete_sampras_train!AL:AL,pete_sampras_train!AM:AM))</f>
        <v>0.66279069767441856</v>
      </c>
      <c r="AH227">
        <f t="shared" si="31"/>
        <v>0.79738631402770377</v>
      </c>
      <c r="AI227">
        <f t="shared" si="32"/>
        <v>11</v>
      </c>
      <c r="AJ227">
        <f t="shared" si="33"/>
        <v>2382</v>
      </c>
      <c r="AK227">
        <f t="shared" si="34"/>
        <v>2144</v>
      </c>
      <c r="AL227">
        <f t="shared" si="27"/>
        <v>0.11371011357490539</v>
      </c>
      <c r="AN227">
        <f t="shared" si="35"/>
        <v>4.1052305743280268E-2</v>
      </c>
    </row>
    <row r="228" spans="1:40" x14ac:dyDescent="0.2">
      <c r="A228" s="2" t="d">
        <v>1993-11-08</v>
      </c>
      <c r="B228" t="s">
        <v>1119</v>
      </c>
      <c r="C228" t="s">
        <v>637</v>
      </c>
      <c r="D228">
        <v>3</v>
      </c>
      <c r="E228" t="s">
        <v>819</v>
      </c>
      <c r="F228" t="b">
        <v>1</v>
      </c>
      <c r="G228">
        <v>54</v>
      </c>
      <c r="H228" t="s">
        <v>624</v>
      </c>
      <c r="I228" t="s">
        <v>462</v>
      </c>
      <c r="J228">
        <v>1</v>
      </c>
      <c r="K228" t="s">
        <v>611</v>
      </c>
      <c r="L228" t="s">
        <v>612</v>
      </c>
      <c r="M228">
        <v>1</v>
      </c>
      <c r="N228">
        <v>2</v>
      </c>
      <c r="O228">
        <v>2297</v>
      </c>
      <c r="P228" t="s">
        <v>143</v>
      </c>
      <c r="R228" t="s">
        <v>611</v>
      </c>
      <c r="S228" t="s">
        <v>612</v>
      </c>
      <c r="T228">
        <v>54</v>
      </c>
      <c r="U228">
        <v>-3</v>
      </c>
      <c r="V228">
        <v>1965</v>
      </c>
      <c r="W228" t="s">
        <v>744</v>
      </c>
      <c r="AB228">
        <f>IF(I228=$AA$2, _xlfn.XLOOKUP(P228,tennis_clusters!B:B,tennis_clusters!AB:AB),"NA")</f>
        <v>15</v>
      </c>
      <c r="AC228" t="str">
        <f>IF(OR(ISNUMBER(AB228),ISNA(AB228)),"NA",_xlfn.XLOOKUP(I228,tennis_clusters!B:B,tennis_clusters!AB:AB))</f>
        <v>NA</v>
      </c>
      <c r="AD228" t="str">
        <f t="shared" si="28"/>
        <v>W</v>
      </c>
      <c r="AE228" t="str">
        <f t="shared" si="29"/>
        <v>W</v>
      </c>
      <c r="AF228">
        <f t="shared" si="30"/>
        <v>1</v>
      </c>
      <c r="AG228">
        <f>IF(AF228="","",_xlfn.XLOOKUP(AI228,pete_sampras_train!AL:AL,pete_sampras_train!AM:AM))</f>
        <v>0.70769230769230773</v>
      </c>
      <c r="AH228">
        <f t="shared" si="31"/>
        <v>0.87114779840455558</v>
      </c>
      <c r="AI228">
        <f t="shared" si="32"/>
        <v>15</v>
      </c>
      <c r="AJ228">
        <f t="shared" si="33"/>
        <v>2297</v>
      </c>
      <c r="AK228">
        <f t="shared" si="34"/>
        <v>1965</v>
      </c>
      <c r="AL228">
        <f t="shared" si="27"/>
        <v>8.5443786982248499E-2</v>
      </c>
      <c r="AN228">
        <f t="shared" si="35"/>
        <v>1.660288985599305E-2</v>
      </c>
    </row>
    <row r="229" spans="1:40" x14ac:dyDescent="0.2">
      <c r="A229" s="2" t="d">
        <v>2000-08-28</v>
      </c>
      <c r="B229" t="s">
        <v>607</v>
      </c>
      <c r="C229" t="s">
        <v>608</v>
      </c>
      <c r="D229">
        <v>5</v>
      </c>
      <c r="E229" t="s">
        <v>609</v>
      </c>
      <c r="F229" t="b">
        <v>0</v>
      </c>
      <c r="G229">
        <v>63</v>
      </c>
      <c r="H229" t="s">
        <v>618</v>
      </c>
      <c r="I229" t="s">
        <v>462</v>
      </c>
      <c r="J229">
        <v>4</v>
      </c>
      <c r="K229" t="s">
        <v>611</v>
      </c>
      <c r="L229" t="s">
        <v>612</v>
      </c>
      <c r="M229">
        <v>4</v>
      </c>
      <c r="N229">
        <v>8</v>
      </c>
      <c r="O229">
        <v>2262</v>
      </c>
      <c r="P229" t="s">
        <v>484</v>
      </c>
      <c r="R229" t="s">
        <v>615</v>
      </c>
      <c r="S229" t="s">
        <v>616</v>
      </c>
      <c r="T229">
        <v>23</v>
      </c>
      <c r="U229">
        <v>-8</v>
      </c>
      <c r="V229">
        <v>2107</v>
      </c>
      <c r="W229" t="s">
        <v>795</v>
      </c>
      <c r="AB229">
        <f>IF(I229=$AA$2, _xlfn.XLOOKUP(P229,tennis_clusters!B:B,tennis_clusters!AB:AB),"NA")</f>
        <v>16</v>
      </c>
      <c r="AC229" t="str">
        <f>IF(OR(ISNUMBER(AB229),ISNA(AB229)),"NA",_xlfn.XLOOKUP(I229,tennis_clusters!B:B,tennis_clusters!AB:AB))</f>
        <v>NA</v>
      </c>
      <c r="AD229" t="str">
        <f t="shared" si="28"/>
        <v>W</v>
      </c>
      <c r="AE229" t="str">
        <f t="shared" si="29"/>
        <v>W</v>
      </c>
      <c r="AF229">
        <f t="shared" si="30"/>
        <v>1</v>
      </c>
      <c r="AG229">
        <f>IF(AF229="","",_xlfn.XLOOKUP(AI229,pete_sampras_train!AL:AL,pete_sampras_train!AM:AM))</f>
        <v>0.62264150943396224</v>
      </c>
      <c r="AH229">
        <f t="shared" si="31"/>
        <v>0.70935463059876336</v>
      </c>
      <c r="AI229">
        <f t="shared" si="32"/>
        <v>16</v>
      </c>
      <c r="AJ229">
        <f t="shared" si="33"/>
        <v>2262</v>
      </c>
      <c r="AK229">
        <f t="shared" si="34"/>
        <v>2107</v>
      </c>
      <c r="AL229">
        <f t="shared" si="27"/>
        <v>0.1423994304022784</v>
      </c>
      <c r="AN229">
        <f t="shared" si="35"/>
        <v>8.4474730754381305E-2</v>
      </c>
    </row>
    <row r="230" spans="1:40" x14ac:dyDescent="0.2">
      <c r="A230" s="2" t="d">
        <v>1999-06-21</v>
      </c>
      <c r="B230" t="s">
        <v>658</v>
      </c>
      <c r="C230" t="s">
        <v>608</v>
      </c>
      <c r="D230">
        <v>5</v>
      </c>
      <c r="E230" t="s">
        <v>608</v>
      </c>
      <c r="F230" t="b">
        <v>0</v>
      </c>
      <c r="G230">
        <v>58</v>
      </c>
      <c r="H230" t="s">
        <v>610</v>
      </c>
      <c r="I230" t="s">
        <v>462</v>
      </c>
      <c r="J230">
        <v>1</v>
      </c>
      <c r="K230" t="s">
        <v>611</v>
      </c>
      <c r="L230" t="s">
        <v>612</v>
      </c>
      <c r="M230">
        <v>1</v>
      </c>
      <c r="N230">
        <v>15</v>
      </c>
      <c r="O230">
        <v>2245</v>
      </c>
      <c r="P230" t="s">
        <v>60</v>
      </c>
      <c r="Q230">
        <v>4</v>
      </c>
      <c r="R230" t="s">
        <v>611</v>
      </c>
      <c r="S230" t="s">
        <v>612</v>
      </c>
      <c r="T230">
        <v>4</v>
      </c>
      <c r="U230">
        <v>-16</v>
      </c>
      <c r="V230">
        <v>2236</v>
      </c>
      <c r="W230" t="s">
        <v>862</v>
      </c>
      <c r="AB230">
        <f>IF(I230=$AA$2, _xlfn.XLOOKUP(P230,tennis_clusters!B:B,tennis_clusters!AB:AB),"NA")</f>
        <v>21</v>
      </c>
      <c r="AC230" t="str">
        <f>IF(OR(ISNUMBER(AB230),ISNA(AB230)),"NA",_xlfn.XLOOKUP(I230,tennis_clusters!B:B,tennis_clusters!AB:AB))</f>
        <v>NA</v>
      </c>
      <c r="AD230" t="str">
        <f t="shared" si="28"/>
        <v>W</v>
      </c>
      <c r="AE230" t="str">
        <f t="shared" si="29"/>
        <v>W</v>
      </c>
      <c r="AF230">
        <f t="shared" si="30"/>
        <v>1</v>
      </c>
      <c r="AG230">
        <f>IF(AF230="","",_xlfn.XLOOKUP(AI230,pete_sampras_train!AL:AL,pete_sampras_train!AM:AM))</f>
        <v>0.5714285714285714</v>
      </c>
      <c r="AH230">
        <f t="shared" si="31"/>
        <v>0.51294914489286381</v>
      </c>
      <c r="AI230">
        <f t="shared" si="32"/>
        <v>21</v>
      </c>
      <c r="AJ230">
        <f t="shared" si="33"/>
        <v>2245</v>
      </c>
      <c r="AK230">
        <f t="shared" si="34"/>
        <v>2236</v>
      </c>
      <c r="AL230">
        <f t="shared" si="27"/>
        <v>0.18367346938775514</v>
      </c>
      <c r="AN230">
        <f t="shared" si="35"/>
        <v>0.23721853546059257</v>
      </c>
    </row>
    <row r="231" spans="1:40" x14ac:dyDescent="0.2">
      <c r="A231" s="2" t="d">
        <v>1994-05-23</v>
      </c>
      <c r="B231" t="s">
        <v>670</v>
      </c>
      <c r="C231" t="s">
        <v>608</v>
      </c>
      <c r="D231">
        <v>5</v>
      </c>
      <c r="E231" t="s">
        <v>671</v>
      </c>
      <c r="F231" t="b">
        <v>0</v>
      </c>
      <c r="G231">
        <v>21</v>
      </c>
      <c r="H231" t="s">
        <v>618</v>
      </c>
      <c r="I231" t="s">
        <v>289</v>
      </c>
      <c r="J231">
        <v>7</v>
      </c>
      <c r="K231" t="s">
        <v>611</v>
      </c>
      <c r="L231" t="s">
        <v>612</v>
      </c>
      <c r="M231">
        <v>7</v>
      </c>
      <c r="N231">
        <v>22</v>
      </c>
      <c r="O231">
        <v>2186</v>
      </c>
      <c r="P231" t="s">
        <v>462</v>
      </c>
      <c r="Q231">
        <v>1</v>
      </c>
      <c r="R231" t="s">
        <v>611</v>
      </c>
      <c r="S231" t="s">
        <v>612</v>
      </c>
      <c r="T231">
        <v>1</v>
      </c>
      <c r="U231">
        <v>-21</v>
      </c>
      <c r="V231">
        <v>2402</v>
      </c>
      <c r="W231" t="s">
        <v>1141</v>
      </c>
      <c r="AB231" t="str">
        <f>IF(I231=$AA$2, _xlfn.XLOOKUP(P231,tennis_clusters!B:B,tennis_clusters!AB:AB),"NA")</f>
        <v>NA</v>
      </c>
      <c r="AC231">
        <f>IF(OR(ISNUMBER(AB231),ISNA(AB231)),"NA",_xlfn.XLOOKUP(I231,tennis_clusters!B:B,tennis_clusters!AB:AB))</f>
        <v>8</v>
      </c>
      <c r="AD231" t="str">
        <f t="shared" si="28"/>
        <v>L</v>
      </c>
      <c r="AE231" t="str">
        <f t="shared" si="29"/>
        <v>L</v>
      </c>
      <c r="AF231">
        <f t="shared" si="30"/>
        <v>0</v>
      </c>
      <c r="AG231">
        <f>IF(AF231="","",_xlfn.XLOOKUP(AI231,pete_sampras_train!AL:AL,pete_sampras_train!AM:AM))</f>
        <v>0.7415730337078652</v>
      </c>
      <c r="AH231">
        <f t="shared" si="31"/>
        <v>0.77615457534183074</v>
      </c>
      <c r="AI231">
        <f t="shared" si="32"/>
        <v>8</v>
      </c>
      <c r="AJ231">
        <f t="shared" si="33"/>
        <v>2402</v>
      </c>
      <c r="AK231">
        <f t="shared" si="34"/>
        <v>2186</v>
      </c>
      <c r="AL231">
        <f t="shared" si="27"/>
        <v>0.54993056432268661</v>
      </c>
      <c r="AN231">
        <f t="shared" si="35"/>
        <v>0.60241592482405759</v>
      </c>
    </row>
    <row r="232" spans="1:40" x14ac:dyDescent="0.2">
      <c r="A232" s="2" t="d">
        <v>1993-05-10</v>
      </c>
      <c r="B232" t="s">
        <v>686</v>
      </c>
      <c r="C232" t="s">
        <v>642</v>
      </c>
      <c r="D232">
        <v>3</v>
      </c>
      <c r="E232" t="s">
        <v>671</v>
      </c>
      <c r="F232" t="b">
        <v>0</v>
      </c>
      <c r="G232">
        <v>31</v>
      </c>
      <c r="H232" t="s">
        <v>614</v>
      </c>
      <c r="I232" t="s">
        <v>212</v>
      </c>
      <c r="J232">
        <v>4</v>
      </c>
      <c r="K232" t="s">
        <v>871</v>
      </c>
      <c r="L232" t="s">
        <v>872</v>
      </c>
      <c r="M232">
        <v>6</v>
      </c>
      <c r="N232">
        <v>15</v>
      </c>
      <c r="O232">
        <v>2191</v>
      </c>
      <c r="P232" t="s">
        <v>462</v>
      </c>
      <c r="Q232">
        <v>1</v>
      </c>
      <c r="R232" t="s">
        <v>611</v>
      </c>
      <c r="S232" t="s">
        <v>612</v>
      </c>
      <c r="T232">
        <v>1</v>
      </c>
      <c r="U232">
        <v>-14</v>
      </c>
      <c r="V232">
        <v>2313</v>
      </c>
      <c r="W232" t="s">
        <v>784</v>
      </c>
      <c r="AB232" t="str">
        <f>IF(I232=$AA$2, _xlfn.XLOOKUP(P232,tennis_clusters!B:B,tennis_clusters!AB:AB),"NA")</f>
        <v>NA</v>
      </c>
      <c r="AC232">
        <f>IF(OR(ISNUMBER(AB232),ISNA(AB232)),"NA",_xlfn.XLOOKUP(I232,tennis_clusters!B:B,tennis_clusters!AB:AB))</f>
        <v>16</v>
      </c>
      <c r="AD232" t="str">
        <f t="shared" si="28"/>
        <v>L</v>
      </c>
      <c r="AE232" t="str">
        <f t="shared" si="29"/>
        <v>L</v>
      </c>
      <c r="AF232">
        <f t="shared" si="30"/>
        <v>0</v>
      </c>
      <c r="AG232">
        <f>IF(AF232="","",_xlfn.XLOOKUP(AI232,pete_sampras_train!AL:AL,pete_sampras_train!AM:AM))</f>
        <v>0.62264150943396224</v>
      </c>
      <c r="AH232">
        <f t="shared" si="31"/>
        <v>0.66869495630733167</v>
      </c>
      <c r="AI232">
        <f t="shared" si="32"/>
        <v>16</v>
      </c>
      <c r="AJ232">
        <f t="shared" si="33"/>
        <v>2313</v>
      </c>
      <c r="AK232">
        <f t="shared" si="34"/>
        <v>2191</v>
      </c>
      <c r="AL232">
        <f t="shared" si="27"/>
        <v>0.3876824492702029</v>
      </c>
      <c r="AN232">
        <f t="shared" si="35"/>
        <v>0.44715294459086419</v>
      </c>
    </row>
    <row r="233" spans="1:40" x14ac:dyDescent="0.2">
      <c r="A233" s="2" t="d">
        <v>1993-04-26</v>
      </c>
      <c r="B233" t="s">
        <v>929</v>
      </c>
      <c r="C233" t="s">
        <v>637</v>
      </c>
      <c r="D233">
        <v>3</v>
      </c>
      <c r="E233" t="s">
        <v>671</v>
      </c>
      <c r="F233" t="b">
        <v>0</v>
      </c>
      <c r="G233">
        <v>28</v>
      </c>
      <c r="H233" t="s">
        <v>614</v>
      </c>
      <c r="I233" t="s">
        <v>253</v>
      </c>
      <c r="K233" t="s">
        <v>615</v>
      </c>
      <c r="L233" t="s">
        <v>616</v>
      </c>
      <c r="M233">
        <v>87</v>
      </c>
      <c r="N233">
        <v>23</v>
      </c>
      <c r="O233">
        <v>1858</v>
      </c>
      <c r="P233" t="s">
        <v>462</v>
      </c>
      <c r="Q233">
        <v>1</v>
      </c>
      <c r="R233" t="s">
        <v>611</v>
      </c>
      <c r="S233" t="s">
        <v>612</v>
      </c>
      <c r="T233">
        <v>1</v>
      </c>
      <c r="U233">
        <v>-17</v>
      </c>
      <c r="V233">
        <v>2323</v>
      </c>
      <c r="W233" t="s">
        <v>980</v>
      </c>
      <c r="AB233" t="str">
        <f>IF(I233=$AA$2, _xlfn.XLOOKUP(P233,tennis_clusters!B:B,tennis_clusters!AB:AB),"NA")</f>
        <v>NA</v>
      </c>
      <c r="AC233">
        <f>IF(OR(ISNUMBER(AB233),ISNA(AB233)),"NA",_xlfn.XLOOKUP(I233,tennis_clusters!B:B,tennis_clusters!AB:AB))</f>
        <v>9</v>
      </c>
      <c r="AD233" t="str">
        <f t="shared" si="28"/>
        <v>L</v>
      </c>
      <c r="AE233" t="str">
        <f t="shared" si="29"/>
        <v>L</v>
      </c>
      <c r="AF233">
        <f t="shared" si="30"/>
        <v>0</v>
      </c>
      <c r="AG233">
        <f>IF(AF233="","",_xlfn.XLOOKUP(AI233,pete_sampras_train!AL:AL,pete_sampras_train!AM:AM))</f>
        <v>0.8</v>
      </c>
      <c r="AH233">
        <f t="shared" si="31"/>
        <v>0.93564100596821764</v>
      </c>
      <c r="AI233">
        <f t="shared" si="32"/>
        <v>9</v>
      </c>
      <c r="AJ233">
        <f t="shared" si="33"/>
        <v>2323</v>
      </c>
      <c r="AK233">
        <f t="shared" si="34"/>
        <v>1858</v>
      </c>
      <c r="AL233">
        <f t="shared" si="27"/>
        <v>0.64000000000000012</v>
      </c>
      <c r="AN233">
        <f t="shared" si="35"/>
        <v>0.87542409204921823</v>
      </c>
    </row>
    <row r="234" spans="1:40" x14ac:dyDescent="0.2">
      <c r="A234" s="2" t="d">
        <v>1997-03-10</v>
      </c>
      <c r="B234" t="s">
        <v>706</v>
      </c>
      <c r="C234" t="s">
        <v>642</v>
      </c>
      <c r="D234">
        <v>3</v>
      </c>
      <c r="E234" t="s">
        <v>609</v>
      </c>
      <c r="F234" t="b">
        <v>0</v>
      </c>
      <c r="G234">
        <v>75</v>
      </c>
      <c r="H234" t="s">
        <v>624</v>
      </c>
      <c r="I234" t="s">
        <v>93</v>
      </c>
      <c r="K234" t="s">
        <v>693</v>
      </c>
      <c r="L234" t="s">
        <v>694</v>
      </c>
      <c r="M234">
        <v>43</v>
      </c>
      <c r="N234">
        <v>20</v>
      </c>
      <c r="O234">
        <v>1951</v>
      </c>
      <c r="P234" t="s">
        <v>462</v>
      </c>
      <c r="Q234">
        <v>1</v>
      </c>
      <c r="R234" t="s">
        <v>611</v>
      </c>
      <c r="S234" t="s">
        <v>612</v>
      </c>
      <c r="T234">
        <v>1</v>
      </c>
      <c r="U234">
        <v>-18</v>
      </c>
      <c r="V234">
        <v>2395</v>
      </c>
      <c r="W234" t="s">
        <v>986</v>
      </c>
      <c r="AB234" t="str">
        <f>IF(I234=$AA$2, _xlfn.XLOOKUP(P234,tennis_clusters!B:B,tennis_clusters!AB:AB),"NA")</f>
        <v>NA</v>
      </c>
      <c r="AC234">
        <f>IF(OR(ISNUMBER(AB234),ISNA(AB234)),"NA",_xlfn.XLOOKUP(I234,tennis_clusters!B:B,tennis_clusters!AB:AB))</f>
        <v>17</v>
      </c>
      <c r="AD234" t="str">
        <f t="shared" si="28"/>
        <v>L</v>
      </c>
      <c r="AE234" t="str">
        <f t="shared" si="29"/>
        <v>L</v>
      </c>
      <c r="AF234">
        <f t="shared" si="30"/>
        <v>0</v>
      </c>
      <c r="AG234">
        <f>IF(AF234="","",_xlfn.XLOOKUP(AI234,pete_sampras_train!AL:AL,pete_sampras_train!AM:AM))</f>
        <v>0.72972972972972971</v>
      </c>
      <c r="AH234">
        <f t="shared" si="31"/>
        <v>0.92796684149615738</v>
      </c>
      <c r="AI234">
        <f t="shared" si="32"/>
        <v>17</v>
      </c>
      <c r="AJ234">
        <f t="shared" si="33"/>
        <v>2395</v>
      </c>
      <c r="AK234">
        <f t="shared" si="34"/>
        <v>1951</v>
      </c>
      <c r="AL234">
        <f t="shared" si="27"/>
        <v>0.53250547845142437</v>
      </c>
      <c r="AN234">
        <f t="shared" si="35"/>
        <v>0.86112245891635453</v>
      </c>
    </row>
    <row r="235" spans="1:40" x14ac:dyDescent="0.2">
      <c r="A235" s="2" t="d">
        <v>1998-01-19</v>
      </c>
      <c r="B235" t="s">
        <v>719</v>
      </c>
      <c r="C235" t="s">
        <v>608</v>
      </c>
      <c r="D235">
        <v>5</v>
      </c>
      <c r="E235" t="s">
        <v>609</v>
      </c>
      <c r="F235" t="b">
        <v>0</v>
      </c>
      <c r="G235">
        <v>42</v>
      </c>
      <c r="H235" t="s">
        <v>628</v>
      </c>
      <c r="I235" t="s">
        <v>462</v>
      </c>
      <c r="J235">
        <v>1</v>
      </c>
      <c r="K235" t="s">
        <v>611</v>
      </c>
      <c r="L235" t="s">
        <v>612</v>
      </c>
      <c r="M235">
        <v>1</v>
      </c>
      <c r="N235">
        <v>1</v>
      </c>
      <c r="O235">
        <v>2345</v>
      </c>
      <c r="P235" t="s">
        <v>144</v>
      </c>
      <c r="R235" t="s">
        <v>672</v>
      </c>
      <c r="S235" t="s">
        <v>673</v>
      </c>
      <c r="T235">
        <v>94</v>
      </c>
      <c r="U235">
        <v>-1</v>
      </c>
      <c r="V235">
        <v>1764</v>
      </c>
      <c r="W235" t="s">
        <v>946</v>
      </c>
      <c r="AB235">
        <f>IF(I235=$AA$2, _xlfn.XLOOKUP(P235,tennis_clusters!B:B,tennis_clusters!AB:AB),"NA")</f>
        <v>28</v>
      </c>
      <c r="AC235" t="str">
        <f>IF(OR(ISNUMBER(AB235),ISNA(AB235)),"NA",_xlfn.XLOOKUP(I235,tennis_clusters!B:B,tennis_clusters!AB:AB))</f>
        <v>NA</v>
      </c>
      <c r="AD235" t="str">
        <f t="shared" si="28"/>
        <v>W</v>
      </c>
      <c r="AE235" t="str">
        <f t="shared" si="29"/>
        <v>W</v>
      </c>
      <c r="AF235">
        <f t="shared" si="30"/>
        <v>1</v>
      </c>
      <c r="AG235">
        <f>IF(AF235="","",_xlfn.XLOOKUP(AI235,pete_sampras_train!AL:AL,pete_sampras_train!AM:AM))</f>
        <v>0.8</v>
      </c>
      <c r="AH235">
        <f t="shared" si="31"/>
        <v>0.9659244284031272</v>
      </c>
      <c r="AI235">
        <f t="shared" si="32"/>
        <v>28</v>
      </c>
      <c r="AJ235">
        <f t="shared" si="33"/>
        <v>2345</v>
      </c>
      <c r="AK235">
        <f t="shared" si="34"/>
        <v>1764</v>
      </c>
      <c r="AL235">
        <f t="shared" si="27"/>
        <v>3.999999999999998E-2</v>
      </c>
      <c r="AN235">
        <f t="shared" si="35"/>
        <v>1.1611445796536042E-3</v>
      </c>
    </row>
    <row r="236" spans="1:40" x14ac:dyDescent="0.2">
      <c r="A236" s="2" t="d">
        <v>1990-08-27</v>
      </c>
      <c r="B236" t="s">
        <v>607</v>
      </c>
      <c r="C236" t="s">
        <v>608</v>
      </c>
      <c r="D236">
        <v>5</v>
      </c>
      <c r="E236" t="s">
        <v>609</v>
      </c>
      <c r="F236" t="b">
        <v>0</v>
      </c>
      <c r="H236" t="s">
        <v>620</v>
      </c>
      <c r="I236" t="s">
        <v>462</v>
      </c>
      <c r="J236">
        <v>12</v>
      </c>
      <c r="K236" t="s">
        <v>611</v>
      </c>
      <c r="L236" t="s">
        <v>612</v>
      </c>
      <c r="M236">
        <v>12</v>
      </c>
      <c r="N236">
        <v>16</v>
      </c>
      <c r="O236">
        <v>2074</v>
      </c>
      <c r="P236" t="s">
        <v>546</v>
      </c>
      <c r="Q236">
        <v>6</v>
      </c>
      <c r="R236" t="s">
        <v>729</v>
      </c>
      <c r="S236" t="s">
        <v>730</v>
      </c>
      <c r="T236">
        <v>6</v>
      </c>
      <c r="U236">
        <v>-16</v>
      </c>
      <c r="V236">
        <v>2144</v>
      </c>
      <c r="W236" t="s">
        <v>1331</v>
      </c>
      <c r="AB236">
        <f>IF(I236=$AA$2, _xlfn.XLOOKUP(P236,tennis_clusters!B:B,tennis_clusters!AB:AB),"NA")</f>
        <v>18</v>
      </c>
      <c r="AC236" t="str">
        <f>IF(OR(ISNUMBER(AB236),ISNA(AB236)),"NA",_xlfn.XLOOKUP(I236,tennis_clusters!B:B,tennis_clusters!AB:AB))</f>
        <v>NA</v>
      </c>
      <c r="AD236" t="str">
        <f t="shared" si="28"/>
        <v>W</v>
      </c>
      <c r="AE236" t="str">
        <f t="shared" si="29"/>
        <v>W</v>
      </c>
      <c r="AF236">
        <f t="shared" si="30"/>
        <v>1</v>
      </c>
      <c r="AG236">
        <f>IF(AF236="","",_xlfn.XLOOKUP(AI236,pete_sampras_train!AL:AL,pete_sampras_train!AM:AM))</f>
        <v>0.7021276595744681</v>
      </c>
      <c r="AH236">
        <f t="shared" si="31"/>
        <v>0.40060320329074317</v>
      </c>
      <c r="AI236">
        <f t="shared" si="32"/>
        <v>18</v>
      </c>
      <c r="AJ236">
        <f t="shared" si="33"/>
        <v>2074</v>
      </c>
      <c r="AK236">
        <f t="shared" si="34"/>
        <v>2144</v>
      </c>
      <c r="AL236">
        <f t="shared" si="27"/>
        <v>8.8727931190583961E-2</v>
      </c>
      <c r="AN236">
        <f t="shared" si="35"/>
        <v>0.35927651990531817</v>
      </c>
    </row>
    <row r="237" spans="1:40" x14ac:dyDescent="0.2">
      <c r="A237" s="2" t="d">
        <v>1995-03-31</v>
      </c>
      <c r="B237" t="s">
        <v>696</v>
      </c>
      <c r="C237" t="s">
        <v>697</v>
      </c>
      <c r="D237">
        <v>5</v>
      </c>
      <c r="E237" t="s">
        <v>671</v>
      </c>
      <c r="F237" t="b">
        <v>0</v>
      </c>
      <c r="H237" t="s">
        <v>618</v>
      </c>
      <c r="I237" t="s">
        <v>462</v>
      </c>
      <c r="K237" t="s">
        <v>611</v>
      </c>
      <c r="L237" t="s">
        <v>612</v>
      </c>
      <c r="M237">
        <v>1</v>
      </c>
      <c r="N237">
        <v>2</v>
      </c>
      <c r="O237">
        <v>2355</v>
      </c>
      <c r="P237" t="s">
        <v>479</v>
      </c>
      <c r="R237" t="s">
        <v>672</v>
      </c>
      <c r="S237" t="s">
        <v>673</v>
      </c>
      <c r="T237">
        <v>67</v>
      </c>
      <c r="U237">
        <v>-2</v>
      </c>
      <c r="V237">
        <v>1924</v>
      </c>
      <c r="W237" t="s">
        <v>1097</v>
      </c>
      <c r="AB237">
        <f>IF(I237=$AA$2, _xlfn.XLOOKUP(P237,tennis_clusters!B:B,tennis_clusters!AB:AB),"NA")</f>
        <v>17</v>
      </c>
      <c r="AC237" t="str">
        <f>IF(OR(ISNUMBER(AB237),ISNA(AB237)),"NA",_xlfn.XLOOKUP(I237,tennis_clusters!B:B,tennis_clusters!AB:AB))</f>
        <v>NA</v>
      </c>
      <c r="AD237" t="str">
        <f t="shared" si="28"/>
        <v>W</v>
      </c>
      <c r="AE237" t="str">
        <f t="shared" si="29"/>
        <v>W</v>
      </c>
      <c r="AF237">
        <f t="shared" si="30"/>
        <v>1</v>
      </c>
      <c r="AG237">
        <f>IF(AF237="","",_xlfn.XLOOKUP(AI237,pete_sampras_train!AL:AL,pete_sampras_train!AM:AM))</f>
        <v>0.72972972972972971</v>
      </c>
      <c r="AH237">
        <f t="shared" si="31"/>
        <v>0.92280159351561952</v>
      </c>
      <c r="AI237">
        <f t="shared" si="32"/>
        <v>17</v>
      </c>
      <c r="AJ237">
        <f t="shared" si="33"/>
        <v>2355</v>
      </c>
      <c r="AK237">
        <f t="shared" si="34"/>
        <v>1924</v>
      </c>
      <c r="AL237">
        <f t="shared" si="27"/>
        <v>7.3046018991964945E-2</v>
      </c>
      <c r="AN237">
        <f t="shared" si="35"/>
        <v>5.9595939637276376E-3</v>
      </c>
    </row>
    <row r="238" spans="1:40" x14ac:dyDescent="0.2">
      <c r="A238" s="2" t="d">
        <v>1994-08-29</v>
      </c>
      <c r="B238" t="s">
        <v>607</v>
      </c>
      <c r="C238" t="s">
        <v>608</v>
      </c>
      <c r="D238">
        <v>5</v>
      </c>
      <c r="E238" t="s">
        <v>609</v>
      </c>
      <c r="F238" t="b">
        <v>0</v>
      </c>
      <c r="G238">
        <v>43</v>
      </c>
      <c r="H238" t="s">
        <v>632</v>
      </c>
      <c r="I238" t="s">
        <v>462</v>
      </c>
      <c r="J238">
        <v>1</v>
      </c>
      <c r="K238" t="s">
        <v>611</v>
      </c>
      <c r="L238" t="s">
        <v>612</v>
      </c>
      <c r="M238">
        <v>1</v>
      </c>
      <c r="O238">
        <v>2382</v>
      </c>
      <c r="P238" t="s">
        <v>1131</v>
      </c>
      <c r="R238" t="s">
        <v>713</v>
      </c>
      <c r="S238" t="s">
        <v>714</v>
      </c>
      <c r="T238">
        <v>206</v>
      </c>
      <c r="U238">
        <v>-1</v>
      </c>
      <c r="V238">
        <v>1713</v>
      </c>
      <c r="W238" t="s">
        <v>1132</v>
      </c>
      <c r="Y238" t="s">
        <v>646</v>
      </c>
      <c r="AB238" t="e">
        <f>IF(I238=$AA$2, _xlfn.XLOOKUP(P238,tennis_clusters!B:B,tennis_clusters!AB:AB),"NA")</f>
        <v>#N/A</v>
      </c>
      <c r="AC238" t="str">
        <f>IF(OR(ISNUMBER(AB238),ISNA(AB238)),"NA",_xlfn.XLOOKUP(I238,tennis_clusters!B:B,tennis_clusters!AB:AB))</f>
        <v>NA</v>
      </c>
      <c r="AD238" t="str">
        <f t="shared" si="28"/>
        <v>W</v>
      </c>
      <c r="AE238" t="str">
        <f t="shared" si="29"/>
        <v/>
      </c>
      <c r="AF238" t="str">
        <f t="shared" si="30"/>
        <v/>
      </c>
      <c r="AG238" t="str">
        <f>IF(AF238="","",_xlfn.XLOOKUP(AI238,pete_sampras_train!AL:AL,pete_sampras_train!AM:AM))</f>
        <v/>
      </c>
      <c r="AH238" t="str">
        <f t="shared" si="31"/>
        <v/>
      </c>
      <c r="AI238" t="str">
        <f t="shared" si="32"/>
        <v/>
      </c>
      <c r="AJ238">
        <f t="shared" si="33"/>
        <v>2382</v>
      </c>
      <c r="AK238">
        <f t="shared" si="34"/>
        <v>1713</v>
      </c>
      <c r="AL238" t="str">
        <f t="shared" si="27"/>
        <v/>
      </c>
      <c r="AN238" t="str">
        <f t="shared" si="35"/>
        <v/>
      </c>
    </row>
    <row r="239" spans="1:40" x14ac:dyDescent="0.2">
      <c r="A239" s="2" t="d">
        <v>1998-10-05</v>
      </c>
      <c r="B239" t="s">
        <v>906</v>
      </c>
      <c r="C239" t="s">
        <v>637</v>
      </c>
      <c r="D239">
        <v>3</v>
      </c>
      <c r="E239" t="s">
        <v>609</v>
      </c>
      <c r="F239" t="b">
        <v>1</v>
      </c>
      <c r="G239">
        <v>77</v>
      </c>
      <c r="H239" t="s">
        <v>624</v>
      </c>
      <c r="I239" t="s">
        <v>572</v>
      </c>
      <c r="K239" t="s">
        <v>655</v>
      </c>
      <c r="L239" t="s">
        <v>656</v>
      </c>
      <c r="M239">
        <v>35</v>
      </c>
      <c r="N239">
        <v>13</v>
      </c>
      <c r="O239">
        <v>2020</v>
      </c>
      <c r="P239" t="s">
        <v>462</v>
      </c>
      <c r="Q239">
        <v>1</v>
      </c>
      <c r="R239" t="s">
        <v>611</v>
      </c>
      <c r="S239" t="s">
        <v>612</v>
      </c>
      <c r="T239">
        <v>1</v>
      </c>
      <c r="U239">
        <v>-13</v>
      </c>
      <c r="V239">
        <v>2268</v>
      </c>
      <c r="W239" t="s">
        <v>907</v>
      </c>
      <c r="AB239" t="str">
        <f>IF(I239=$AA$2, _xlfn.XLOOKUP(P239,tennis_clusters!B:B,tennis_clusters!AB:AB),"NA")</f>
        <v>NA</v>
      </c>
      <c r="AC239">
        <f>IF(OR(ISNUMBER(AB239),ISNA(AB239)),"NA",_xlfn.XLOOKUP(I239,tennis_clusters!B:B,tennis_clusters!AB:AB))</f>
        <v>15</v>
      </c>
      <c r="AD239" t="str">
        <f t="shared" si="28"/>
        <v>L</v>
      </c>
      <c r="AE239" t="str">
        <f t="shared" si="29"/>
        <v>L</v>
      </c>
      <c r="AF239">
        <f t="shared" si="30"/>
        <v>0</v>
      </c>
      <c r="AG239">
        <f>IF(AF239="","",_xlfn.XLOOKUP(AI239,pete_sampras_train!AL:AL,pete_sampras_train!AM:AM))</f>
        <v>0.70769230769230773</v>
      </c>
      <c r="AH239">
        <f t="shared" si="31"/>
        <v>0.80652752281710782</v>
      </c>
      <c r="AI239">
        <f t="shared" si="32"/>
        <v>15</v>
      </c>
      <c r="AJ239">
        <f t="shared" si="33"/>
        <v>2268</v>
      </c>
      <c r="AK239">
        <f t="shared" si="34"/>
        <v>2020</v>
      </c>
      <c r="AL239">
        <f t="shared" si="27"/>
        <v>0.50082840236686399</v>
      </c>
      <c r="AN239">
        <f t="shared" si="35"/>
        <v>0.65048664506150033</v>
      </c>
    </row>
    <row r="240" spans="1:40" x14ac:dyDescent="0.2">
      <c r="A240" s="2" t="d">
        <v>1995-01-16</v>
      </c>
      <c r="B240" t="s">
        <v>719</v>
      </c>
      <c r="C240" t="s">
        <v>608</v>
      </c>
      <c r="D240">
        <v>5</v>
      </c>
      <c r="E240" t="s">
        <v>609</v>
      </c>
      <c r="F240" t="b">
        <v>0</v>
      </c>
      <c r="G240">
        <v>43</v>
      </c>
      <c r="H240" t="s">
        <v>610</v>
      </c>
      <c r="I240" t="s">
        <v>60</v>
      </c>
      <c r="J240">
        <v>2</v>
      </c>
      <c r="K240" t="s">
        <v>611</v>
      </c>
      <c r="L240" t="s">
        <v>612</v>
      </c>
      <c r="M240">
        <v>2</v>
      </c>
      <c r="N240">
        <v>19</v>
      </c>
      <c r="O240">
        <v>2313</v>
      </c>
      <c r="P240" t="s">
        <v>462</v>
      </c>
      <c r="Q240">
        <v>1</v>
      </c>
      <c r="R240" t="s">
        <v>611</v>
      </c>
      <c r="S240" t="s">
        <v>612</v>
      </c>
      <c r="T240">
        <v>1</v>
      </c>
      <c r="U240">
        <v>-19</v>
      </c>
      <c r="V240">
        <v>2374</v>
      </c>
      <c r="W240" t="s">
        <v>1108</v>
      </c>
      <c r="AB240" t="str">
        <f>IF(I240=$AA$2, _xlfn.XLOOKUP(P240,tennis_clusters!B:B,tennis_clusters!AB:AB),"NA")</f>
        <v>NA</v>
      </c>
      <c r="AC240">
        <f>IF(OR(ISNUMBER(AB240),ISNA(AB240)),"NA",_xlfn.XLOOKUP(I240,tennis_clusters!B:B,tennis_clusters!AB:AB))</f>
        <v>21</v>
      </c>
      <c r="AD240" t="str">
        <f t="shared" si="28"/>
        <v>L</v>
      </c>
      <c r="AE240" t="str">
        <f t="shared" si="29"/>
        <v>L</v>
      </c>
      <c r="AF240">
        <f t="shared" si="30"/>
        <v>0</v>
      </c>
      <c r="AG240">
        <f>IF(AF240="","",_xlfn.XLOOKUP(AI240,pete_sampras_train!AL:AL,pete_sampras_train!AM:AM))</f>
        <v>0.5714285714285714</v>
      </c>
      <c r="AH240">
        <f t="shared" si="31"/>
        <v>0.58689502337910004</v>
      </c>
      <c r="AI240">
        <f t="shared" si="32"/>
        <v>21</v>
      </c>
      <c r="AJ240">
        <f t="shared" si="33"/>
        <v>2374</v>
      </c>
      <c r="AK240">
        <f t="shared" si="34"/>
        <v>2313</v>
      </c>
      <c r="AL240">
        <f t="shared" si="27"/>
        <v>0.32653061224489793</v>
      </c>
      <c r="AN240">
        <f t="shared" si="35"/>
        <v>0.34444576846715441</v>
      </c>
    </row>
    <row r="241" spans="1:40" x14ac:dyDescent="0.2">
      <c r="A241" s="2" t="d">
        <v>1998-10-12</v>
      </c>
      <c r="B241" t="s">
        <v>900</v>
      </c>
      <c r="C241" t="s">
        <v>783</v>
      </c>
      <c r="D241">
        <v>3</v>
      </c>
      <c r="E241" t="s">
        <v>819</v>
      </c>
      <c r="F241" t="b">
        <v>1</v>
      </c>
      <c r="G241">
        <v>85</v>
      </c>
      <c r="H241" t="s">
        <v>620</v>
      </c>
      <c r="I241" t="s">
        <v>462</v>
      </c>
      <c r="J241">
        <v>1</v>
      </c>
      <c r="K241" t="s">
        <v>611</v>
      </c>
      <c r="L241" t="s">
        <v>612</v>
      </c>
      <c r="M241">
        <v>1</v>
      </c>
      <c r="N241">
        <v>2</v>
      </c>
      <c r="O241">
        <v>2257</v>
      </c>
      <c r="P241" t="s">
        <v>282</v>
      </c>
      <c r="R241" t="s">
        <v>611</v>
      </c>
      <c r="S241" t="s">
        <v>612</v>
      </c>
      <c r="T241">
        <v>72</v>
      </c>
      <c r="U241">
        <v>-2</v>
      </c>
      <c r="V241">
        <v>1900</v>
      </c>
      <c r="W241" t="s">
        <v>904</v>
      </c>
      <c r="Y241" t="s">
        <v>646</v>
      </c>
      <c r="AB241">
        <f>IF(I241=$AA$2, _xlfn.XLOOKUP(P241,tennis_clusters!B:B,tennis_clusters!AB:AB),"NA")</f>
        <v>22</v>
      </c>
      <c r="AC241" t="str">
        <f>IF(OR(ISNUMBER(AB241),ISNA(AB241)),"NA",_xlfn.XLOOKUP(I241,tennis_clusters!B:B,tennis_clusters!AB:AB))</f>
        <v>NA</v>
      </c>
      <c r="AD241" t="str">
        <f t="shared" si="28"/>
        <v>W</v>
      </c>
      <c r="AE241" t="str">
        <f t="shared" si="29"/>
        <v>W</v>
      </c>
      <c r="AF241">
        <f t="shared" si="30"/>
        <v>1</v>
      </c>
      <c r="AG241">
        <f>IF(AF241="","",_xlfn.XLOOKUP(AI241,pete_sampras_train!AL:AL,pete_sampras_train!AM:AM))</f>
        <v>0.84375</v>
      </c>
      <c r="AH241">
        <f t="shared" si="31"/>
        <v>0.88645762366395053</v>
      </c>
      <c r="AI241">
        <f t="shared" si="32"/>
        <v>22</v>
      </c>
      <c r="AJ241">
        <f t="shared" si="33"/>
        <v>2257</v>
      </c>
      <c r="AK241">
        <f t="shared" si="34"/>
        <v>1900</v>
      </c>
      <c r="AL241">
        <f t="shared" si="27"/>
        <v>2.44140625E-2</v>
      </c>
      <c r="AN241">
        <f t="shared" si="35"/>
        <v>1.2891871224037087E-2</v>
      </c>
    </row>
    <row r="242" spans="1:40" x14ac:dyDescent="0.2">
      <c r="A242" s="2" t="d">
        <v>1995-12-01</v>
      </c>
      <c r="B242" t="s">
        <v>696</v>
      </c>
      <c r="C242" t="s">
        <v>697</v>
      </c>
      <c r="D242">
        <v>5</v>
      </c>
      <c r="E242" t="s">
        <v>671</v>
      </c>
      <c r="F242" t="b">
        <v>0</v>
      </c>
      <c r="H242" t="s">
        <v>610</v>
      </c>
      <c r="I242" t="s">
        <v>462</v>
      </c>
      <c r="K242" t="s">
        <v>611</v>
      </c>
      <c r="L242" t="s">
        <v>612</v>
      </c>
      <c r="M242">
        <v>1</v>
      </c>
      <c r="N242">
        <v>5</v>
      </c>
      <c r="O242">
        <v>2336</v>
      </c>
      <c r="P242" t="s">
        <v>577</v>
      </c>
      <c r="R242" t="s">
        <v>667</v>
      </c>
      <c r="S242" t="s">
        <v>668</v>
      </c>
      <c r="T242">
        <v>6</v>
      </c>
      <c r="U242">
        <v>-5</v>
      </c>
      <c r="V242">
        <v>2110</v>
      </c>
      <c r="W242" t="s">
        <v>1052</v>
      </c>
      <c r="AB242">
        <f>IF(I242=$AA$2, _xlfn.XLOOKUP(P242,tennis_clusters!B:B,tennis_clusters!AB:AB),"NA")</f>
        <v>13</v>
      </c>
      <c r="AC242" t="str">
        <f>IF(OR(ISNUMBER(AB242),ISNA(AB242)),"NA",_xlfn.XLOOKUP(I242,tennis_clusters!B:B,tennis_clusters!AB:AB))</f>
        <v>NA</v>
      </c>
      <c r="AD242" t="str">
        <f t="shared" si="28"/>
        <v>W</v>
      </c>
      <c r="AE242" t="str">
        <f t="shared" si="29"/>
        <v>W</v>
      </c>
      <c r="AF242">
        <f t="shared" si="30"/>
        <v>1</v>
      </c>
      <c r="AG242">
        <f>IF(AF242="","",_xlfn.XLOOKUP(AI242,pete_sampras_train!AL:AL,pete_sampras_train!AM:AM))</f>
        <v>0.80909090909090908</v>
      </c>
      <c r="AH242">
        <f t="shared" si="31"/>
        <v>0.78599660228215751</v>
      </c>
      <c r="AI242">
        <f t="shared" si="32"/>
        <v>13</v>
      </c>
      <c r="AJ242">
        <f t="shared" si="33"/>
        <v>2336</v>
      </c>
      <c r="AK242">
        <f t="shared" si="34"/>
        <v>2110</v>
      </c>
      <c r="AL242">
        <f t="shared" si="27"/>
        <v>3.6446280991735538E-2</v>
      </c>
      <c r="AN242">
        <f t="shared" si="35"/>
        <v>4.5797454234781071E-2</v>
      </c>
    </row>
    <row r="243" spans="1:40" x14ac:dyDescent="0.2">
      <c r="A243" s="2" t="d">
        <v>1990-03-16</v>
      </c>
      <c r="B243" t="s">
        <v>699</v>
      </c>
      <c r="C243" t="s">
        <v>642</v>
      </c>
      <c r="D243">
        <v>3</v>
      </c>
      <c r="E243" t="s">
        <v>609</v>
      </c>
      <c r="F243" t="b">
        <v>0</v>
      </c>
      <c r="H243" t="s">
        <v>628</v>
      </c>
      <c r="I243" t="s">
        <v>462</v>
      </c>
      <c r="J243">
        <v>16</v>
      </c>
      <c r="K243" t="s">
        <v>611</v>
      </c>
      <c r="L243" t="s">
        <v>612</v>
      </c>
      <c r="M243">
        <v>19</v>
      </c>
      <c r="N243">
        <v>7</v>
      </c>
      <c r="O243">
        <v>2008</v>
      </c>
      <c r="P243" t="s">
        <v>1358</v>
      </c>
      <c r="R243" t="s">
        <v>611</v>
      </c>
      <c r="S243" t="s">
        <v>612</v>
      </c>
      <c r="T243">
        <v>57</v>
      </c>
      <c r="U243">
        <v>-7</v>
      </c>
      <c r="V243">
        <v>1870</v>
      </c>
      <c r="W243" t="s">
        <v>1359</v>
      </c>
      <c r="AB243" t="e">
        <f>IF(I243=$AA$2, _xlfn.XLOOKUP(P243,tennis_clusters!B:B,tennis_clusters!AB:AB),"NA")</f>
        <v>#N/A</v>
      </c>
      <c r="AC243" t="str">
        <f>IF(OR(ISNUMBER(AB243),ISNA(AB243)),"NA",_xlfn.XLOOKUP(I243,tennis_clusters!B:B,tennis_clusters!AB:AB))</f>
        <v>NA</v>
      </c>
      <c r="AD243" t="str">
        <f t="shared" si="28"/>
        <v>W</v>
      </c>
      <c r="AE243" t="str">
        <f t="shared" si="29"/>
        <v/>
      </c>
      <c r="AF243" t="str">
        <f t="shared" si="30"/>
        <v/>
      </c>
      <c r="AG243" t="str">
        <f>IF(AF243="","",_xlfn.XLOOKUP(AI243,pete_sampras_train!AL:AL,pete_sampras_train!AM:AM))</f>
        <v/>
      </c>
      <c r="AH243" t="str">
        <f t="shared" si="31"/>
        <v/>
      </c>
      <c r="AI243" t="str">
        <f t="shared" si="32"/>
        <v/>
      </c>
      <c r="AJ243">
        <f t="shared" si="33"/>
        <v>2008</v>
      </c>
      <c r="AK243">
        <f t="shared" si="34"/>
        <v>1870</v>
      </c>
      <c r="AL243" t="str">
        <f t="shared" si="27"/>
        <v/>
      </c>
      <c r="AN243" t="str">
        <f t="shared" si="35"/>
        <v/>
      </c>
    </row>
    <row r="244" spans="1:40" x14ac:dyDescent="0.2">
      <c r="A244" s="2" t="d">
        <v>1995-01-16</v>
      </c>
      <c r="B244" t="s">
        <v>719</v>
      </c>
      <c r="C244" t="s">
        <v>608</v>
      </c>
      <c r="D244">
        <v>5</v>
      </c>
      <c r="E244" t="s">
        <v>609</v>
      </c>
      <c r="F244" t="b">
        <v>0</v>
      </c>
      <c r="G244">
        <v>43</v>
      </c>
      <c r="H244" t="s">
        <v>628</v>
      </c>
      <c r="I244" t="s">
        <v>462</v>
      </c>
      <c r="J244">
        <v>1</v>
      </c>
      <c r="K244" t="s">
        <v>611</v>
      </c>
      <c r="L244" t="s">
        <v>612</v>
      </c>
      <c r="M244">
        <v>1</v>
      </c>
      <c r="N244">
        <v>1</v>
      </c>
      <c r="O244">
        <v>2350</v>
      </c>
      <c r="P244" t="s">
        <v>266</v>
      </c>
      <c r="R244" t="s">
        <v>716</v>
      </c>
      <c r="S244" t="s">
        <v>717</v>
      </c>
      <c r="T244">
        <v>191</v>
      </c>
      <c r="U244">
        <v>-1</v>
      </c>
      <c r="V244">
        <v>1786</v>
      </c>
      <c r="W244" t="s">
        <v>1113</v>
      </c>
      <c r="Y244" t="s">
        <v>646</v>
      </c>
      <c r="AB244">
        <f>IF(I244=$AA$2, _xlfn.XLOOKUP(P244,tennis_clusters!B:B,tennis_clusters!AB:AB),"NA")</f>
        <v>14</v>
      </c>
      <c r="AC244" t="str">
        <f>IF(OR(ISNUMBER(AB244),ISNA(AB244)),"NA",_xlfn.XLOOKUP(I244,tennis_clusters!B:B,tennis_clusters!AB:AB))</f>
        <v>NA</v>
      </c>
      <c r="AD244" t="str">
        <f t="shared" si="28"/>
        <v>W</v>
      </c>
      <c r="AE244" t="str">
        <f t="shared" si="29"/>
        <v>W</v>
      </c>
      <c r="AF244">
        <f t="shared" si="30"/>
        <v>1</v>
      </c>
      <c r="AG244">
        <f>IF(AF244="","",_xlfn.XLOOKUP(AI244,pete_sampras_train!AL:AL,pete_sampras_train!AM:AM))</f>
        <v>1</v>
      </c>
      <c r="AH244">
        <f t="shared" si="31"/>
        <v>0.96255236746355533</v>
      </c>
      <c r="AI244">
        <f t="shared" si="32"/>
        <v>14</v>
      </c>
      <c r="AJ244">
        <f t="shared" si="33"/>
        <v>2350</v>
      </c>
      <c r="AK244">
        <f t="shared" si="34"/>
        <v>1786</v>
      </c>
      <c r="AL244">
        <f t="shared" si="27"/>
        <v>0</v>
      </c>
      <c r="AN244">
        <f t="shared" si="35"/>
        <v>1.4023251825845899E-3</v>
      </c>
    </row>
    <row r="245" spans="1:40" x14ac:dyDescent="0.2">
      <c r="A245" s="2" t="d">
        <v>1993-12-07</v>
      </c>
      <c r="B245" t="s">
        <v>955</v>
      </c>
      <c r="C245" t="s">
        <v>956</v>
      </c>
      <c r="D245">
        <v>5</v>
      </c>
      <c r="E245" t="s">
        <v>819</v>
      </c>
      <c r="F245" t="b">
        <v>1</v>
      </c>
      <c r="H245" t="s">
        <v>614</v>
      </c>
      <c r="I245" t="s">
        <v>466</v>
      </c>
      <c r="K245" t="s">
        <v>693</v>
      </c>
      <c r="L245" t="s">
        <v>694</v>
      </c>
      <c r="M245">
        <v>12</v>
      </c>
      <c r="N245">
        <v>20</v>
      </c>
      <c r="O245">
        <v>2100</v>
      </c>
      <c r="P245" t="s">
        <v>462</v>
      </c>
      <c r="Q245">
        <v>1</v>
      </c>
      <c r="R245" t="s">
        <v>611</v>
      </c>
      <c r="S245" t="s">
        <v>612</v>
      </c>
      <c r="T245">
        <v>1</v>
      </c>
      <c r="U245">
        <v>-19</v>
      </c>
      <c r="V245">
        <v>2331</v>
      </c>
      <c r="W245" t="s">
        <v>1166</v>
      </c>
      <c r="AB245" t="str">
        <f>IF(I245=$AA$2, _xlfn.XLOOKUP(P245,tennis_clusters!B:B,tennis_clusters!AB:AB),"NA")</f>
        <v>NA</v>
      </c>
      <c r="AC245">
        <f>IF(OR(ISNUMBER(AB245),ISNA(AB245)),"NA",_xlfn.XLOOKUP(I245,tennis_clusters!B:B,tennis_clusters!AB:AB))</f>
        <v>13</v>
      </c>
      <c r="AD245" t="str">
        <f t="shared" si="28"/>
        <v>L</v>
      </c>
      <c r="AE245" t="str">
        <f t="shared" si="29"/>
        <v>L</v>
      </c>
      <c r="AF245">
        <f t="shared" si="30"/>
        <v>0</v>
      </c>
      <c r="AG245">
        <f>IF(AF245="","",_xlfn.XLOOKUP(AI245,pete_sampras_train!AL:AL,pete_sampras_train!AM:AM))</f>
        <v>0.80909090909090908</v>
      </c>
      <c r="AH245">
        <f t="shared" si="31"/>
        <v>0.79079810279723817</v>
      </c>
      <c r="AI245">
        <f t="shared" si="32"/>
        <v>13</v>
      </c>
      <c r="AJ245">
        <f t="shared" si="33"/>
        <v>2331</v>
      </c>
      <c r="AK245">
        <f t="shared" si="34"/>
        <v>2100</v>
      </c>
      <c r="AL245">
        <f t="shared" si="27"/>
        <v>0.65462809917355369</v>
      </c>
      <c r="AN245">
        <f t="shared" si="35"/>
        <v>0.62536163938771128</v>
      </c>
    </row>
    <row r="246" spans="1:40" x14ac:dyDescent="0.2">
      <c r="A246" s="2" t="d">
        <v>1998-06-22</v>
      </c>
      <c r="B246" t="s">
        <v>658</v>
      </c>
      <c r="C246" t="s">
        <v>608</v>
      </c>
      <c r="D246">
        <v>5</v>
      </c>
      <c r="E246" t="s">
        <v>608</v>
      </c>
      <c r="F246" t="b">
        <v>0</v>
      </c>
      <c r="G246">
        <v>58</v>
      </c>
      <c r="H246" t="s">
        <v>632</v>
      </c>
      <c r="I246" t="s">
        <v>462</v>
      </c>
      <c r="J246">
        <v>1</v>
      </c>
      <c r="K246" t="s">
        <v>611</v>
      </c>
      <c r="L246" t="s">
        <v>612</v>
      </c>
      <c r="M246">
        <v>1</v>
      </c>
      <c r="N246">
        <v>3</v>
      </c>
      <c r="O246">
        <v>2262</v>
      </c>
      <c r="P246" t="s">
        <v>158</v>
      </c>
      <c r="R246" t="s">
        <v>716</v>
      </c>
      <c r="S246" t="s">
        <v>717</v>
      </c>
      <c r="T246">
        <v>46</v>
      </c>
      <c r="U246">
        <v>-4</v>
      </c>
      <c r="V246">
        <v>1944</v>
      </c>
      <c r="W246" t="s">
        <v>912</v>
      </c>
      <c r="AB246">
        <f>IF(I246=$AA$2, _xlfn.XLOOKUP(P246,tennis_clusters!B:B,tennis_clusters!AB:AB),"NA")</f>
        <v>13</v>
      </c>
      <c r="AC246" t="str">
        <f>IF(OR(ISNUMBER(AB246),ISNA(AB246)),"NA",_xlfn.XLOOKUP(I246,tennis_clusters!B:B,tennis_clusters!AB:AB))</f>
        <v>NA</v>
      </c>
      <c r="AD246" t="str">
        <f t="shared" si="28"/>
        <v>W</v>
      </c>
      <c r="AE246" t="str">
        <f t="shared" si="29"/>
        <v>W</v>
      </c>
      <c r="AF246">
        <f t="shared" si="30"/>
        <v>1</v>
      </c>
      <c r="AG246">
        <f>IF(AF246="","",_xlfn.XLOOKUP(AI246,pete_sampras_train!AL:AL,pete_sampras_train!AM:AM))</f>
        <v>0.80909090909090908</v>
      </c>
      <c r="AH246">
        <f t="shared" si="31"/>
        <v>0.86182784757991771</v>
      </c>
      <c r="AI246">
        <f t="shared" si="32"/>
        <v>13</v>
      </c>
      <c r="AJ246">
        <f t="shared" si="33"/>
        <v>2262</v>
      </c>
      <c r="AK246">
        <f t="shared" si="34"/>
        <v>1944</v>
      </c>
      <c r="AL246">
        <f t="shared" si="27"/>
        <v>3.6446280991735538E-2</v>
      </c>
      <c r="AN246">
        <f t="shared" si="35"/>
        <v>1.9091543704398455E-2</v>
      </c>
    </row>
    <row r="247" spans="1:40" x14ac:dyDescent="0.2">
      <c r="A247" s="2" t="d">
        <v>1990-04-30</v>
      </c>
      <c r="B247" t="s">
        <v>1356</v>
      </c>
      <c r="C247" t="s">
        <v>637</v>
      </c>
      <c r="D247">
        <v>3</v>
      </c>
      <c r="E247" t="s">
        <v>671</v>
      </c>
      <c r="F247" t="b">
        <v>0</v>
      </c>
      <c r="H247" t="s">
        <v>624</v>
      </c>
      <c r="I247" t="s">
        <v>309</v>
      </c>
      <c r="K247" t="s">
        <v>678</v>
      </c>
      <c r="L247" t="s">
        <v>679</v>
      </c>
      <c r="M247">
        <v>24</v>
      </c>
      <c r="N247">
        <v>8</v>
      </c>
      <c r="O247">
        <v>2039</v>
      </c>
      <c r="P247" t="s">
        <v>462</v>
      </c>
      <c r="Q247">
        <v>6</v>
      </c>
      <c r="R247" t="s">
        <v>611</v>
      </c>
      <c r="S247" t="s">
        <v>612</v>
      </c>
      <c r="T247">
        <v>17</v>
      </c>
      <c r="U247">
        <v>-9</v>
      </c>
      <c r="V247">
        <v>2027</v>
      </c>
      <c r="W247" t="s">
        <v>1231</v>
      </c>
      <c r="AB247" t="str">
        <f>IF(I247=$AA$2, _xlfn.XLOOKUP(P247,tennis_clusters!B:B,tennis_clusters!AB:AB),"NA")</f>
        <v>NA</v>
      </c>
      <c r="AC247">
        <f>IF(OR(ISNUMBER(AB247),ISNA(AB247)),"NA",_xlfn.XLOOKUP(I247,tennis_clusters!B:B,tennis_clusters!AB:AB))</f>
        <v>17</v>
      </c>
      <c r="AD247" t="str">
        <f t="shared" si="28"/>
        <v>L</v>
      </c>
      <c r="AE247" t="str">
        <f t="shared" si="29"/>
        <v>L</v>
      </c>
      <c r="AF247">
        <f t="shared" si="30"/>
        <v>0</v>
      </c>
      <c r="AG247">
        <f>IF(AF247="","",_xlfn.XLOOKUP(AI247,pete_sampras_train!AL:AL,pete_sampras_train!AM:AM))</f>
        <v>0.72972972972972971</v>
      </c>
      <c r="AH247">
        <f t="shared" si="31"/>
        <v>0.48273747556762381</v>
      </c>
      <c r="AI247">
        <f t="shared" si="32"/>
        <v>17</v>
      </c>
      <c r="AJ247">
        <f t="shared" si="33"/>
        <v>2027</v>
      </c>
      <c r="AK247">
        <f t="shared" si="34"/>
        <v>2039</v>
      </c>
      <c r="AL247">
        <f t="shared" si="27"/>
        <v>0.53250547845142437</v>
      </c>
      <c r="AN247">
        <f t="shared" si="35"/>
        <v>0.23303547031740218</v>
      </c>
    </row>
    <row r="248" spans="1:40" x14ac:dyDescent="0.2">
      <c r="A248" s="2" t="d">
        <v>1994-05-16</v>
      </c>
      <c r="B248" t="s">
        <v>675</v>
      </c>
      <c r="C248" t="s">
        <v>676</v>
      </c>
      <c r="D248">
        <v>3</v>
      </c>
      <c r="E248" t="s">
        <v>671</v>
      </c>
      <c r="F248" t="b">
        <v>0</v>
      </c>
      <c r="H248" t="s">
        <v>677</v>
      </c>
      <c r="I248" t="s">
        <v>462</v>
      </c>
      <c r="K248" t="s">
        <v>611</v>
      </c>
      <c r="L248" t="s">
        <v>612</v>
      </c>
      <c r="M248">
        <v>1</v>
      </c>
      <c r="N248">
        <v>2</v>
      </c>
      <c r="O248">
        <v>2393</v>
      </c>
      <c r="P248" t="s">
        <v>577</v>
      </c>
      <c r="R248" t="s">
        <v>667</v>
      </c>
      <c r="S248" t="s">
        <v>668</v>
      </c>
      <c r="T248">
        <v>21</v>
      </c>
      <c r="U248">
        <v>-3</v>
      </c>
      <c r="V248">
        <v>2034</v>
      </c>
      <c r="W248" t="s">
        <v>825</v>
      </c>
      <c r="AB248">
        <f>IF(I248=$AA$2, _xlfn.XLOOKUP(P248,tennis_clusters!B:B,tennis_clusters!AB:AB),"NA")</f>
        <v>13</v>
      </c>
      <c r="AC248" t="str">
        <f>IF(OR(ISNUMBER(AB248),ISNA(AB248)),"NA",_xlfn.XLOOKUP(I248,tennis_clusters!B:B,tennis_clusters!AB:AB))</f>
        <v>NA</v>
      </c>
      <c r="AD248" t="str">
        <f t="shared" si="28"/>
        <v>W</v>
      </c>
      <c r="AE248" t="str">
        <f t="shared" si="29"/>
        <v>W</v>
      </c>
      <c r="AF248">
        <f t="shared" si="30"/>
        <v>1</v>
      </c>
      <c r="AG248">
        <f>IF(AF248="","",_xlfn.XLOOKUP(AI248,pete_sampras_train!AL:AL,pete_sampras_train!AM:AM))</f>
        <v>0.80909090909090908</v>
      </c>
      <c r="AH248">
        <f t="shared" si="31"/>
        <v>0.88761125985985445</v>
      </c>
      <c r="AI248">
        <f t="shared" si="32"/>
        <v>13</v>
      </c>
      <c r="AJ248">
        <f t="shared" si="33"/>
        <v>2393</v>
      </c>
      <c r="AK248">
        <f t="shared" si="34"/>
        <v>2034</v>
      </c>
      <c r="AL248">
        <f t="shared" si="27"/>
        <v>3.6446280991735538E-2</v>
      </c>
      <c r="AN248">
        <f t="shared" si="35"/>
        <v>1.2631228910289163E-2</v>
      </c>
    </row>
    <row r="249" spans="1:40" x14ac:dyDescent="0.2">
      <c r="A249" s="2" t="d">
        <v>1991-02-11</v>
      </c>
      <c r="B249" t="s">
        <v>938</v>
      </c>
      <c r="C249" t="s">
        <v>783</v>
      </c>
      <c r="D249">
        <v>5</v>
      </c>
      <c r="E249" t="s">
        <v>819</v>
      </c>
      <c r="F249" t="b">
        <v>1</v>
      </c>
      <c r="G249">
        <v>41</v>
      </c>
      <c r="H249" t="s">
        <v>610</v>
      </c>
      <c r="I249" t="s">
        <v>247</v>
      </c>
      <c r="J249">
        <v>1</v>
      </c>
      <c r="K249" t="s">
        <v>693</v>
      </c>
      <c r="L249" t="s">
        <v>694</v>
      </c>
      <c r="M249">
        <v>3</v>
      </c>
      <c r="N249">
        <v>8</v>
      </c>
      <c r="O249">
        <v>2340</v>
      </c>
      <c r="P249" t="s">
        <v>462</v>
      </c>
      <c r="Q249">
        <v>2</v>
      </c>
      <c r="R249" t="s">
        <v>611</v>
      </c>
      <c r="S249" t="s">
        <v>612</v>
      </c>
      <c r="T249">
        <v>5</v>
      </c>
      <c r="U249">
        <v>-7</v>
      </c>
      <c r="V249">
        <v>2192</v>
      </c>
      <c r="W249" t="s">
        <v>1318</v>
      </c>
      <c r="AB249" t="str">
        <f>IF(I249=$AA$2, _xlfn.XLOOKUP(P249,tennis_clusters!B:B,tennis_clusters!AB:AB),"NA")</f>
        <v>NA</v>
      </c>
      <c r="AC249">
        <f>IF(OR(ISNUMBER(AB249),ISNA(AB249)),"NA",_xlfn.XLOOKUP(I249,tennis_clusters!B:B,tennis_clusters!AB:AB))</f>
        <v>8</v>
      </c>
      <c r="AD249" t="str">
        <f t="shared" si="28"/>
        <v>L</v>
      </c>
      <c r="AE249" t="str">
        <f t="shared" si="29"/>
        <v>L</v>
      </c>
      <c r="AF249">
        <f t="shared" si="30"/>
        <v>0</v>
      </c>
      <c r="AG249">
        <f>IF(AF249="","",_xlfn.XLOOKUP(AI249,pete_sampras_train!AL:AL,pete_sampras_train!AM:AM))</f>
        <v>0.7415730337078652</v>
      </c>
      <c r="AH249">
        <f t="shared" si="31"/>
        <v>0.29902260138989206</v>
      </c>
      <c r="AI249">
        <f t="shared" si="32"/>
        <v>8</v>
      </c>
      <c r="AJ249">
        <f t="shared" si="33"/>
        <v>2192</v>
      </c>
      <c r="AK249">
        <f t="shared" si="34"/>
        <v>2340</v>
      </c>
      <c r="AL249">
        <f t="shared" si="27"/>
        <v>0.54993056432268661</v>
      </c>
      <c r="AN249">
        <f t="shared" si="35"/>
        <v>8.9414516141978276E-2</v>
      </c>
    </row>
    <row r="250" spans="1:40" x14ac:dyDescent="0.2">
      <c r="A250" s="2" t="d">
        <v>1992-11-16</v>
      </c>
      <c r="B250" t="s">
        <v>839</v>
      </c>
      <c r="C250" t="s">
        <v>610</v>
      </c>
      <c r="D250">
        <v>3</v>
      </c>
      <c r="E250" t="s">
        <v>819</v>
      </c>
      <c r="F250" t="b">
        <v>1</v>
      </c>
      <c r="G250">
        <v>79</v>
      </c>
      <c r="H250" t="s">
        <v>677</v>
      </c>
      <c r="I250" t="s">
        <v>462</v>
      </c>
      <c r="K250" t="s">
        <v>611</v>
      </c>
      <c r="L250" t="s">
        <v>612</v>
      </c>
      <c r="M250">
        <v>3</v>
      </c>
      <c r="N250">
        <v>11</v>
      </c>
      <c r="O250">
        <v>2263</v>
      </c>
      <c r="P250" t="s">
        <v>94</v>
      </c>
      <c r="R250" t="s">
        <v>621</v>
      </c>
      <c r="S250" t="s">
        <v>622</v>
      </c>
      <c r="T250">
        <v>7</v>
      </c>
      <c r="U250">
        <v>-11</v>
      </c>
      <c r="V250">
        <v>2266</v>
      </c>
      <c r="W250" t="s">
        <v>1217</v>
      </c>
      <c r="AB250">
        <f>IF(I250=$AA$2, _xlfn.XLOOKUP(P250,tennis_clusters!B:B,tennis_clusters!AB:AB),"NA")</f>
        <v>11</v>
      </c>
      <c r="AC250" t="str">
        <f>IF(OR(ISNUMBER(AB250),ISNA(AB250)),"NA",_xlfn.XLOOKUP(I250,tennis_clusters!B:B,tennis_clusters!AB:AB))</f>
        <v>NA</v>
      </c>
      <c r="AD250" t="str">
        <f t="shared" si="28"/>
        <v>W</v>
      </c>
      <c r="AE250" t="str">
        <f t="shared" si="29"/>
        <v>W</v>
      </c>
      <c r="AF250">
        <f t="shared" si="30"/>
        <v>1</v>
      </c>
      <c r="AG250">
        <f>IF(AF250="","",_xlfn.XLOOKUP(AI250,pete_sampras_train!AL:AL,pete_sampras_train!AM:AM))</f>
        <v>0.66279069767441856</v>
      </c>
      <c r="AH250">
        <f t="shared" si="31"/>
        <v>0.49568276024494023</v>
      </c>
      <c r="AI250">
        <f t="shared" si="32"/>
        <v>11</v>
      </c>
      <c r="AJ250">
        <f t="shared" si="33"/>
        <v>2263</v>
      </c>
      <c r="AK250">
        <f t="shared" si="34"/>
        <v>2266</v>
      </c>
      <c r="AL250">
        <f t="shared" si="27"/>
        <v>0.11371011357490539</v>
      </c>
      <c r="AN250">
        <f t="shared" si="35"/>
        <v>0.25433587831416238</v>
      </c>
    </row>
    <row r="251" spans="1:40" x14ac:dyDescent="0.2">
      <c r="A251" s="2" t="d">
        <v>1997-01-13</v>
      </c>
      <c r="B251" t="s">
        <v>719</v>
      </c>
      <c r="C251" t="s">
        <v>608</v>
      </c>
      <c r="D251">
        <v>5</v>
      </c>
      <c r="E251" t="s">
        <v>609</v>
      </c>
      <c r="F251" t="b">
        <v>0</v>
      </c>
      <c r="G251">
        <v>39</v>
      </c>
      <c r="H251" t="s">
        <v>610</v>
      </c>
      <c r="I251" t="s">
        <v>462</v>
      </c>
      <c r="J251">
        <v>1</v>
      </c>
      <c r="K251" t="s">
        <v>611</v>
      </c>
      <c r="L251" t="s">
        <v>612</v>
      </c>
      <c r="M251">
        <v>1</v>
      </c>
      <c r="N251">
        <v>5</v>
      </c>
      <c r="O251">
        <v>2375</v>
      </c>
      <c r="P251" t="s">
        <v>107</v>
      </c>
      <c r="R251" t="s">
        <v>633</v>
      </c>
      <c r="S251" t="s">
        <v>634</v>
      </c>
      <c r="T251">
        <v>25</v>
      </c>
      <c r="U251">
        <v>-5</v>
      </c>
      <c r="V251">
        <v>2085</v>
      </c>
      <c r="W251" t="s">
        <v>992</v>
      </c>
      <c r="AB251">
        <f>IF(I251=$AA$2, _xlfn.XLOOKUP(P251,tennis_clusters!B:B,tennis_clusters!AB:AB),"NA")</f>
        <v>8</v>
      </c>
      <c r="AC251" t="str">
        <f>IF(OR(ISNUMBER(AB251),ISNA(AB251)),"NA",_xlfn.XLOOKUP(I251,tennis_clusters!B:B,tennis_clusters!AB:AB))</f>
        <v>NA</v>
      </c>
      <c r="AD251" t="str">
        <f t="shared" si="28"/>
        <v>W</v>
      </c>
      <c r="AE251" t="str">
        <f t="shared" si="29"/>
        <v>W</v>
      </c>
      <c r="AF251">
        <f t="shared" si="30"/>
        <v>1</v>
      </c>
      <c r="AG251">
        <f>IF(AF251="","",_xlfn.XLOOKUP(AI251,pete_sampras_train!AL:AL,pete_sampras_train!AM:AM))</f>
        <v>0.7415730337078652</v>
      </c>
      <c r="AH251">
        <f t="shared" si="31"/>
        <v>0.84149236692324181</v>
      </c>
      <c r="AI251">
        <f t="shared" si="32"/>
        <v>8</v>
      </c>
      <c r="AJ251">
        <f t="shared" si="33"/>
        <v>2375</v>
      </c>
      <c r="AK251">
        <f t="shared" si="34"/>
        <v>2085</v>
      </c>
      <c r="AL251">
        <f t="shared" si="27"/>
        <v>6.6784496906956176E-2</v>
      </c>
      <c r="AN251">
        <f t="shared" si="35"/>
        <v>2.5124669743596208E-2</v>
      </c>
    </row>
    <row r="252" spans="1:40" x14ac:dyDescent="0.2">
      <c r="A252" s="2" t="d">
        <v>1992-01-31</v>
      </c>
      <c r="B252" t="s">
        <v>696</v>
      </c>
      <c r="C252" t="s">
        <v>697</v>
      </c>
      <c r="D252">
        <v>3</v>
      </c>
      <c r="E252" t="s">
        <v>609</v>
      </c>
      <c r="F252" t="b">
        <v>0</v>
      </c>
      <c r="H252" t="s">
        <v>620</v>
      </c>
      <c r="I252" t="s">
        <v>462</v>
      </c>
      <c r="K252" t="s">
        <v>611</v>
      </c>
      <c r="L252" t="s">
        <v>612</v>
      </c>
      <c r="M252">
        <v>4</v>
      </c>
      <c r="N252">
        <v>3</v>
      </c>
      <c r="O252">
        <v>2210</v>
      </c>
      <c r="P252" t="s">
        <v>39</v>
      </c>
      <c r="R252" t="s">
        <v>647</v>
      </c>
      <c r="S252" t="s">
        <v>648</v>
      </c>
      <c r="T252">
        <v>21</v>
      </c>
      <c r="U252">
        <v>-3</v>
      </c>
      <c r="V252">
        <v>1943</v>
      </c>
      <c r="W252" t="s">
        <v>949</v>
      </c>
      <c r="AB252">
        <f>IF(I252=$AA$2, _xlfn.XLOOKUP(P252,tennis_clusters!B:B,tennis_clusters!AB:AB),"NA")</f>
        <v>22</v>
      </c>
      <c r="AC252" t="str">
        <f>IF(OR(ISNUMBER(AB252),ISNA(AB252)),"NA",_xlfn.XLOOKUP(I252,tennis_clusters!B:B,tennis_clusters!AB:AB))</f>
        <v>NA</v>
      </c>
      <c r="AD252" t="str">
        <f t="shared" si="28"/>
        <v>W</v>
      </c>
      <c r="AE252" t="str">
        <f t="shared" si="29"/>
        <v>W</v>
      </c>
      <c r="AF252">
        <f t="shared" si="30"/>
        <v>1</v>
      </c>
      <c r="AG252">
        <f>IF(AF252="","",_xlfn.XLOOKUP(AI252,pete_sampras_train!AL:AL,pete_sampras_train!AM:AM))</f>
        <v>0.84375</v>
      </c>
      <c r="AH252">
        <f t="shared" si="31"/>
        <v>0.82302462892173212</v>
      </c>
      <c r="AI252">
        <f t="shared" si="32"/>
        <v>22</v>
      </c>
      <c r="AJ252">
        <f t="shared" si="33"/>
        <v>2210</v>
      </c>
      <c r="AK252">
        <f t="shared" si="34"/>
        <v>1943</v>
      </c>
      <c r="AL252">
        <f t="shared" si="27"/>
        <v>2.44140625E-2</v>
      </c>
      <c r="AN252">
        <f t="shared" si="35"/>
        <v>3.132028196829062E-2</v>
      </c>
    </row>
    <row r="253" spans="1:40" x14ac:dyDescent="0.2">
      <c r="A253" s="2" t="d">
        <v>1990-06-18</v>
      </c>
      <c r="B253" t="s">
        <v>1300</v>
      </c>
      <c r="C253" t="s">
        <v>637</v>
      </c>
      <c r="D253">
        <v>3</v>
      </c>
      <c r="E253" t="s">
        <v>608</v>
      </c>
      <c r="F253" t="b">
        <v>0</v>
      </c>
      <c r="H253" t="s">
        <v>618</v>
      </c>
      <c r="I253" t="s">
        <v>462</v>
      </c>
      <c r="J253">
        <v>2</v>
      </c>
      <c r="K253" t="s">
        <v>611</v>
      </c>
      <c r="L253" t="s">
        <v>612</v>
      </c>
      <c r="M253">
        <v>21</v>
      </c>
      <c r="N253">
        <v>5</v>
      </c>
      <c r="O253">
        <v>2021</v>
      </c>
      <c r="P253" t="s">
        <v>1351</v>
      </c>
      <c r="R253" t="s">
        <v>975</v>
      </c>
      <c r="S253" t="s">
        <v>976</v>
      </c>
      <c r="T253">
        <v>79</v>
      </c>
      <c r="U253">
        <v>-6</v>
      </c>
      <c r="V253">
        <v>1849</v>
      </c>
      <c r="W253" t="s">
        <v>1336</v>
      </c>
      <c r="AB253" t="e">
        <f>IF(I253=$AA$2, _xlfn.XLOOKUP(P253,tennis_clusters!B:B,tennis_clusters!AB:AB),"NA")</f>
        <v>#N/A</v>
      </c>
      <c r="AC253" t="str">
        <f>IF(OR(ISNUMBER(AB253),ISNA(AB253)),"NA",_xlfn.XLOOKUP(I253,tennis_clusters!B:B,tennis_clusters!AB:AB))</f>
        <v>NA</v>
      </c>
      <c r="AD253" t="str">
        <f t="shared" si="28"/>
        <v>W</v>
      </c>
      <c r="AE253" t="str">
        <f t="shared" si="29"/>
        <v/>
      </c>
      <c r="AF253" t="str">
        <f t="shared" si="30"/>
        <v/>
      </c>
      <c r="AG253" t="str">
        <f>IF(AF253="","",_xlfn.XLOOKUP(AI253,pete_sampras_train!AL:AL,pete_sampras_train!AM:AM))</f>
        <v/>
      </c>
      <c r="AH253" t="str">
        <f t="shared" si="31"/>
        <v/>
      </c>
      <c r="AI253" t="str">
        <f t="shared" si="32"/>
        <v/>
      </c>
      <c r="AJ253">
        <f t="shared" si="33"/>
        <v>2021</v>
      </c>
      <c r="AK253">
        <f t="shared" si="34"/>
        <v>1849</v>
      </c>
      <c r="AL253" t="str">
        <f t="shared" si="27"/>
        <v/>
      </c>
      <c r="AN253" t="str">
        <f t="shared" si="35"/>
        <v/>
      </c>
    </row>
    <row r="254" spans="1:40" x14ac:dyDescent="0.2">
      <c r="A254" s="2" t="d">
        <v>1992-04-20</v>
      </c>
      <c r="B254" t="s">
        <v>935</v>
      </c>
      <c r="C254" t="s">
        <v>642</v>
      </c>
      <c r="D254">
        <v>3</v>
      </c>
      <c r="E254" t="s">
        <v>671</v>
      </c>
      <c r="F254" t="b">
        <v>0</v>
      </c>
      <c r="G254">
        <v>7</v>
      </c>
      <c r="H254" t="s">
        <v>624</v>
      </c>
      <c r="I254" t="s">
        <v>104</v>
      </c>
      <c r="K254" t="s">
        <v>621</v>
      </c>
      <c r="L254" t="s">
        <v>622</v>
      </c>
      <c r="M254">
        <v>40</v>
      </c>
      <c r="N254">
        <v>18</v>
      </c>
      <c r="O254">
        <v>1954</v>
      </c>
      <c r="P254" t="s">
        <v>462</v>
      </c>
      <c r="Q254">
        <v>2</v>
      </c>
      <c r="R254" t="s">
        <v>611</v>
      </c>
      <c r="S254" t="s">
        <v>612</v>
      </c>
      <c r="T254">
        <v>4</v>
      </c>
      <c r="U254">
        <v>-16</v>
      </c>
      <c r="V254">
        <v>2195</v>
      </c>
      <c r="W254" t="s">
        <v>666</v>
      </c>
      <c r="AB254" t="str">
        <f>IF(I254=$AA$2, _xlfn.XLOOKUP(P254,tennis_clusters!B:B,tennis_clusters!AB:AB),"NA")</f>
        <v>NA</v>
      </c>
      <c r="AC254">
        <f>IF(OR(ISNUMBER(AB254),ISNA(AB254)),"NA",_xlfn.XLOOKUP(I254,tennis_clusters!B:B,tennis_clusters!AB:AB))</f>
        <v>22</v>
      </c>
      <c r="AD254" t="str">
        <f t="shared" si="28"/>
        <v>L</v>
      </c>
      <c r="AE254" t="str">
        <f t="shared" si="29"/>
        <v>L</v>
      </c>
      <c r="AF254">
        <f t="shared" si="30"/>
        <v>0</v>
      </c>
      <c r="AG254">
        <f>IF(AF254="","",_xlfn.XLOOKUP(AI254,pete_sampras_train!AL:AL,pete_sampras_train!AM:AM))</f>
        <v>0.84375</v>
      </c>
      <c r="AH254">
        <f t="shared" si="31"/>
        <v>0.80016205591513589</v>
      </c>
      <c r="AI254">
        <f t="shared" si="32"/>
        <v>22</v>
      </c>
      <c r="AJ254">
        <f t="shared" si="33"/>
        <v>2195</v>
      </c>
      <c r="AK254">
        <f t="shared" si="34"/>
        <v>1954</v>
      </c>
      <c r="AL254">
        <f t="shared" si="27"/>
        <v>0.7119140625</v>
      </c>
      <c r="AN254">
        <f t="shared" si="35"/>
        <v>0.6402593157263371</v>
      </c>
    </row>
    <row r="255" spans="1:40" x14ac:dyDescent="0.2">
      <c r="A255" s="2" t="d">
        <v>2000-06-12</v>
      </c>
      <c r="B255" t="s">
        <v>762</v>
      </c>
      <c r="C255" t="s">
        <v>637</v>
      </c>
      <c r="D255">
        <v>3</v>
      </c>
      <c r="E255" t="s">
        <v>608</v>
      </c>
      <c r="F255" t="b">
        <v>0</v>
      </c>
      <c r="G255">
        <v>65</v>
      </c>
      <c r="H255" t="s">
        <v>624</v>
      </c>
      <c r="I255" t="s">
        <v>462</v>
      </c>
      <c r="J255">
        <v>2</v>
      </c>
      <c r="K255" t="s">
        <v>611</v>
      </c>
      <c r="L255" t="s">
        <v>612</v>
      </c>
      <c r="M255">
        <v>4</v>
      </c>
      <c r="O255">
        <v>2250</v>
      </c>
      <c r="P255" t="s">
        <v>814</v>
      </c>
      <c r="R255" t="s">
        <v>625</v>
      </c>
      <c r="S255" t="s">
        <v>626</v>
      </c>
      <c r="T255">
        <v>157</v>
      </c>
      <c r="U255">
        <v>-1</v>
      </c>
      <c r="V255">
        <v>1734</v>
      </c>
      <c r="W255" t="s">
        <v>815</v>
      </c>
      <c r="Y255" t="s">
        <v>728</v>
      </c>
      <c r="AB255" t="e">
        <f>IF(I255=$AA$2, _xlfn.XLOOKUP(P255,tennis_clusters!B:B,tennis_clusters!AB:AB),"NA")</f>
        <v>#N/A</v>
      </c>
      <c r="AC255" t="str">
        <f>IF(OR(ISNUMBER(AB255),ISNA(AB255)),"NA",_xlfn.XLOOKUP(I255,tennis_clusters!B:B,tennis_clusters!AB:AB))</f>
        <v>NA</v>
      </c>
      <c r="AD255" t="str">
        <f t="shared" si="28"/>
        <v>W</v>
      </c>
      <c r="AE255" t="str">
        <f t="shared" si="29"/>
        <v/>
      </c>
      <c r="AF255" t="str">
        <f t="shared" si="30"/>
        <v/>
      </c>
      <c r="AG255" t="str">
        <f>IF(AF255="","",_xlfn.XLOOKUP(AI255,pete_sampras_train!AL:AL,pete_sampras_train!AM:AM))</f>
        <v/>
      </c>
      <c r="AH255" t="str">
        <f t="shared" si="31"/>
        <v/>
      </c>
      <c r="AI255" t="str">
        <f t="shared" si="32"/>
        <v/>
      </c>
      <c r="AJ255">
        <f t="shared" si="33"/>
        <v>2250</v>
      </c>
      <c r="AK255">
        <f t="shared" si="34"/>
        <v>1734</v>
      </c>
      <c r="AL255" t="str">
        <f t="shared" si="27"/>
        <v/>
      </c>
      <c r="AN255" t="str">
        <f t="shared" si="35"/>
        <v/>
      </c>
    </row>
    <row r="256" spans="1:40" x14ac:dyDescent="0.2">
      <c r="A256" s="2" t="d">
        <v>1997-08-25</v>
      </c>
      <c r="B256" t="s">
        <v>607</v>
      </c>
      <c r="C256" t="s">
        <v>608</v>
      </c>
      <c r="D256">
        <v>5</v>
      </c>
      <c r="E256" t="s">
        <v>609</v>
      </c>
      <c r="F256" t="b">
        <v>0</v>
      </c>
      <c r="G256">
        <v>49</v>
      </c>
      <c r="H256" t="s">
        <v>620</v>
      </c>
      <c r="I256" t="s">
        <v>466</v>
      </c>
      <c r="J256">
        <v>15</v>
      </c>
      <c r="K256" t="s">
        <v>693</v>
      </c>
      <c r="L256" t="s">
        <v>694</v>
      </c>
      <c r="M256">
        <v>16</v>
      </c>
      <c r="N256">
        <v>21</v>
      </c>
      <c r="O256">
        <v>2076</v>
      </c>
      <c r="P256" t="s">
        <v>462</v>
      </c>
      <c r="Q256">
        <v>1</v>
      </c>
      <c r="R256" t="s">
        <v>611</v>
      </c>
      <c r="S256" t="s">
        <v>612</v>
      </c>
      <c r="T256">
        <v>1</v>
      </c>
      <c r="U256">
        <v>-21</v>
      </c>
      <c r="V256">
        <v>2333</v>
      </c>
      <c r="W256" t="s">
        <v>963</v>
      </c>
      <c r="AB256" t="str">
        <f>IF(I256=$AA$2, _xlfn.XLOOKUP(P256,tennis_clusters!B:B,tennis_clusters!AB:AB),"NA")</f>
        <v>NA</v>
      </c>
      <c r="AC256">
        <f>IF(OR(ISNUMBER(AB256),ISNA(AB256)),"NA",_xlfn.XLOOKUP(I256,tennis_clusters!B:B,tennis_clusters!AB:AB))</f>
        <v>13</v>
      </c>
      <c r="AD256" t="str">
        <f t="shared" si="28"/>
        <v>L</v>
      </c>
      <c r="AE256" t="str">
        <f t="shared" si="29"/>
        <v>L</v>
      </c>
      <c r="AF256">
        <f t="shared" si="30"/>
        <v>0</v>
      </c>
      <c r="AG256">
        <f>IF(AF256="","",_xlfn.XLOOKUP(AI256,pete_sampras_train!AL:AL,pete_sampras_train!AM:AM))</f>
        <v>0.80909090909090908</v>
      </c>
      <c r="AH256">
        <f t="shared" si="31"/>
        <v>0.81448358750471217</v>
      </c>
      <c r="AI256">
        <f t="shared" si="32"/>
        <v>13</v>
      </c>
      <c r="AJ256">
        <f t="shared" si="33"/>
        <v>2333</v>
      </c>
      <c r="AK256">
        <f t="shared" si="34"/>
        <v>2076</v>
      </c>
      <c r="AL256">
        <f t="shared" si="27"/>
        <v>0.65462809917355369</v>
      </c>
      <c r="AN256">
        <f t="shared" si="35"/>
        <v>0.66338351431454612</v>
      </c>
    </row>
    <row r="257" spans="1:40" x14ac:dyDescent="0.2">
      <c r="A257" s="2" t="d">
        <v>1993-05-24</v>
      </c>
      <c r="B257" t="s">
        <v>670</v>
      </c>
      <c r="C257" t="s">
        <v>608</v>
      </c>
      <c r="D257">
        <v>5</v>
      </c>
      <c r="E257" t="s">
        <v>671</v>
      </c>
      <c r="F257" t="b">
        <v>0</v>
      </c>
      <c r="G257">
        <v>30</v>
      </c>
      <c r="H257" t="s">
        <v>632</v>
      </c>
      <c r="I257" t="s">
        <v>462</v>
      </c>
      <c r="J257">
        <v>1</v>
      </c>
      <c r="K257" t="s">
        <v>611</v>
      </c>
      <c r="L257" t="s">
        <v>612</v>
      </c>
      <c r="M257">
        <v>1</v>
      </c>
      <c r="N257">
        <v>3</v>
      </c>
      <c r="O257">
        <v>2300</v>
      </c>
      <c r="P257" t="s">
        <v>67</v>
      </c>
      <c r="R257" t="s">
        <v>667</v>
      </c>
      <c r="S257" t="s">
        <v>668</v>
      </c>
      <c r="T257">
        <v>34</v>
      </c>
      <c r="U257">
        <v>-3</v>
      </c>
      <c r="V257">
        <v>1940</v>
      </c>
      <c r="W257" t="s">
        <v>835</v>
      </c>
      <c r="AB257">
        <f>IF(I257=$AA$2, _xlfn.XLOOKUP(P257,tennis_clusters!B:B,tennis_clusters!AB:AB),"NA")</f>
        <v>17</v>
      </c>
      <c r="AC257" t="str">
        <f>IF(OR(ISNUMBER(AB257),ISNA(AB257)),"NA",_xlfn.XLOOKUP(I257,tennis_clusters!B:B,tennis_clusters!AB:AB))</f>
        <v>NA</v>
      </c>
      <c r="AD257" t="str">
        <f t="shared" si="28"/>
        <v>W</v>
      </c>
      <c r="AE257" t="str">
        <f t="shared" si="29"/>
        <v>W</v>
      </c>
      <c r="AF257">
        <f t="shared" si="30"/>
        <v>1</v>
      </c>
      <c r="AG257">
        <f>IF(AF257="","",_xlfn.XLOOKUP(AI257,pete_sampras_train!AL:AL,pete_sampras_train!AM:AM))</f>
        <v>0.72972972972972971</v>
      </c>
      <c r="AH257">
        <f t="shared" si="31"/>
        <v>0.88818423022188309</v>
      </c>
      <c r="AI257">
        <f t="shared" si="32"/>
        <v>17</v>
      </c>
      <c r="AJ257">
        <f t="shared" si="33"/>
        <v>2300</v>
      </c>
      <c r="AK257">
        <f t="shared" si="34"/>
        <v>1940</v>
      </c>
      <c r="AL257">
        <f t="shared" si="27"/>
        <v>7.3046018991964945E-2</v>
      </c>
      <c r="AN257">
        <f t="shared" si="35"/>
        <v>1.2502766371072845E-2</v>
      </c>
    </row>
    <row r="258" spans="1:40" x14ac:dyDescent="0.2">
      <c r="A258" s="2" t="d">
        <v>1991-08-12</v>
      </c>
      <c r="B258" t="s">
        <v>845</v>
      </c>
      <c r="C258" t="s">
        <v>783</v>
      </c>
      <c r="D258">
        <v>3</v>
      </c>
      <c r="E258" t="s">
        <v>609</v>
      </c>
      <c r="F258" t="b">
        <v>0</v>
      </c>
      <c r="G258">
        <v>35</v>
      </c>
      <c r="H258" t="s">
        <v>614</v>
      </c>
      <c r="I258" t="s">
        <v>462</v>
      </c>
      <c r="J258">
        <v>5</v>
      </c>
      <c r="K258" t="s">
        <v>611</v>
      </c>
      <c r="L258" t="s">
        <v>612</v>
      </c>
      <c r="M258">
        <v>8</v>
      </c>
      <c r="N258">
        <v>12</v>
      </c>
      <c r="O258">
        <v>2138</v>
      </c>
      <c r="P258" t="s">
        <v>289</v>
      </c>
      <c r="Q258">
        <v>2</v>
      </c>
      <c r="R258" t="s">
        <v>611</v>
      </c>
      <c r="S258" t="s">
        <v>612</v>
      </c>
      <c r="T258">
        <v>5</v>
      </c>
      <c r="U258">
        <v>-12</v>
      </c>
      <c r="V258">
        <v>2199</v>
      </c>
      <c r="W258" t="s">
        <v>1204</v>
      </c>
      <c r="AB258">
        <f>IF(I258=$AA$2, _xlfn.XLOOKUP(P258,tennis_clusters!B:B,tennis_clusters!AB:AB),"NA")</f>
        <v>8</v>
      </c>
      <c r="AC258" t="str">
        <f>IF(OR(ISNUMBER(AB258),ISNA(AB258)),"NA",_xlfn.XLOOKUP(I258,tennis_clusters!B:B,tennis_clusters!AB:AB))</f>
        <v>NA</v>
      </c>
      <c r="AD258" t="str">
        <f t="shared" si="28"/>
        <v>W</v>
      </c>
      <c r="AE258" t="str">
        <f t="shared" si="29"/>
        <v>W</v>
      </c>
      <c r="AF258">
        <f t="shared" si="30"/>
        <v>1</v>
      </c>
      <c r="AG258">
        <f>IF(AF258="","",_xlfn.XLOOKUP(AI258,pete_sampras_train!AL:AL,pete_sampras_train!AM:AM))</f>
        <v>0.7415730337078652</v>
      </c>
      <c r="AH258">
        <f t="shared" si="31"/>
        <v>0.4131049766208999</v>
      </c>
      <c r="AI258">
        <f t="shared" si="32"/>
        <v>8</v>
      </c>
      <c r="AJ258">
        <f t="shared" si="33"/>
        <v>2138</v>
      </c>
      <c r="AK258">
        <f t="shared" si="34"/>
        <v>2199</v>
      </c>
      <c r="AL258">
        <f t="shared" ref="AL258:AL321" si="36">IF(OR(AF258="",AG258=""),"",(AG258-AF258)^2)</f>
        <v>6.6784496906956176E-2</v>
      </c>
      <c r="AN258">
        <f t="shared" si="35"/>
        <v>0.34444576846715452</v>
      </c>
    </row>
    <row r="259" spans="1:40" x14ac:dyDescent="0.2">
      <c r="A259" s="2" t="d">
        <v>1995-06-26</v>
      </c>
      <c r="B259" t="s">
        <v>658</v>
      </c>
      <c r="C259" t="s">
        <v>608</v>
      </c>
      <c r="D259">
        <v>5</v>
      </c>
      <c r="E259" t="s">
        <v>608</v>
      </c>
      <c r="F259" t="b">
        <v>0</v>
      </c>
      <c r="G259">
        <v>50</v>
      </c>
      <c r="H259" t="s">
        <v>624</v>
      </c>
      <c r="I259" t="s">
        <v>462</v>
      </c>
      <c r="J259">
        <v>2</v>
      </c>
      <c r="K259" t="s">
        <v>611</v>
      </c>
      <c r="L259" t="s">
        <v>612</v>
      </c>
      <c r="M259">
        <v>2</v>
      </c>
      <c r="N259">
        <v>3</v>
      </c>
      <c r="O259">
        <v>2291</v>
      </c>
      <c r="P259" t="s">
        <v>273</v>
      </c>
      <c r="R259" t="s">
        <v>611</v>
      </c>
      <c r="S259" t="s">
        <v>612</v>
      </c>
      <c r="T259">
        <v>73</v>
      </c>
      <c r="U259">
        <v>-4</v>
      </c>
      <c r="V259">
        <v>1944</v>
      </c>
      <c r="W259" t="s">
        <v>1085</v>
      </c>
      <c r="AB259">
        <f>IF(I259=$AA$2, _xlfn.XLOOKUP(P259,tennis_clusters!B:B,tennis_clusters!AB:AB),"NA")</f>
        <v>5</v>
      </c>
      <c r="AC259" t="str">
        <f>IF(OR(ISNUMBER(AB259),ISNA(AB259)),"NA",_xlfn.XLOOKUP(I259,tennis_clusters!B:B,tennis_clusters!AB:AB))</f>
        <v>NA</v>
      </c>
      <c r="AD259" t="str">
        <f t="shared" ref="AD259:AD322" si="37">IF(OR(ISNUMBER(AB259),ISNA(AB259)),"W","L")</f>
        <v>W</v>
      </c>
      <c r="AE259" t="str">
        <f t="shared" ref="AE259:AE322" si="38">IF(OR(ISNA(AB259),ISNA(AC259)),"",IF(ISNUMBER(AB259),"W","L"))</f>
        <v>W</v>
      </c>
      <c r="AF259">
        <f t="shared" ref="AF259:AF322" si="39">IF(AE259="","",IF(AE259="L",0,1))</f>
        <v>1</v>
      </c>
      <c r="AG259">
        <f>IF(AF259="","",_xlfn.XLOOKUP(AI259,pete_sampras_train!AL:AL,pete_sampras_train!AM:AM))</f>
        <v>0.8666666666666667</v>
      </c>
      <c r="AH259">
        <f t="shared" ref="AH259:AH322" si="40">IF(AE259="","",1/(1+10^((AK259-AJ259)/400)))</f>
        <v>0.8805335622474012</v>
      </c>
      <c r="AI259">
        <f t="shared" ref="AI259:AI322" si="41">IF(ISNUMBER(AB259),AB259,IF(ISNUMBER(AC259),AC259,""))</f>
        <v>5</v>
      </c>
      <c r="AJ259">
        <f t="shared" ref="AJ259:AJ322" si="42">IF(I259=$AA$2,O259,V259)</f>
        <v>2291</v>
      </c>
      <c r="AK259">
        <f t="shared" ref="AK259:AK322" si="43">IF(I259=$AA$2,V259,O259)</f>
        <v>1944</v>
      </c>
      <c r="AL259">
        <f t="shared" si="36"/>
        <v>1.7777777777777771E-2</v>
      </c>
      <c r="AN259">
        <f t="shared" ref="AN259:AN322" si="44">IF(OR(AF259="",AH259=""),"",(AH259-AF259)^2)</f>
        <v>1.4272229749295564E-2</v>
      </c>
    </row>
    <row r="260" spans="1:40" x14ac:dyDescent="0.2">
      <c r="A260" s="2" t="d">
        <v>1993-06-21</v>
      </c>
      <c r="B260" t="s">
        <v>658</v>
      </c>
      <c r="C260" t="s">
        <v>608</v>
      </c>
      <c r="D260">
        <v>5</v>
      </c>
      <c r="E260" t="s">
        <v>608</v>
      </c>
      <c r="F260" t="b">
        <v>0</v>
      </c>
      <c r="G260">
        <v>56</v>
      </c>
      <c r="H260" t="s">
        <v>624</v>
      </c>
      <c r="I260" t="s">
        <v>462</v>
      </c>
      <c r="J260">
        <v>1</v>
      </c>
      <c r="K260" t="s">
        <v>611</v>
      </c>
      <c r="L260" t="s">
        <v>612</v>
      </c>
      <c r="M260">
        <v>1</v>
      </c>
      <c r="N260">
        <v>2</v>
      </c>
      <c r="O260">
        <v>2283</v>
      </c>
      <c r="P260" t="s">
        <v>102</v>
      </c>
      <c r="R260" t="s">
        <v>713</v>
      </c>
      <c r="S260" t="s">
        <v>714</v>
      </c>
      <c r="T260">
        <v>108</v>
      </c>
      <c r="U260">
        <v>-2</v>
      </c>
      <c r="V260">
        <v>1859</v>
      </c>
      <c r="W260" t="s">
        <v>1192</v>
      </c>
      <c r="AB260">
        <f>IF(I260=$AA$2, _xlfn.XLOOKUP(P260,tennis_clusters!B:B,tennis_clusters!AB:AB),"NA")</f>
        <v>13</v>
      </c>
      <c r="AC260" t="str">
        <f>IF(OR(ISNUMBER(AB260),ISNA(AB260)),"NA",_xlfn.XLOOKUP(I260,tennis_clusters!B:B,tennis_clusters!AB:AB))</f>
        <v>NA</v>
      </c>
      <c r="AD260" t="str">
        <f t="shared" si="37"/>
        <v>W</v>
      </c>
      <c r="AE260" t="str">
        <f t="shared" si="38"/>
        <v>W</v>
      </c>
      <c r="AF260">
        <f t="shared" si="39"/>
        <v>1</v>
      </c>
      <c r="AG260">
        <f>IF(AF260="","",_xlfn.XLOOKUP(AI260,pete_sampras_train!AL:AL,pete_sampras_train!AM:AM))</f>
        <v>0.80909090909090908</v>
      </c>
      <c r="AH260">
        <f t="shared" si="40"/>
        <v>0.91988165697098079</v>
      </c>
      <c r="AI260">
        <f t="shared" si="41"/>
        <v>13</v>
      </c>
      <c r="AJ260">
        <f t="shared" si="42"/>
        <v>2283</v>
      </c>
      <c r="AK260">
        <f t="shared" si="43"/>
        <v>1859</v>
      </c>
      <c r="AL260">
        <f t="shared" si="36"/>
        <v>3.6446280991735538E-2</v>
      </c>
      <c r="AN260">
        <f t="shared" si="44"/>
        <v>6.418948889715591E-3</v>
      </c>
    </row>
    <row r="261" spans="1:40" x14ac:dyDescent="0.2">
      <c r="A261" s="2" t="d">
        <v>2000-01-17</v>
      </c>
      <c r="B261" t="s">
        <v>719</v>
      </c>
      <c r="C261" t="s">
        <v>608</v>
      </c>
      <c r="D261">
        <v>5</v>
      </c>
      <c r="E261" t="s">
        <v>609</v>
      </c>
      <c r="F261" t="b">
        <v>0</v>
      </c>
      <c r="G261">
        <v>64</v>
      </c>
      <c r="H261" t="s">
        <v>628</v>
      </c>
      <c r="I261" t="s">
        <v>462</v>
      </c>
      <c r="J261">
        <v>3</v>
      </c>
      <c r="K261" t="s">
        <v>611</v>
      </c>
      <c r="L261" t="s">
        <v>612</v>
      </c>
      <c r="M261">
        <v>3</v>
      </c>
      <c r="N261">
        <v>3</v>
      </c>
      <c r="O261">
        <v>2307</v>
      </c>
      <c r="P261" t="s">
        <v>419</v>
      </c>
      <c r="R261" t="s">
        <v>678</v>
      </c>
      <c r="S261" t="s">
        <v>679</v>
      </c>
      <c r="T261">
        <v>79</v>
      </c>
      <c r="U261">
        <v>-3</v>
      </c>
      <c r="V261">
        <v>1918</v>
      </c>
      <c r="W261" t="s">
        <v>837</v>
      </c>
      <c r="AB261">
        <f>IF(I261=$AA$2, _xlfn.XLOOKUP(P261,tennis_clusters!B:B,tennis_clusters!AB:AB),"NA")</f>
        <v>22</v>
      </c>
      <c r="AC261" t="str">
        <f>IF(OR(ISNUMBER(AB261),ISNA(AB261)),"NA",_xlfn.XLOOKUP(I261,tennis_clusters!B:B,tennis_clusters!AB:AB))</f>
        <v>NA</v>
      </c>
      <c r="AD261" t="str">
        <f t="shared" si="37"/>
        <v>W</v>
      </c>
      <c r="AE261" t="str">
        <f t="shared" si="38"/>
        <v>W</v>
      </c>
      <c r="AF261">
        <f t="shared" si="39"/>
        <v>1</v>
      </c>
      <c r="AG261">
        <f>IF(AF261="","",_xlfn.XLOOKUP(AI261,pete_sampras_train!AL:AL,pete_sampras_train!AM:AM))</f>
        <v>0.84375</v>
      </c>
      <c r="AH261">
        <f t="shared" si="40"/>
        <v>0.90372043835198002</v>
      </c>
      <c r="AI261">
        <f t="shared" si="41"/>
        <v>22</v>
      </c>
      <c r="AJ261">
        <f t="shared" si="42"/>
        <v>2307</v>
      </c>
      <c r="AK261">
        <f t="shared" si="43"/>
        <v>1918</v>
      </c>
      <c r="AL261">
        <f t="shared" si="36"/>
        <v>2.44140625E-2</v>
      </c>
      <c r="AN261">
        <f t="shared" si="44"/>
        <v>9.2697539911348811E-3</v>
      </c>
    </row>
    <row r="262" spans="1:40" x14ac:dyDescent="0.2">
      <c r="A262" s="2" t="d">
        <v>1999-11-01</v>
      </c>
      <c r="B262" t="s">
        <v>844</v>
      </c>
      <c r="C262" t="s">
        <v>642</v>
      </c>
      <c r="D262">
        <v>3</v>
      </c>
      <c r="E262" t="s">
        <v>819</v>
      </c>
      <c r="F262" t="b">
        <v>1</v>
      </c>
      <c r="G262">
        <v>73</v>
      </c>
      <c r="H262" t="s">
        <v>624</v>
      </c>
      <c r="I262" t="s">
        <v>462</v>
      </c>
      <c r="J262">
        <v>3</v>
      </c>
      <c r="K262" t="s">
        <v>611</v>
      </c>
      <c r="L262" t="s">
        <v>612</v>
      </c>
      <c r="M262">
        <v>3</v>
      </c>
      <c r="N262">
        <v>3</v>
      </c>
      <c r="O262">
        <v>2290</v>
      </c>
      <c r="P262" t="s">
        <v>190</v>
      </c>
      <c r="R262" t="s">
        <v>633</v>
      </c>
      <c r="S262" t="s">
        <v>634</v>
      </c>
      <c r="T262">
        <v>32</v>
      </c>
      <c r="U262">
        <v>-3</v>
      </c>
      <c r="V262">
        <v>1966</v>
      </c>
      <c r="W262" t="s">
        <v>645</v>
      </c>
      <c r="AB262">
        <f>IF(I262=$AA$2, _xlfn.XLOOKUP(P262,tennis_clusters!B:B,tennis_clusters!AB:AB),"NA")</f>
        <v>18</v>
      </c>
      <c r="AC262" t="str">
        <f>IF(OR(ISNUMBER(AB262),ISNA(AB262)),"NA",_xlfn.XLOOKUP(I262,tennis_clusters!B:B,tennis_clusters!AB:AB))</f>
        <v>NA</v>
      </c>
      <c r="AD262" t="str">
        <f t="shared" si="37"/>
        <v>W</v>
      </c>
      <c r="AE262" t="str">
        <f t="shared" si="38"/>
        <v>W</v>
      </c>
      <c r="AF262">
        <f t="shared" si="39"/>
        <v>1</v>
      </c>
      <c r="AG262">
        <f>IF(AF262="","",_xlfn.XLOOKUP(AI262,pete_sampras_train!AL:AL,pete_sampras_train!AM:AM))</f>
        <v>0.7021276595744681</v>
      </c>
      <c r="AH262">
        <f t="shared" si="40"/>
        <v>0.86588958245504388</v>
      </c>
      <c r="AI262">
        <f t="shared" si="41"/>
        <v>18</v>
      </c>
      <c r="AJ262">
        <f t="shared" si="42"/>
        <v>2290</v>
      </c>
      <c r="AK262">
        <f t="shared" si="43"/>
        <v>1966</v>
      </c>
      <c r="AL262">
        <f t="shared" si="36"/>
        <v>8.8727931190583961E-2</v>
      </c>
      <c r="AN262">
        <f t="shared" si="44"/>
        <v>1.7985604094082473E-2</v>
      </c>
    </row>
    <row r="263" spans="1:40" x14ac:dyDescent="0.2">
      <c r="A263" s="2" t="d">
        <v>1998-11-02</v>
      </c>
      <c r="B263" t="s">
        <v>844</v>
      </c>
      <c r="C263" t="s">
        <v>642</v>
      </c>
      <c r="D263">
        <v>3</v>
      </c>
      <c r="E263" t="s">
        <v>819</v>
      </c>
      <c r="F263" t="b">
        <v>1</v>
      </c>
      <c r="G263">
        <v>69</v>
      </c>
      <c r="H263" t="s">
        <v>620</v>
      </c>
      <c r="I263" t="s">
        <v>462</v>
      </c>
      <c r="J263">
        <v>1</v>
      </c>
      <c r="K263" t="s">
        <v>611</v>
      </c>
      <c r="L263" t="s">
        <v>612</v>
      </c>
      <c r="M263">
        <v>1</v>
      </c>
      <c r="N263">
        <v>2</v>
      </c>
      <c r="O263">
        <v>2277</v>
      </c>
      <c r="P263" t="s">
        <v>286</v>
      </c>
      <c r="R263" t="s">
        <v>638</v>
      </c>
      <c r="S263" t="s">
        <v>639</v>
      </c>
      <c r="T263">
        <v>49</v>
      </c>
      <c r="U263">
        <v>-3</v>
      </c>
      <c r="V263">
        <v>1920</v>
      </c>
      <c r="W263" t="s">
        <v>894</v>
      </c>
      <c r="Y263" t="s">
        <v>728</v>
      </c>
      <c r="AB263">
        <f>IF(I263=$AA$2, _xlfn.XLOOKUP(P263,tennis_clusters!B:B,tennis_clusters!AB:AB),"NA")</f>
        <v>23</v>
      </c>
      <c r="AC263" t="str">
        <f>IF(OR(ISNUMBER(AB263),ISNA(AB263)),"NA",_xlfn.XLOOKUP(I263,tennis_clusters!B:B,tennis_clusters!AB:AB))</f>
        <v>NA</v>
      </c>
      <c r="AD263" t="str">
        <f t="shared" si="37"/>
        <v>W</v>
      </c>
      <c r="AE263" t="str">
        <f t="shared" si="38"/>
        <v>W</v>
      </c>
      <c r="AF263">
        <f t="shared" si="39"/>
        <v>1</v>
      </c>
      <c r="AG263">
        <f>IF(AF263="","",_xlfn.XLOOKUP(AI263,pete_sampras_train!AL:AL,pete_sampras_train!AM:AM))</f>
        <v>0.875</v>
      </c>
      <c r="AH263">
        <f t="shared" si="40"/>
        <v>0.88645762366395053</v>
      </c>
      <c r="AI263">
        <f t="shared" si="41"/>
        <v>23</v>
      </c>
      <c r="AJ263">
        <f t="shared" si="42"/>
        <v>2277</v>
      </c>
      <c r="AK263">
        <f t="shared" si="43"/>
        <v>1920</v>
      </c>
      <c r="AL263">
        <f t="shared" si="36"/>
        <v>1.5625E-2</v>
      </c>
      <c r="AN263">
        <f t="shared" si="44"/>
        <v>1.2891871224037087E-2</v>
      </c>
    </row>
    <row r="264" spans="1:40" x14ac:dyDescent="0.2">
      <c r="A264" s="2" t="d">
        <v>1998-05-25</v>
      </c>
      <c r="B264" t="s">
        <v>670</v>
      </c>
      <c r="C264" t="s">
        <v>608</v>
      </c>
      <c r="D264">
        <v>5</v>
      </c>
      <c r="E264" t="s">
        <v>671</v>
      </c>
      <c r="F264" t="b">
        <v>0</v>
      </c>
      <c r="G264">
        <v>31</v>
      </c>
      <c r="H264" t="s">
        <v>628</v>
      </c>
      <c r="I264" t="s">
        <v>477</v>
      </c>
      <c r="K264" t="s">
        <v>884</v>
      </c>
      <c r="L264" t="s">
        <v>885</v>
      </c>
      <c r="M264">
        <v>97</v>
      </c>
      <c r="N264">
        <v>31</v>
      </c>
      <c r="O264">
        <v>1846</v>
      </c>
      <c r="P264" t="s">
        <v>462</v>
      </c>
      <c r="Q264">
        <v>1</v>
      </c>
      <c r="R264" t="s">
        <v>611</v>
      </c>
      <c r="S264" t="s">
        <v>612</v>
      </c>
      <c r="T264">
        <v>1</v>
      </c>
      <c r="U264">
        <v>-23</v>
      </c>
      <c r="V264">
        <v>2298</v>
      </c>
      <c r="W264" t="s">
        <v>926</v>
      </c>
      <c r="AB264" t="str">
        <f>IF(I264=$AA$2, _xlfn.XLOOKUP(P264,tennis_clusters!B:B,tennis_clusters!AB:AB),"NA")</f>
        <v>NA</v>
      </c>
      <c r="AC264">
        <f>IF(OR(ISNUMBER(AB264),ISNA(AB264)),"NA",_xlfn.XLOOKUP(I264,tennis_clusters!B:B,tennis_clusters!AB:AB))</f>
        <v>5</v>
      </c>
      <c r="AD264" t="str">
        <f t="shared" si="37"/>
        <v>L</v>
      </c>
      <c r="AE264" t="str">
        <f t="shared" si="38"/>
        <v>L</v>
      </c>
      <c r="AF264">
        <f t="shared" si="39"/>
        <v>0</v>
      </c>
      <c r="AG264">
        <f>IF(AF264="","",_xlfn.XLOOKUP(AI264,pete_sampras_train!AL:AL,pete_sampras_train!AM:AM))</f>
        <v>0.8666666666666667</v>
      </c>
      <c r="AH264">
        <f t="shared" si="40"/>
        <v>0.93098511963181751</v>
      </c>
      <c r="AI264">
        <f t="shared" si="41"/>
        <v>5</v>
      </c>
      <c r="AJ264">
        <f t="shared" si="42"/>
        <v>2298</v>
      </c>
      <c r="AK264">
        <f t="shared" si="43"/>
        <v>1846</v>
      </c>
      <c r="AL264">
        <f t="shared" si="36"/>
        <v>0.75111111111111117</v>
      </c>
      <c r="AN264">
        <f t="shared" si="44"/>
        <v>0.86673329297586954</v>
      </c>
    </row>
    <row r="265" spans="1:40" x14ac:dyDescent="0.2">
      <c r="A265" s="2" t="d">
        <v>1996-06-24</v>
      </c>
      <c r="B265" t="s">
        <v>658</v>
      </c>
      <c r="C265" t="s">
        <v>608</v>
      </c>
      <c r="D265">
        <v>5</v>
      </c>
      <c r="E265" t="s">
        <v>608</v>
      </c>
      <c r="F265" t="b">
        <v>0</v>
      </c>
      <c r="G265">
        <v>55</v>
      </c>
      <c r="H265" t="s">
        <v>628</v>
      </c>
      <c r="I265" t="s">
        <v>462</v>
      </c>
      <c r="J265">
        <v>1</v>
      </c>
      <c r="K265" t="s">
        <v>611</v>
      </c>
      <c r="L265" t="s">
        <v>612</v>
      </c>
      <c r="M265">
        <v>1</v>
      </c>
      <c r="N265">
        <v>2</v>
      </c>
      <c r="O265">
        <v>2329</v>
      </c>
      <c r="P265" t="s">
        <v>387</v>
      </c>
      <c r="R265" t="s">
        <v>643</v>
      </c>
      <c r="S265" t="s">
        <v>644</v>
      </c>
      <c r="T265">
        <v>33</v>
      </c>
      <c r="U265">
        <v>-3</v>
      </c>
      <c r="V265">
        <v>1958</v>
      </c>
      <c r="W265" t="s">
        <v>1020</v>
      </c>
      <c r="AB265">
        <f>IF(I265=$AA$2, _xlfn.XLOOKUP(P265,tennis_clusters!B:B,tennis_clusters!AB:AB),"NA")</f>
        <v>16</v>
      </c>
      <c r="AC265" t="str">
        <f>IF(OR(ISNUMBER(AB265),ISNA(AB265)),"NA",_xlfn.XLOOKUP(I265,tennis_clusters!B:B,tennis_clusters!AB:AB))</f>
        <v>NA</v>
      </c>
      <c r="AD265" t="str">
        <f t="shared" si="37"/>
        <v>W</v>
      </c>
      <c r="AE265" t="str">
        <f t="shared" si="38"/>
        <v>W</v>
      </c>
      <c r="AF265">
        <f t="shared" si="39"/>
        <v>1</v>
      </c>
      <c r="AG265">
        <f>IF(AF265="","",_xlfn.XLOOKUP(AI265,pete_sampras_train!AL:AL,pete_sampras_train!AM:AM))</f>
        <v>0.62264150943396224</v>
      </c>
      <c r="AH265">
        <f t="shared" si="40"/>
        <v>0.89431996985112772</v>
      </c>
      <c r="AI265">
        <f t="shared" si="41"/>
        <v>16</v>
      </c>
      <c r="AJ265">
        <f t="shared" si="42"/>
        <v>2329</v>
      </c>
      <c r="AK265">
        <f t="shared" si="43"/>
        <v>1958</v>
      </c>
      <c r="AL265">
        <f t="shared" si="36"/>
        <v>0.1423994304022784</v>
      </c>
      <c r="AN265">
        <f t="shared" si="44"/>
        <v>1.1168268772266555E-2</v>
      </c>
    </row>
    <row r="266" spans="1:40" x14ac:dyDescent="0.2">
      <c r="A266" s="2" t="d">
        <v>1990-10-29</v>
      </c>
      <c r="B266" t="s">
        <v>844</v>
      </c>
      <c r="C266" t="s">
        <v>642</v>
      </c>
      <c r="D266">
        <v>3</v>
      </c>
      <c r="E266" t="s">
        <v>819</v>
      </c>
      <c r="F266" t="b">
        <v>1</v>
      </c>
      <c r="H266" t="s">
        <v>624</v>
      </c>
      <c r="I266" t="s">
        <v>462</v>
      </c>
      <c r="J266">
        <v>4</v>
      </c>
      <c r="K266" t="s">
        <v>611</v>
      </c>
      <c r="L266" t="s">
        <v>612</v>
      </c>
      <c r="M266">
        <v>5</v>
      </c>
      <c r="N266">
        <v>4</v>
      </c>
      <c r="O266">
        <v>2160</v>
      </c>
      <c r="P266" t="s">
        <v>104</v>
      </c>
      <c r="R266" t="s">
        <v>621</v>
      </c>
      <c r="S266" t="s">
        <v>622</v>
      </c>
      <c r="T266">
        <v>52</v>
      </c>
      <c r="U266">
        <v>-5</v>
      </c>
      <c r="V266">
        <v>1944</v>
      </c>
      <c r="W266" t="s">
        <v>1324</v>
      </c>
      <c r="AB266">
        <f>IF(I266=$AA$2, _xlfn.XLOOKUP(P266,tennis_clusters!B:B,tennis_clusters!AB:AB),"NA")</f>
        <v>22</v>
      </c>
      <c r="AC266" t="str">
        <f>IF(OR(ISNUMBER(AB266),ISNA(AB266)),"NA",_xlfn.XLOOKUP(I266,tennis_clusters!B:B,tennis_clusters!AB:AB))</f>
        <v>NA</v>
      </c>
      <c r="AD266" t="str">
        <f t="shared" si="37"/>
        <v>W</v>
      </c>
      <c r="AE266" t="str">
        <f t="shared" si="38"/>
        <v>W</v>
      </c>
      <c r="AF266">
        <f t="shared" si="39"/>
        <v>1</v>
      </c>
      <c r="AG266">
        <f>IF(AF266="","",_xlfn.XLOOKUP(AI266,pete_sampras_train!AL:AL,pete_sampras_train!AM:AM))</f>
        <v>0.84375</v>
      </c>
      <c r="AH266">
        <f t="shared" si="40"/>
        <v>0.77615457534183074</v>
      </c>
      <c r="AI266">
        <f t="shared" si="41"/>
        <v>22</v>
      </c>
      <c r="AJ266">
        <f t="shared" si="42"/>
        <v>2160</v>
      </c>
      <c r="AK266">
        <f t="shared" si="43"/>
        <v>1944</v>
      </c>
      <c r="AL266">
        <f t="shared" si="36"/>
        <v>2.44140625E-2</v>
      </c>
      <c r="AN266">
        <f t="shared" si="44"/>
        <v>5.0106774140396132E-2</v>
      </c>
    </row>
    <row r="267" spans="1:40" x14ac:dyDescent="0.2">
      <c r="A267" s="2" t="d">
        <v>1991-08-26</v>
      </c>
      <c r="B267" t="s">
        <v>607</v>
      </c>
      <c r="C267" t="s">
        <v>608</v>
      </c>
      <c r="D267">
        <v>5</v>
      </c>
      <c r="E267" t="s">
        <v>609</v>
      </c>
      <c r="F267" t="b">
        <v>0</v>
      </c>
      <c r="G267">
        <v>38</v>
      </c>
      <c r="H267" t="s">
        <v>624</v>
      </c>
      <c r="I267" t="s">
        <v>462</v>
      </c>
      <c r="J267">
        <v>6</v>
      </c>
      <c r="K267" t="s">
        <v>611</v>
      </c>
      <c r="L267" t="s">
        <v>612</v>
      </c>
      <c r="M267">
        <v>6</v>
      </c>
      <c r="N267">
        <v>3</v>
      </c>
      <c r="O267">
        <v>2175</v>
      </c>
      <c r="P267" t="s">
        <v>527</v>
      </c>
      <c r="R267" t="s">
        <v>638</v>
      </c>
      <c r="S267" t="s">
        <v>639</v>
      </c>
      <c r="T267">
        <v>257</v>
      </c>
      <c r="U267">
        <v>-4</v>
      </c>
      <c r="V267">
        <v>1781</v>
      </c>
      <c r="W267" t="s">
        <v>1291</v>
      </c>
      <c r="Y267" t="s">
        <v>646</v>
      </c>
      <c r="AB267">
        <f>IF(I267=$AA$2, _xlfn.XLOOKUP(P267,tennis_clusters!B:B,tennis_clusters!AB:AB),"NA")</f>
        <v>12</v>
      </c>
      <c r="AC267" t="str">
        <f>IF(OR(ISNUMBER(AB267),ISNA(AB267)),"NA",_xlfn.XLOOKUP(I267,tennis_clusters!B:B,tennis_clusters!AB:AB))</f>
        <v>NA</v>
      </c>
      <c r="AD267" t="str">
        <f t="shared" si="37"/>
        <v>W</v>
      </c>
      <c r="AE267" t="str">
        <f t="shared" si="38"/>
        <v>W</v>
      </c>
      <c r="AF267">
        <f t="shared" si="39"/>
        <v>1</v>
      </c>
      <c r="AG267">
        <f>IF(AF267="","",_xlfn.XLOOKUP(AI267,pete_sampras_train!AL:AL,pete_sampras_train!AM:AM))</f>
        <v>1</v>
      </c>
      <c r="AH267">
        <f t="shared" si="40"/>
        <v>0.90619584677350518</v>
      </c>
      <c r="AI267">
        <f t="shared" si="41"/>
        <v>12</v>
      </c>
      <c r="AJ267">
        <f t="shared" si="42"/>
        <v>2175</v>
      </c>
      <c r="AK267">
        <f t="shared" si="43"/>
        <v>1781</v>
      </c>
      <c r="AL267">
        <f t="shared" si="36"/>
        <v>0</v>
      </c>
      <c r="AN267">
        <f t="shared" si="44"/>
        <v>8.79921916253972E-3</v>
      </c>
    </row>
    <row r="268" spans="1:40" x14ac:dyDescent="0.2">
      <c r="A268" s="2" t="d">
        <v>1993-03-12</v>
      </c>
      <c r="B268" t="s">
        <v>699</v>
      </c>
      <c r="C268" t="s">
        <v>642</v>
      </c>
      <c r="D268">
        <v>3</v>
      </c>
      <c r="E268" t="s">
        <v>609</v>
      </c>
      <c r="F268" t="b">
        <v>0</v>
      </c>
      <c r="G268">
        <v>25</v>
      </c>
      <c r="H268" t="s">
        <v>618</v>
      </c>
      <c r="I268" t="s">
        <v>462</v>
      </c>
      <c r="J268">
        <v>2</v>
      </c>
      <c r="K268" t="s">
        <v>611</v>
      </c>
      <c r="L268" t="s">
        <v>612</v>
      </c>
      <c r="M268">
        <v>2</v>
      </c>
      <c r="N268">
        <v>6</v>
      </c>
      <c r="O268">
        <v>2270</v>
      </c>
      <c r="P268" t="s">
        <v>484</v>
      </c>
      <c r="Q268">
        <v>10</v>
      </c>
      <c r="R268" t="s">
        <v>615</v>
      </c>
      <c r="S268" t="s">
        <v>616</v>
      </c>
      <c r="T268">
        <v>11</v>
      </c>
      <c r="U268">
        <v>-6</v>
      </c>
      <c r="V268">
        <v>2106</v>
      </c>
      <c r="W268" t="s">
        <v>1204</v>
      </c>
      <c r="AB268">
        <f>IF(I268=$AA$2, _xlfn.XLOOKUP(P268,tennis_clusters!B:B,tennis_clusters!AB:AB),"NA")</f>
        <v>16</v>
      </c>
      <c r="AC268" t="str">
        <f>IF(OR(ISNUMBER(AB268),ISNA(AB268)),"NA",_xlfn.XLOOKUP(I268,tennis_clusters!B:B,tennis_clusters!AB:AB))</f>
        <v>NA</v>
      </c>
      <c r="AD268" t="str">
        <f t="shared" si="37"/>
        <v>W</v>
      </c>
      <c r="AE268" t="str">
        <f t="shared" si="38"/>
        <v>W</v>
      </c>
      <c r="AF268">
        <f t="shared" si="39"/>
        <v>1</v>
      </c>
      <c r="AG268">
        <f>IF(AF268="","",_xlfn.XLOOKUP(AI268,pete_sampras_train!AL:AL,pete_sampras_train!AM:AM))</f>
        <v>0.62264150943396224</v>
      </c>
      <c r="AH268">
        <f t="shared" si="40"/>
        <v>0.71991900594715197</v>
      </c>
      <c r="AI268">
        <f t="shared" si="41"/>
        <v>16</v>
      </c>
      <c r="AJ268">
        <f t="shared" si="42"/>
        <v>2270</v>
      </c>
      <c r="AK268">
        <f t="shared" si="43"/>
        <v>2106</v>
      </c>
      <c r="AL268">
        <f t="shared" si="36"/>
        <v>0.1423994304022784</v>
      </c>
      <c r="AN268">
        <f t="shared" si="44"/>
        <v>7.8445363229631498E-2</v>
      </c>
    </row>
    <row r="269" spans="1:40" x14ac:dyDescent="0.2">
      <c r="A269" s="2" t="d">
        <v>1990-08-27</v>
      </c>
      <c r="B269" t="s">
        <v>607</v>
      </c>
      <c r="C269" t="s">
        <v>608</v>
      </c>
      <c r="D269">
        <v>5</v>
      </c>
      <c r="E269" t="s">
        <v>609</v>
      </c>
      <c r="F269" t="b">
        <v>0</v>
      </c>
      <c r="H269" t="s">
        <v>632</v>
      </c>
      <c r="I269" t="s">
        <v>462</v>
      </c>
      <c r="J269">
        <v>12</v>
      </c>
      <c r="K269" t="s">
        <v>611</v>
      </c>
      <c r="L269" t="s">
        <v>612</v>
      </c>
      <c r="M269">
        <v>12</v>
      </c>
      <c r="N269">
        <v>7</v>
      </c>
      <c r="O269">
        <v>2047</v>
      </c>
      <c r="P269" t="s">
        <v>1334</v>
      </c>
      <c r="R269" t="s">
        <v>611</v>
      </c>
      <c r="S269" t="s">
        <v>612</v>
      </c>
      <c r="T269">
        <v>88</v>
      </c>
      <c r="U269">
        <v>-9</v>
      </c>
      <c r="V269">
        <v>1898</v>
      </c>
      <c r="W269" t="s">
        <v>1335</v>
      </c>
      <c r="AB269" t="e">
        <f>IF(I269=$AA$2, _xlfn.XLOOKUP(P269,tennis_clusters!B:B,tennis_clusters!AB:AB),"NA")</f>
        <v>#N/A</v>
      </c>
      <c r="AC269" t="str">
        <f>IF(OR(ISNUMBER(AB269),ISNA(AB269)),"NA",_xlfn.XLOOKUP(I269,tennis_clusters!B:B,tennis_clusters!AB:AB))</f>
        <v>NA</v>
      </c>
      <c r="AD269" t="str">
        <f t="shared" si="37"/>
        <v>W</v>
      </c>
      <c r="AE269" t="str">
        <f t="shared" si="38"/>
        <v/>
      </c>
      <c r="AF269" t="str">
        <f t="shared" si="39"/>
        <v/>
      </c>
      <c r="AG269" t="str">
        <f>IF(AF269="","",_xlfn.XLOOKUP(AI269,pete_sampras_train!AL:AL,pete_sampras_train!AM:AM))</f>
        <v/>
      </c>
      <c r="AH269" t="str">
        <f t="shared" si="40"/>
        <v/>
      </c>
      <c r="AI269" t="str">
        <f t="shared" si="41"/>
        <v/>
      </c>
      <c r="AJ269">
        <f t="shared" si="42"/>
        <v>2047</v>
      </c>
      <c r="AK269">
        <f t="shared" si="43"/>
        <v>1898</v>
      </c>
      <c r="AL269" t="str">
        <f t="shared" si="36"/>
        <v/>
      </c>
      <c r="AN269" t="str">
        <f t="shared" si="44"/>
        <v/>
      </c>
    </row>
    <row r="270" spans="1:40" x14ac:dyDescent="0.2">
      <c r="A270" s="2" t="d">
        <v>1990-07-23</v>
      </c>
      <c r="B270" t="s">
        <v>650</v>
      </c>
      <c r="C270" t="s">
        <v>642</v>
      </c>
      <c r="D270">
        <v>3</v>
      </c>
      <c r="E270" t="s">
        <v>609</v>
      </c>
      <c r="F270" t="b">
        <v>0</v>
      </c>
      <c r="H270" t="s">
        <v>620</v>
      </c>
      <c r="I270" t="s">
        <v>462</v>
      </c>
      <c r="J270">
        <v>5</v>
      </c>
      <c r="K270" t="s">
        <v>611</v>
      </c>
      <c r="L270" t="s">
        <v>612</v>
      </c>
      <c r="M270">
        <v>19</v>
      </c>
      <c r="N270">
        <v>7</v>
      </c>
      <c r="O270">
        <v>2027</v>
      </c>
      <c r="P270" t="s">
        <v>1187</v>
      </c>
      <c r="R270" t="s">
        <v>858</v>
      </c>
      <c r="S270" t="s">
        <v>859</v>
      </c>
      <c r="T270">
        <v>78</v>
      </c>
      <c r="U270">
        <v>-8</v>
      </c>
      <c r="V270">
        <v>1913</v>
      </c>
      <c r="W270" t="s">
        <v>705</v>
      </c>
      <c r="AB270" t="e">
        <f>IF(I270=$AA$2, _xlfn.XLOOKUP(P270,tennis_clusters!B:B,tennis_clusters!AB:AB),"NA")</f>
        <v>#N/A</v>
      </c>
      <c r="AC270" t="str">
        <f>IF(OR(ISNUMBER(AB270),ISNA(AB270)),"NA",_xlfn.XLOOKUP(I270,tennis_clusters!B:B,tennis_clusters!AB:AB))</f>
        <v>NA</v>
      </c>
      <c r="AD270" t="str">
        <f t="shared" si="37"/>
        <v>W</v>
      </c>
      <c r="AE270" t="str">
        <f t="shared" si="38"/>
        <v/>
      </c>
      <c r="AF270" t="str">
        <f t="shared" si="39"/>
        <v/>
      </c>
      <c r="AG270" t="str">
        <f>IF(AF270="","",_xlfn.XLOOKUP(AI270,pete_sampras_train!AL:AL,pete_sampras_train!AM:AM))</f>
        <v/>
      </c>
      <c r="AH270" t="str">
        <f t="shared" si="40"/>
        <v/>
      </c>
      <c r="AI270" t="str">
        <f t="shared" si="41"/>
        <v/>
      </c>
      <c r="AJ270">
        <f t="shared" si="42"/>
        <v>2027</v>
      </c>
      <c r="AK270">
        <f t="shared" si="43"/>
        <v>1913</v>
      </c>
      <c r="AL270" t="str">
        <f t="shared" si="36"/>
        <v/>
      </c>
      <c r="AN270" t="str">
        <f t="shared" si="44"/>
        <v/>
      </c>
    </row>
    <row r="271" spans="1:40" x14ac:dyDescent="0.2">
      <c r="A271" s="2" t="d">
        <v>2000-08-28</v>
      </c>
      <c r="B271" t="s">
        <v>607</v>
      </c>
      <c r="C271" t="s">
        <v>608</v>
      </c>
      <c r="D271">
        <v>5</v>
      </c>
      <c r="E271" t="s">
        <v>609</v>
      </c>
      <c r="F271" t="b">
        <v>0</v>
      </c>
      <c r="G271">
        <v>63</v>
      </c>
      <c r="H271" t="s">
        <v>620</v>
      </c>
      <c r="I271" t="s">
        <v>462</v>
      </c>
      <c r="J271">
        <v>4</v>
      </c>
      <c r="K271" t="s">
        <v>611</v>
      </c>
      <c r="L271" t="s">
        <v>612</v>
      </c>
      <c r="M271">
        <v>4</v>
      </c>
      <c r="N271">
        <v>2</v>
      </c>
      <c r="O271">
        <v>2260</v>
      </c>
      <c r="P271" t="s">
        <v>240</v>
      </c>
      <c r="R271" t="s">
        <v>652</v>
      </c>
      <c r="S271" t="s">
        <v>653</v>
      </c>
      <c r="T271">
        <v>182</v>
      </c>
      <c r="U271">
        <v>-3</v>
      </c>
      <c r="V271">
        <v>1880</v>
      </c>
      <c r="W271" t="s">
        <v>796</v>
      </c>
      <c r="Y271" t="s">
        <v>646</v>
      </c>
      <c r="AB271">
        <f>IF(I271=$AA$2, _xlfn.XLOOKUP(P271,tennis_clusters!B:B,tennis_clusters!AB:AB),"NA")</f>
        <v>2</v>
      </c>
      <c r="AC271" t="str">
        <f>IF(OR(ISNUMBER(AB271),ISNA(AB271)),"NA",_xlfn.XLOOKUP(I271,tennis_clusters!B:B,tennis_clusters!AB:AB))</f>
        <v>NA</v>
      </c>
      <c r="AD271" t="str">
        <f t="shared" si="37"/>
        <v>W</v>
      </c>
      <c r="AE271" t="str">
        <f t="shared" si="38"/>
        <v>W</v>
      </c>
      <c r="AF271">
        <f t="shared" si="39"/>
        <v>1</v>
      </c>
      <c r="AG271">
        <f>IF(AF271="","",_xlfn.XLOOKUP(AI271,pete_sampras_train!AL:AL,pete_sampras_train!AM:AM))</f>
        <v>0.78749999999999998</v>
      </c>
      <c r="AH271">
        <f t="shared" si="40"/>
        <v>0.89911737164327676</v>
      </c>
      <c r="AI271">
        <f t="shared" si="41"/>
        <v>2</v>
      </c>
      <c r="AJ271">
        <f t="shared" si="42"/>
        <v>2260</v>
      </c>
      <c r="AK271">
        <f t="shared" si="43"/>
        <v>1880</v>
      </c>
      <c r="AL271">
        <f t="shared" si="36"/>
        <v>4.5156250000000009E-2</v>
      </c>
      <c r="AN271">
        <f t="shared" si="44"/>
        <v>1.017730470416074E-2</v>
      </c>
    </row>
    <row r="272" spans="1:40" x14ac:dyDescent="0.2">
      <c r="A272" s="2" t="d">
        <v>2000-06-12</v>
      </c>
      <c r="B272" t="s">
        <v>762</v>
      </c>
      <c r="C272" t="s">
        <v>637</v>
      </c>
      <c r="D272">
        <v>3</v>
      </c>
      <c r="E272" t="s">
        <v>608</v>
      </c>
      <c r="F272" t="b">
        <v>0</v>
      </c>
      <c r="G272">
        <v>65</v>
      </c>
      <c r="H272" t="s">
        <v>610</v>
      </c>
      <c r="I272" t="s">
        <v>349</v>
      </c>
      <c r="J272">
        <v>6</v>
      </c>
      <c r="K272" t="s">
        <v>643</v>
      </c>
      <c r="L272" t="s">
        <v>644</v>
      </c>
      <c r="M272">
        <v>11</v>
      </c>
      <c r="N272">
        <v>13</v>
      </c>
      <c r="O272">
        <v>2156</v>
      </c>
      <c r="P272" t="s">
        <v>462</v>
      </c>
      <c r="Q272">
        <v>2</v>
      </c>
      <c r="R272" t="s">
        <v>611</v>
      </c>
      <c r="S272" t="s">
        <v>612</v>
      </c>
      <c r="T272">
        <v>4</v>
      </c>
      <c r="U272">
        <v>-13</v>
      </c>
      <c r="V272">
        <v>2254</v>
      </c>
      <c r="W272" t="s">
        <v>709</v>
      </c>
      <c r="AB272" t="str">
        <f>IF(I272=$AA$2, _xlfn.XLOOKUP(P272,tennis_clusters!B:B,tennis_clusters!AB:AB),"NA")</f>
        <v>NA</v>
      </c>
      <c r="AC272">
        <f>IF(OR(ISNUMBER(AB272),ISNA(AB272)),"NA",_xlfn.XLOOKUP(I272,tennis_clusters!B:B,tennis_clusters!AB:AB))</f>
        <v>8</v>
      </c>
      <c r="AD272" t="str">
        <f t="shared" si="37"/>
        <v>L</v>
      </c>
      <c r="AE272" t="str">
        <f t="shared" si="38"/>
        <v>L</v>
      </c>
      <c r="AF272">
        <f t="shared" si="39"/>
        <v>0</v>
      </c>
      <c r="AG272">
        <f>IF(AF272="","",_xlfn.XLOOKUP(AI272,pete_sampras_train!AL:AL,pete_sampras_train!AM:AM))</f>
        <v>0.7415730337078652</v>
      </c>
      <c r="AH272">
        <f t="shared" si="40"/>
        <v>0.63740837674448447</v>
      </c>
      <c r="AI272">
        <f t="shared" si="41"/>
        <v>8</v>
      </c>
      <c r="AJ272">
        <f t="shared" si="42"/>
        <v>2254</v>
      </c>
      <c r="AK272">
        <f t="shared" si="43"/>
        <v>2156</v>
      </c>
      <c r="AL272">
        <f t="shared" si="36"/>
        <v>0.54993056432268661</v>
      </c>
      <c r="AN272">
        <f t="shared" si="44"/>
        <v>0.40628943874403867</v>
      </c>
    </row>
    <row r="273" spans="1:40" x14ac:dyDescent="0.2">
      <c r="A273" s="2" t="d">
        <v>1999-05-16</v>
      </c>
      <c r="B273" t="s">
        <v>675</v>
      </c>
      <c r="C273" t="s">
        <v>676</v>
      </c>
      <c r="D273">
        <v>3</v>
      </c>
      <c r="E273" t="s">
        <v>671</v>
      </c>
      <c r="F273" t="b">
        <v>0</v>
      </c>
      <c r="G273">
        <v>25</v>
      </c>
      <c r="H273" t="s">
        <v>677</v>
      </c>
      <c r="I273" t="s">
        <v>462</v>
      </c>
      <c r="K273" t="s">
        <v>611</v>
      </c>
      <c r="L273" t="s">
        <v>612</v>
      </c>
      <c r="M273">
        <v>2</v>
      </c>
      <c r="N273">
        <v>5</v>
      </c>
      <c r="O273">
        <v>2219</v>
      </c>
      <c r="P273" t="s">
        <v>331</v>
      </c>
      <c r="R273" t="s">
        <v>716</v>
      </c>
      <c r="S273" t="s">
        <v>717</v>
      </c>
      <c r="T273">
        <v>12</v>
      </c>
      <c r="U273">
        <v>-6</v>
      </c>
      <c r="V273">
        <v>2092</v>
      </c>
      <c r="W273" t="s">
        <v>878</v>
      </c>
      <c r="AB273">
        <f>IF(I273=$AA$2, _xlfn.XLOOKUP(P273,tennis_clusters!B:B,tennis_clusters!AB:AB),"NA")</f>
        <v>13</v>
      </c>
      <c r="AC273" t="str">
        <f>IF(OR(ISNUMBER(AB273),ISNA(AB273)),"NA",_xlfn.XLOOKUP(I273,tennis_clusters!B:B,tennis_clusters!AB:AB))</f>
        <v>NA</v>
      </c>
      <c r="AD273" t="str">
        <f t="shared" si="37"/>
        <v>W</v>
      </c>
      <c r="AE273" t="str">
        <f t="shared" si="38"/>
        <v>W</v>
      </c>
      <c r="AF273">
        <f t="shared" si="39"/>
        <v>1</v>
      </c>
      <c r="AG273">
        <f>IF(AF273="","",_xlfn.XLOOKUP(AI273,pete_sampras_train!AL:AL,pete_sampras_train!AM:AM))</f>
        <v>0.80909090909090908</v>
      </c>
      <c r="AH273">
        <f t="shared" si="40"/>
        <v>0.67504020104029872</v>
      </c>
      <c r="AI273">
        <f t="shared" si="41"/>
        <v>13</v>
      </c>
      <c r="AJ273">
        <f t="shared" si="42"/>
        <v>2219</v>
      </c>
      <c r="AK273">
        <f t="shared" si="43"/>
        <v>2092</v>
      </c>
      <c r="AL273">
        <f t="shared" si="36"/>
        <v>3.6446280991735538E-2</v>
      </c>
      <c r="AN273">
        <f t="shared" si="44"/>
        <v>0.10559887093992948</v>
      </c>
    </row>
    <row r="274" spans="1:40" x14ac:dyDescent="0.2">
      <c r="A274" s="2" t="d">
        <v>1998-08-03</v>
      </c>
      <c r="B274" t="s">
        <v>650</v>
      </c>
      <c r="C274" t="s">
        <v>642</v>
      </c>
      <c r="D274">
        <v>3</v>
      </c>
      <c r="E274" t="s">
        <v>609</v>
      </c>
      <c r="F274" t="b">
        <v>0</v>
      </c>
      <c r="G274">
        <v>54</v>
      </c>
      <c r="H274" t="s">
        <v>618</v>
      </c>
      <c r="I274" t="s">
        <v>60</v>
      </c>
      <c r="J274">
        <v>8</v>
      </c>
      <c r="K274" t="s">
        <v>611</v>
      </c>
      <c r="L274" t="s">
        <v>612</v>
      </c>
      <c r="M274">
        <v>11</v>
      </c>
      <c r="N274">
        <v>13</v>
      </c>
      <c r="O274">
        <v>2199</v>
      </c>
      <c r="P274" t="s">
        <v>462</v>
      </c>
      <c r="Q274">
        <v>1</v>
      </c>
      <c r="R274" t="s">
        <v>611</v>
      </c>
      <c r="S274" t="s">
        <v>612</v>
      </c>
      <c r="T274">
        <v>1</v>
      </c>
      <c r="U274">
        <v>-14</v>
      </c>
      <c r="V274">
        <v>2304</v>
      </c>
      <c r="W274" t="s">
        <v>920</v>
      </c>
      <c r="AB274" t="str">
        <f>IF(I274=$AA$2, _xlfn.XLOOKUP(P274,tennis_clusters!B:B,tennis_clusters!AB:AB),"NA")</f>
        <v>NA</v>
      </c>
      <c r="AC274">
        <f>IF(OR(ISNUMBER(AB274),ISNA(AB274)),"NA",_xlfn.XLOOKUP(I274,tennis_clusters!B:B,tennis_clusters!AB:AB))</f>
        <v>21</v>
      </c>
      <c r="AD274" t="str">
        <f t="shared" si="37"/>
        <v>L</v>
      </c>
      <c r="AE274" t="str">
        <f t="shared" si="38"/>
        <v>L</v>
      </c>
      <c r="AF274">
        <f t="shared" si="39"/>
        <v>0</v>
      </c>
      <c r="AG274">
        <f>IF(AF274="","",_xlfn.XLOOKUP(AI274,pete_sampras_train!AL:AL,pete_sampras_train!AM:AM))</f>
        <v>0.5714285714285714</v>
      </c>
      <c r="AH274">
        <f t="shared" si="40"/>
        <v>0.64666884232561461</v>
      </c>
      <c r="AI274">
        <f t="shared" si="41"/>
        <v>21</v>
      </c>
      <c r="AJ274">
        <f t="shared" si="42"/>
        <v>2304</v>
      </c>
      <c r="AK274">
        <f t="shared" si="43"/>
        <v>2199</v>
      </c>
      <c r="AL274">
        <f t="shared" si="36"/>
        <v>0.32653061224489793</v>
      </c>
      <c r="AN274">
        <f t="shared" si="44"/>
        <v>0.41818059163475063</v>
      </c>
    </row>
    <row r="275" spans="1:40" x14ac:dyDescent="0.2">
      <c r="A275" s="2" t="d">
        <v>1998-04-27</v>
      </c>
      <c r="B275" t="s">
        <v>929</v>
      </c>
      <c r="C275" t="s">
        <v>637</v>
      </c>
      <c r="D275">
        <v>3</v>
      </c>
      <c r="E275" t="s">
        <v>671</v>
      </c>
      <c r="F275" t="b">
        <v>0</v>
      </c>
      <c r="G275">
        <v>17</v>
      </c>
      <c r="H275" t="s">
        <v>624</v>
      </c>
      <c r="I275" t="s">
        <v>462</v>
      </c>
      <c r="J275">
        <v>1</v>
      </c>
      <c r="K275" t="s">
        <v>611</v>
      </c>
      <c r="L275" t="s">
        <v>612</v>
      </c>
      <c r="M275">
        <v>1</v>
      </c>
      <c r="N275">
        <v>1</v>
      </c>
      <c r="O275">
        <v>2292</v>
      </c>
      <c r="P275" t="s">
        <v>47</v>
      </c>
      <c r="R275" t="s">
        <v>611</v>
      </c>
      <c r="S275" t="s">
        <v>612</v>
      </c>
      <c r="T275">
        <v>110</v>
      </c>
      <c r="U275">
        <v>-2</v>
      </c>
      <c r="V275">
        <v>1816</v>
      </c>
      <c r="W275" t="s">
        <v>934</v>
      </c>
      <c r="AB275">
        <f>IF(I275=$AA$2, _xlfn.XLOOKUP(P275,tennis_clusters!B:B,tennis_clusters!AB:AB),"NA")</f>
        <v>5</v>
      </c>
      <c r="AC275" t="str">
        <f>IF(OR(ISNUMBER(AB275),ISNA(AB275)),"NA",_xlfn.XLOOKUP(I275,tennis_clusters!B:B,tennis_clusters!AB:AB))</f>
        <v>NA</v>
      </c>
      <c r="AD275" t="str">
        <f t="shared" si="37"/>
        <v>W</v>
      </c>
      <c r="AE275" t="str">
        <f t="shared" si="38"/>
        <v>W</v>
      </c>
      <c r="AF275">
        <f t="shared" si="39"/>
        <v>1</v>
      </c>
      <c r="AG275">
        <f>IF(AF275="","",_xlfn.XLOOKUP(AI275,pete_sampras_train!AL:AL,pete_sampras_train!AM:AM))</f>
        <v>0.8666666666666667</v>
      </c>
      <c r="AH275">
        <f t="shared" si="40"/>
        <v>0.93935044149060221</v>
      </c>
      <c r="AI275">
        <f t="shared" si="41"/>
        <v>5</v>
      </c>
      <c r="AJ275">
        <f t="shared" si="42"/>
        <v>2292</v>
      </c>
      <c r="AK275">
        <f t="shared" si="43"/>
        <v>1816</v>
      </c>
      <c r="AL275">
        <f t="shared" si="36"/>
        <v>1.7777777777777771E-2</v>
      </c>
      <c r="AN275">
        <f t="shared" si="44"/>
        <v>3.6783689473848663E-3</v>
      </c>
    </row>
    <row r="276" spans="1:40" x14ac:dyDescent="0.2">
      <c r="A276" s="2" t="d">
        <v>1990-06-18</v>
      </c>
      <c r="B276" t="s">
        <v>1300</v>
      </c>
      <c r="C276" t="s">
        <v>637</v>
      </c>
      <c r="D276">
        <v>3</v>
      </c>
      <c r="E276" t="s">
        <v>608</v>
      </c>
      <c r="F276" t="b">
        <v>0</v>
      </c>
      <c r="H276" t="s">
        <v>620</v>
      </c>
      <c r="I276" t="s">
        <v>462</v>
      </c>
      <c r="J276">
        <v>2</v>
      </c>
      <c r="K276" t="s">
        <v>611</v>
      </c>
      <c r="L276" t="s">
        <v>612</v>
      </c>
      <c r="M276">
        <v>21</v>
      </c>
      <c r="N276">
        <v>5</v>
      </c>
      <c r="O276">
        <v>2016</v>
      </c>
      <c r="P276" t="s">
        <v>1352</v>
      </c>
      <c r="R276" t="s">
        <v>611</v>
      </c>
      <c r="S276" t="s">
        <v>612</v>
      </c>
      <c r="T276">
        <v>108</v>
      </c>
      <c r="U276">
        <v>-6</v>
      </c>
      <c r="V276">
        <v>1821</v>
      </c>
      <c r="W276" t="s">
        <v>705</v>
      </c>
      <c r="Y276" t="s">
        <v>646</v>
      </c>
      <c r="AB276" t="e">
        <f>IF(I276=$AA$2, _xlfn.XLOOKUP(P276,tennis_clusters!B:B,tennis_clusters!AB:AB),"NA")</f>
        <v>#N/A</v>
      </c>
      <c r="AC276" t="str">
        <f>IF(OR(ISNUMBER(AB276),ISNA(AB276)),"NA",_xlfn.XLOOKUP(I276,tennis_clusters!B:B,tennis_clusters!AB:AB))</f>
        <v>NA</v>
      </c>
      <c r="AD276" t="str">
        <f t="shared" si="37"/>
        <v>W</v>
      </c>
      <c r="AE276" t="str">
        <f t="shared" si="38"/>
        <v/>
      </c>
      <c r="AF276" t="str">
        <f t="shared" si="39"/>
        <v/>
      </c>
      <c r="AG276" t="str">
        <f>IF(AF276="","",_xlfn.XLOOKUP(AI276,pete_sampras_train!AL:AL,pete_sampras_train!AM:AM))</f>
        <v/>
      </c>
      <c r="AH276" t="str">
        <f t="shared" si="40"/>
        <v/>
      </c>
      <c r="AI276" t="str">
        <f t="shared" si="41"/>
        <v/>
      </c>
      <c r="AJ276">
        <f t="shared" si="42"/>
        <v>2016</v>
      </c>
      <c r="AK276">
        <f t="shared" si="43"/>
        <v>1821</v>
      </c>
      <c r="AL276" t="str">
        <f t="shared" si="36"/>
        <v/>
      </c>
      <c r="AN276" t="str">
        <f t="shared" si="44"/>
        <v/>
      </c>
    </row>
    <row r="277" spans="1:40" x14ac:dyDescent="0.2">
      <c r="A277" s="2" t="d">
        <v>1995-01-16</v>
      </c>
      <c r="B277" t="s">
        <v>719</v>
      </c>
      <c r="C277" t="s">
        <v>608</v>
      </c>
      <c r="D277">
        <v>5</v>
      </c>
      <c r="E277" t="s">
        <v>609</v>
      </c>
      <c r="F277" t="b">
        <v>0</v>
      </c>
      <c r="G277">
        <v>43</v>
      </c>
      <c r="H277" t="s">
        <v>632</v>
      </c>
      <c r="I277" t="s">
        <v>462</v>
      </c>
      <c r="J277">
        <v>1</v>
      </c>
      <c r="K277" t="s">
        <v>611</v>
      </c>
      <c r="L277" t="s">
        <v>612</v>
      </c>
      <c r="M277">
        <v>1</v>
      </c>
      <c r="N277">
        <v>1</v>
      </c>
      <c r="O277">
        <v>2349</v>
      </c>
      <c r="P277" t="s">
        <v>206</v>
      </c>
      <c r="R277" t="s">
        <v>672</v>
      </c>
      <c r="S277" t="s">
        <v>673</v>
      </c>
      <c r="T277">
        <v>95</v>
      </c>
      <c r="U277">
        <v>-2</v>
      </c>
      <c r="V277">
        <v>1812</v>
      </c>
      <c r="W277" t="s">
        <v>1114</v>
      </c>
      <c r="AB277">
        <f>IF(I277=$AA$2, _xlfn.XLOOKUP(P277,tennis_clusters!B:B,tennis_clusters!AB:AB),"NA")</f>
        <v>22</v>
      </c>
      <c r="AC277" t="str">
        <f>IF(OR(ISNUMBER(AB277),ISNA(AB277)),"NA",_xlfn.XLOOKUP(I277,tennis_clusters!B:B,tennis_clusters!AB:AB))</f>
        <v>NA</v>
      </c>
      <c r="AD277" t="str">
        <f t="shared" si="37"/>
        <v>W</v>
      </c>
      <c r="AE277" t="str">
        <f t="shared" si="38"/>
        <v>W</v>
      </c>
      <c r="AF277">
        <f t="shared" si="39"/>
        <v>1</v>
      </c>
      <c r="AG277">
        <f>IF(AF277="","",_xlfn.XLOOKUP(AI277,pete_sampras_train!AL:AL,pete_sampras_train!AM:AM))</f>
        <v>0.84375</v>
      </c>
      <c r="AH277">
        <f t="shared" si="40"/>
        <v>0.95652914258860611</v>
      </c>
      <c r="AI277">
        <f t="shared" si="41"/>
        <v>22</v>
      </c>
      <c r="AJ277">
        <f t="shared" si="42"/>
        <v>2349</v>
      </c>
      <c r="AK277">
        <f t="shared" si="43"/>
        <v>1812</v>
      </c>
      <c r="AL277">
        <f t="shared" si="36"/>
        <v>2.44140625E-2</v>
      </c>
      <c r="AN277">
        <f t="shared" si="44"/>
        <v>1.8897154440817394E-3</v>
      </c>
    </row>
    <row r="278" spans="1:40" x14ac:dyDescent="0.2">
      <c r="A278" s="2" t="d">
        <v>1996-02-19</v>
      </c>
      <c r="B278" t="s">
        <v>782</v>
      </c>
      <c r="C278" t="s">
        <v>783</v>
      </c>
      <c r="D278">
        <v>3</v>
      </c>
      <c r="E278" t="s">
        <v>609</v>
      </c>
      <c r="F278" t="b">
        <v>1</v>
      </c>
      <c r="G278">
        <v>62</v>
      </c>
      <c r="H278" t="s">
        <v>624</v>
      </c>
      <c r="I278" t="s">
        <v>462</v>
      </c>
      <c r="J278">
        <v>1</v>
      </c>
      <c r="K278" t="s">
        <v>611</v>
      </c>
      <c r="L278" t="s">
        <v>612</v>
      </c>
      <c r="M278">
        <v>1</v>
      </c>
      <c r="N278">
        <v>2</v>
      </c>
      <c r="O278">
        <v>2335</v>
      </c>
      <c r="P278" t="s">
        <v>485</v>
      </c>
      <c r="R278" t="s">
        <v>611</v>
      </c>
      <c r="S278" t="s">
        <v>612</v>
      </c>
      <c r="T278">
        <v>59</v>
      </c>
      <c r="U278">
        <v>-2</v>
      </c>
      <c r="V278">
        <v>1986</v>
      </c>
      <c r="W278" t="s">
        <v>902</v>
      </c>
      <c r="AB278">
        <f>IF(I278=$AA$2, _xlfn.XLOOKUP(P278,tennis_clusters!B:B,tennis_clusters!AB:AB),"NA")</f>
        <v>13</v>
      </c>
      <c r="AC278" t="str">
        <f>IF(OR(ISNUMBER(AB278),ISNA(AB278)),"NA",_xlfn.XLOOKUP(I278,tennis_clusters!B:B,tennis_clusters!AB:AB))</f>
        <v>NA</v>
      </c>
      <c r="AD278" t="str">
        <f t="shared" si="37"/>
        <v>W</v>
      </c>
      <c r="AE278" t="str">
        <f t="shared" si="38"/>
        <v>W</v>
      </c>
      <c r="AF278">
        <f t="shared" si="39"/>
        <v>1</v>
      </c>
      <c r="AG278">
        <f>IF(AF278="","",_xlfn.XLOOKUP(AI278,pete_sampras_train!AL:AL,pete_sampras_train!AM:AM))</f>
        <v>0.80909090909090908</v>
      </c>
      <c r="AH278">
        <f t="shared" si="40"/>
        <v>0.88173935934190739</v>
      </c>
      <c r="AI278">
        <f t="shared" si="41"/>
        <v>13</v>
      </c>
      <c r="AJ278">
        <f t="shared" si="42"/>
        <v>2335</v>
      </c>
      <c r="AK278">
        <f t="shared" si="43"/>
        <v>1986</v>
      </c>
      <c r="AL278">
        <f t="shared" si="36"/>
        <v>3.6446280991735538E-2</v>
      </c>
      <c r="AN278">
        <f t="shared" si="44"/>
        <v>1.3985579128862507E-2</v>
      </c>
    </row>
    <row r="279" spans="1:40" x14ac:dyDescent="0.2">
      <c r="A279" s="2" t="d">
        <v>2001-07-23</v>
      </c>
      <c r="B279" t="s">
        <v>750</v>
      </c>
      <c r="C279" t="s">
        <v>637</v>
      </c>
      <c r="D279">
        <v>3</v>
      </c>
      <c r="E279" t="s">
        <v>609</v>
      </c>
      <c r="F279" t="b">
        <v>0</v>
      </c>
      <c r="G279">
        <v>62</v>
      </c>
      <c r="H279" t="s">
        <v>610</v>
      </c>
      <c r="I279" t="s">
        <v>60</v>
      </c>
      <c r="J279">
        <v>3</v>
      </c>
      <c r="K279" t="s">
        <v>611</v>
      </c>
      <c r="L279" t="s">
        <v>612</v>
      </c>
      <c r="M279">
        <v>3</v>
      </c>
      <c r="N279">
        <v>7</v>
      </c>
      <c r="O279">
        <v>2259</v>
      </c>
      <c r="P279" t="s">
        <v>462</v>
      </c>
      <c r="Q279">
        <v>4</v>
      </c>
      <c r="R279" t="s">
        <v>611</v>
      </c>
      <c r="S279" t="s">
        <v>612</v>
      </c>
      <c r="T279">
        <v>12</v>
      </c>
      <c r="U279">
        <v>-8</v>
      </c>
      <c r="V279">
        <v>2172</v>
      </c>
      <c r="W279" t="s">
        <v>692</v>
      </c>
      <c r="AB279" t="str">
        <f>IF(I279=$AA$2, _xlfn.XLOOKUP(P279,tennis_clusters!B:B,tennis_clusters!AB:AB),"NA")</f>
        <v>NA</v>
      </c>
      <c r="AC279">
        <f>IF(OR(ISNUMBER(AB279),ISNA(AB279)),"NA",_xlfn.XLOOKUP(I279,tennis_clusters!B:B,tennis_clusters!AB:AB))</f>
        <v>21</v>
      </c>
      <c r="AD279" t="str">
        <f t="shared" si="37"/>
        <v>L</v>
      </c>
      <c r="AE279" t="str">
        <f t="shared" si="38"/>
        <v>L</v>
      </c>
      <c r="AF279">
        <f t="shared" si="39"/>
        <v>0</v>
      </c>
      <c r="AG279">
        <f>IF(AF279="","",_xlfn.XLOOKUP(AI279,pete_sampras_train!AL:AL,pete_sampras_train!AM:AM))</f>
        <v>0.5714285714285714</v>
      </c>
      <c r="AH279">
        <f t="shared" si="40"/>
        <v>0.37734980421273789</v>
      </c>
      <c r="AI279">
        <f t="shared" si="41"/>
        <v>21</v>
      </c>
      <c r="AJ279">
        <f t="shared" si="42"/>
        <v>2172</v>
      </c>
      <c r="AK279">
        <f t="shared" si="43"/>
        <v>2259</v>
      </c>
      <c r="AL279">
        <f t="shared" si="36"/>
        <v>0.32653061224489793</v>
      </c>
      <c r="AN279">
        <f t="shared" si="44"/>
        <v>0.14239287473939163</v>
      </c>
    </row>
    <row r="280" spans="1:40" x14ac:dyDescent="0.2">
      <c r="A280" s="2" t="d">
        <v>1998-03-09</v>
      </c>
      <c r="B280" t="s">
        <v>706</v>
      </c>
      <c r="C280" t="s">
        <v>642</v>
      </c>
      <c r="D280">
        <v>3</v>
      </c>
      <c r="E280" t="s">
        <v>609</v>
      </c>
      <c r="F280" t="b">
        <v>0</v>
      </c>
      <c r="G280">
        <v>64</v>
      </c>
      <c r="H280" t="s">
        <v>620</v>
      </c>
      <c r="I280" t="s">
        <v>546</v>
      </c>
      <c r="K280" t="s">
        <v>729</v>
      </c>
      <c r="L280" t="s">
        <v>730</v>
      </c>
      <c r="M280">
        <v>20</v>
      </c>
      <c r="N280">
        <v>17</v>
      </c>
      <c r="O280">
        <v>2069</v>
      </c>
      <c r="P280" t="s">
        <v>462</v>
      </c>
      <c r="Q280">
        <v>1</v>
      </c>
      <c r="R280" t="s">
        <v>611</v>
      </c>
      <c r="S280" t="s">
        <v>612</v>
      </c>
      <c r="T280">
        <v>1</v>
      </c>
      <c r="U280">
        <v>-16</v>
      </c>
      <c r="V280">
        <v>2333</v>
      </c>
      <c r="W280" t="s">
        <v>742</v>
      </c>
      <c r="AB280" t="str">
        <f>IF(I280=$AA$2, _xlfn.XLOOKUP(P280,tennis_clusters!B:B,tennis_clusters!AB:AB),"NA")</f>
        <v>NA</v>
      </c>
      <c r="AC280">
        <f>IF(OR(ISNUMBER(AB280),ISNA(AB280)),"NA",_xlfn.XLOOKUP(I280,tennis_clusters!B:B,tennis_clusters!AB:AB))</f>
        <v>18</v>
      </c>
      <c r="AD280" t="str">
        <f t="shared" si="37"/>
        <v>L</v>
      </c>
      <c r="AE280" t="str">
        <f t="shared" si="38"/>
        <v>L</v>
      </c>
      <c r="AF280">
        <f t="shared" si="39"/>
        <v>0</v>
      </c>
      <c r="AG280">
        <f>IF(AF280="","",_xlfn.XLOOKUP(AI280,pete_sampras_train!AL:AL,pete_sampras_train!AM:AM))</f>
        <v>0.7021276595744681</v>
      </c>
      <c r="AH280">
        <f t="shared" si="40"/>
        <v>0.820495207286423</v>
      </c>
      <c r="AI280">
        <f t="shared" si="41"/>
        <v>18</v>
      </c>
      <c r="AJ280">
        <f t="shared" si="42"/>
        <v>2333</v>
      </c>
      <c r="AK280">
        <f t="shared" si="43"/>
        <v>2069</v>
      </c>
      <c r="AL280">
        <f t="shared" si="36"/>
        <v>0.49298325033952017</v>
      </c>
      <c r="AN280">
        <f t="shared" si="44"/>
        <v>0.67321238517999027</v>
      </c>
    </row>
    <row r="281" spans="1:40" x14ac:dyDescent="0.2">
      <c r="A281" s="2" t="d">
        <v>1996-04-15</v>
      </c>
      <c r="B281" t="s">
        <v>1029</v>
      </c>
      <c r="C281" t="s">
        <v>783</v>
      </c>
      <c r="D281">
        <v>3</v>
      </c>
      <c r="E281" t="s">
        <v>609</v>
      </c>
      <c r="F281" t="b">
        <v>0</v>
      </c>
      <c r="G281">
        <v>42</v>
      </c>
      <c r="H281" t="s">
        <v>624</v>
      </c>
      <c r="I281" t="s">
        <v>462</v>
      </c>
      <c r="J281">
        <v>1</v>
      </c>
      <c r="K281" t="s">
        <v>611</v>
      </c>
      <c r="L281" t="s">
        <v>612</v>
      </c>
      <c r="M281">
        <v>1</v>
      </c>
      <c r="O281">
        <v>2342</v>
      </c>
      <c r="P281" t="s">
        <v>348</v>
      </c>
      <c r="R281" t="s">
        <v>638</v>
      </c>
      <c r="S281" t="s">
        <v>639</v>
      </c>
      <c r="T281">
        <v>139</v>
      </c>
      <c r="U281">
        <v>-1</v>
      </c>
      <c r="V281">
        <v>1744</v>
      </c>
      <c r="W281" t="s">
        <v>744</v>
      </c>
      <c r="AB281">
        <f>IF(I281=$AA$2, _xlfn.XLOOKUP(P281,tennis_clusters!B:B,tennis_clusters!AB:AB),"NA")</f>
        <v>28</v>
      </c>
      <c r="AC281" t="str">
        <f>IF(OR(ISNUMBER(AB281),ISNA(AB281)),"NA",_xlfn.XLOOKUP(I281,tennis_clusters!B:B,tennis_clusters!AB:AB))</f>
        <v>NA</v>
      </c>
      <c r="AD281" t="str">
        <f t="shared" si="37"/>
        <v>W</v>
      </c>
      <c r="AE281" t="str">
        <f t="shared" si="38"/>
        <v>W</v>
      </c>
      <c r="AF281">
        <f t="shared" si="39"/>
        <v>1</v>
      </c>
      <c r="AG281">
        <f>IF(AF281="","",_xlfn.XLOOKUP(AI281,pete_sampras_train!AL:AL,pete_sampras_train!AM:AM))</f>
        <v>0.8</v>
      </c>
      <c r="AH281">
        <f t="shared" si="40"/>
        <v>0.96900262249618796</v>
      </c>
      <c r="AI281">
        <f t="shared" si="41"/>
        <v>28</v>
      </c>
      <c r="AJ281">
        <f t="shared" si="42"/>
        <v>2342</v>
      </c>
      <c r="AK281">
        <f t="shared" si="43"/>
        <v>1744</v>
      </c>
      <c r="AL281">
        <f t="shared" si="36"/>
        <v>3.999999999999998E-2</v>
      </c>
      <c r="AN281">
        <f t="shared" si="44"/>
        <v>9.6083741211383273E-4</v>
      </c>
    </row>
    <row r="282" spans="1:40" x14ac:dyDescent="0.2">
      <c r="A282" s="2" t="d">
        <v>1996-08-26</v>
      </c>
      <c r="B282" t="s">
        <v>607</v>
      </c>
      <c r="C282" t="s">
        <v>608</v>
      </c>
      <c r="D282">
        <v>5</v>
      </c>
      <c r="E282" t="s">
        <v>609</v>
      </c>
      <c r="F282" t="b">
        <v>0</v>
      </c>
      <c r="G282">
        <v>50</v>
      </c>
      <c r="H282" t="s">
        <v>620</v>
      </c>
      <c r="I282" t="s">
        <v>462</v>
      </c>
      <c r="J282">
        <v>1</v>
      </c>
      <c r="K282" t="s">
        <v>611</v>
      </c>
      <c r="L282" t="s">
        <v>612</v>
      </c>
      <c r="M282">
        <v>1</v>
      </c>
      <c r="N282">
        <v>4</v>
      </c>
      <c r="O282">
        <v>2322</v>
      </c>
      <c r="P282" t="s">
        <v>387</v>
      </c>
      <c r="R282" t="s">
        <v>643</v>
      </c>
      <c r="S282" t="s">
        <v>644</v>
      </c>
      <c r="T282">
        <v>22</v>
      </c>
      <c r="U282">
        <v>-5</v>
      </c>
      <c r="V282">
        <v>2026</v>
      </c>
      <c r="W282" t="s">
        <v>723</v>
      </c>
      <c r="AB282">
        <f>IF(I282=$AA$2, _xlfn.XLOOKUP(P282,tennis_clusters!B:B,tennis_clusters!AB:AB),"NA")</f>
        <v>16</v>
      </c>
      <c r="AC282" t="str">
        <f>IF(OR(ISNUMBER(AB282),ISNA(AB282)),"NA",_xlfn.XLOOKUP(I282,tennis_clusters!B:B,tennis_clusters!AB:AB))</f>
        <v>NA</v>
      </c>
      <c r="AD282" t="str">
        <f t="shared" si="37"/>
        <v>W</v>
      </c>
      <c r="AE282" t="str">
        <f t="shared" si="38"/>
        <v>W</v>
      </c>
      <c r="AF282">
        <f t="shared" si="39"/>
        <v>1</v>
      </c>
      <c r="AG282">
        <f>IF(AF282="","",_xlfn.XLOOKUP(AI282,pete_sampras_train!AL:AL,pete_sampras_train!AM:AM))</f>
        <v>0.62264150943396224</v>
      </c>
      <c r="AH282">
        <f t="shared" si="40"/>
        <v>0.8460451004320948</v>
      </c>
      <c r="AI282">
        <f t="shared" si="41"/>
        <v>16</v>
      </c>
      <c r="AJ282">
        <f t="shared" si="42"/>
        <v>2322</v>
      </c>
      <c r="AK282">
        <f t="shared" si="43"/>
        <v>2026</v>
      </c>
      <c r="AL282">
        <f t="shared" si="36"/>
        <v>0.1423994304022784</v>
      </c>
      <c r="AN282">
        <f t="shared" si="44"/>
        <v>2.3702111100963777E-2</v>
      </c>
    </row>
    <row r="283" spans="1:40" x14ac:dyDescent="0.2">
      <c r="A283" s="2" t="d">
        <v>1991-04-01</v>
      </c>
      <c r="B283" t="s">
        <v>1312</v>
      </c>
      <c r="C283" t="s">
        <v>637</v>
      </c>
      <c r="D283">
        <v>3</v>
      </c>
      <c r="E283" t="s">
        <v>609</v>
      </c>
      <c r="F283" t="b">
        <v>0</v>
      </c>
      <c r="G283">
        <v>29</v>
      </c>
      <c r="H283" t="s">
        <v>614</v>
      </c>
      <c r="I283" t="s">
        <v>150</v>
      </c>
      <c r="J283">
        <v>4</v>
      </c>
      <c r="K283" t="s">
        <v>611</v>
      </c>
      <c r="L283" t="s">
        <v>612</v>
      </c>
      <c r="M283">
        <v>27</v>
      </c>
      <c r="N283">
        <v>13</v>
      </c>
      <c r="O283">
        <v>2012</v>
      </c>
      <c r="P283" t="s">
        <v>462</v>
      </c>
      <c r="Q283">
        <v>2</v>
      </c>
      <c r="R283" t="s">
        <v>611</v>
      </c>
      <c r="S283" t="s">
        <v>612</v>
      </c>
      <c r="T283">
        <v>6</v>
      </c>
      <c r="U283">
        <v>-13</v>
      </c>
      <c r="V283">
        <v>2162</v>
      </c>
      <c r="W283" t="s">
        <v>777</v>
      </c>
      <c r="AB283" t="str">
        <f>IF(I283=$AA$2, _xlfn.XLOOKUP(P283,tennis_clusters!B:B,tennis_clusters!AB:AB),"NA")</f>
        <v>NA</v>
      </c>
      <c r="AC283">
        <f>IF(OR(ISNUMBER(AB283),ISNA(AB283)),"NA",_xlfn.XLOOKUP(I283,tennis_clusters!B:B,tennis_clusters!AB:AB))</f>
        <v>2</v>
      </c>
      <c r="AD283" t="str">
        <f t="shared" si="37"/>
        <v>L</v>
      </c>
      <c r="AE283" t="str">
        <f t="shared" si="38"/>
        <v>L</v>
      </c>
      <c r="AF283">
        <f t="shared" si="39"/>
        <v>0</v>
      </c>
      <c r="AG283">
        <f>IF(AF283="","",_xlfn.XLOOKUP(AI283,pete_sampras_train!AL:AL,pete_sampras_train!AM:AM))</f>
        <v>0.78749999999999998</v>
      </c>
      <c r="AH283">
        <f t="shared" si="40"/>
        <v>0.70338500347182864</v>
      </c>
      <c r="AI283">
        <f t="shared" si="41"/>
        <v>2</v>
      </c>
      <c r="AJ283">
        <f t="shared" si="42"/>
        <v>2162</v>
      </c>
      <c r="AK283">
        <f t="shared" si="43"/>
        <v>2012</v>
      </c>
      <c r="AL283">
        <f t="shared" si="36"/>
        <v>0.62015624999999996</v>
      </c>
      <c r="AN283">
        <f t="shared" si="44"/>
        <v>0.4947504631090644</v>
      </c>
    </row>
    <row r="284" spans="1:40" x14ac:dyDescent="0.2">
      <c r="A284" s="2" t="d">
        <v>1991-04-01</v>
      </c>
      <c r="B284" t="s">
        <v>1312</v>
      </c>
      <c r="C284" t="s">
        <v>637</v>
      </c>
      <c r="D284">
        <v>3</v>
      </c>
      <c r="E284" t="s">
        <v>609</v>
      </c>
      <c r="F284" t="b">
        <v>0</v>
      </c>
      <c r="G284">
        <v>29</v>
      </c>
      <c r="H284" t="s">
        <v>624</v>
      </c>
      <c r="I284" t="s">
        <v>462</v>
      </c>
      <c r="J284">
        <v>2</v>
      </c>
      <c r="K284" t="s">
        <v>611</v>
      </c>
      <c r="L284" t="s">
        <v>612</v>
      </c>
      <c r="M284">
        <v>6</v>
      </c>
      <c r="N284">
        <v>1</v>
      </c>
      <c r="O284">
        <v>2155</v>
      </c>
      <c r="P284" t="s">
        <v>1315</v>
      </c>
      <c r="R284" t="s">
        <v>611</v>
      </c>
      <c r="S284" t="s">
        <v>612</v>
      </c>
      <c r="T284">
        <v>89</v>
      </c>
      <c r="U284">
        <v>-3</v>
      </c>
      <c r="V284">
        <v>1789</v>
      </c>
      <c r="W284" t="s">
        <v>843</v>
      </c>
      <c r="AB284" t="e">
        <f>IF(I284=$AA$2, _xlfn.XLOOKUP(P284,tennis_clusters!B:B,tennis_clusters!AB:AB),"NA")</f>
        <v>#N/A</v>
      </c>
      <c r="AC284" t="str">
        <f>IF(OR(ISNUMBER(AB284),ISNA(AB284)),"NA",_xlfn.XLOOKUP(I284,tennis_clusters!B:B,tennis_clusters!AB:AB))</f>
        <v>NA</v>
      </c>
      <c r="AD284" t="str">
        <f t="shared" si="37"/>
        <v>W</v>
      </c>
      <c r="AE284" t="str">
        <f t="shared" si="38"/>
        <v/>
      </c>
      <c r="AF284" t="str">
        <f t="shared" si="39"/>
        <v/>
      </c>
      <c r="AG284" t="str">
        <f>IF(AF284="","",_xlfn.XLOOKUP(AI284,pete_sampras_train!AL:AL,pete_sampras_train!AM:AM))</f>
        <v/>
      </c>
      <c r="AH284" t="str">
        <f t="shared" si="40"/>
        <v/>
      </c>
      <c r="AI284" t="str">
        <f t="shared" si="41"/>
        <v/>
      </c>
      <c r="AJ284">
        <f t="shared" si="42"/>
        <v>2155</v>
      </c>
      <c r="AK284">
        <f t="shared" si="43"/>
        <v>1789</v>
      </c>
      <c r="AL284" t="str">
        <f t="shared" si="36"/>
        <v/>
      </c>
      <c r="AN284" t="str">
        <f t="shared" si="44"/>
        <v/>
      </c>
    </row>
    <row r="285" spans="1:40" x14ac:dyDescent="0.2">
      <c r="A285" s="2" t="d">
        <v>1990-03-16</v>
      </c>
      <c r="B285" t="s">
        <v>699</v>
      </c>
      <c r="C285" t="s">
        <v>642</v>
      </c>
      <c r="D285">
        <v>3</v>
      </c>
      <c r="E285" t="s">
        <v>609</v>
      </c>
      <c r="F285" t="b">
        <v>0</v>
      </c>
      <c r="H285" t="s">
        <v>618</v>
      </c>
      <c r="I285" t="s">
        <v>1357</v>
      </c>
      <c r="J285">
        <v>7</v>
      </c>
      <c r="K285" t="s">
        <v>611</v>
      </c>
      <c r="L285" t="s">
        <v>612</v>
      </c>
      <c r="M285">
        <v>9</v>
      </c>
      <c r="N285">
        <v>5</v>
      </c>
      <c r="O285">
        <v>2065</v>
      </c>
      <c r="P285" t="s">
        <v>462</v>
      </c>
      <c r="Q285">
        <v>16</v>
      </c>
      <c r="R285" t="s">
        <v>611</v>
      </c>
      <c r="S285" t="s">
        <v>612</v>
      </c>
      <c r="T285">
        <v>19</v>
      </c>
      <c r="U285">
        <v>-5</v>
      </c>
      <c r="V285">
        <v>2032</v>
      </c>
      <c r="W285" t="s">
        <v>832</v>
      </c>
      <c r="Z285" t="s">
        <v>832</v>
      </c>
      <c r="AB285" t="str">
        <f>IF(I285=$AA$2, _xlfn.XLOOKUP(P285,tennis_clusters!B:B,tennis_clusters!AB:AB),"NA")</f>
        <v>NA</v>
      </c>
      <c r="AC285" t="e">
        <f>IF(OR(ISNUMBER(AB285),ISNA(AB285)),"NA",_xlfn.XLOOKUP(I285,tennis_clusters!B:B,tennis_clusters!AB:AB))</f>
        <v>#N/A</v>
      </c>
      <c r="AD285" t="str">
        <f t="shared" si="37"/>
        <v>L</v>
      </c>
      <c r="AE285" t="str">
        <f t="shared" si="38"/>
        <v/>
      </c>
      <c r="AF285" t="str">
        <f t="shared" si="39"/>
        <v/>
      </c>
      <c r="AG285" t="str">
        <f>IF(AF285="","",_xlfn.XLOOKUP(AI285,pete_sampras_train!AL:AL,pete_sampras_train!AM:AM))</f>
        <v/>
      </c>
      <c r="AH285" t="str">
        <f t="shared" si="40"/>
        <v/>
      </c>
      <c r="AI285" t="str">
        <f t="shared" si="41"/>
        <v/>
      </c>
      <c r="AJ285">
        <f t="shared" si="42"/>
        <v>2032</v>
      </c>
      <c r="AK285">
        <f t="shared" si="43"/>
        <v>2065</v>
      </c>
      <c r="AL285" t="str">
        <f t="shared" si="36"/>
        <v/>
      </c>
      <c r="AN285" t="str">
        <f t="shared" si="44"/>
        <v/>
      </c>
    </row>
    <row r="286" spans="1:40" x14ac:dyDescent="0.2">
      <c r="A286" s="2" t="d">
        <v>1995-08-14</v>
      </c>
      <c r="B286" t="s">
        <v>845</v>
      </c>
      <c r="C286" t="s">
        <v>783</v>
      </c>
      <c r="D286">
        <v>3</v>
      </c>
      <c r="E286" t="s">
        <v>609</v>
      </c>
      <c r="F286" t="b">
        <v>0</v>
      </c>
      <c r="G286">
        <v>57</v>
      </c>
      <c r="H286" t="s">
        <v>624</v>
      </c>
      <c r="I286" t="s">
        <v>462</v>
      </c>
      <c r="J286">
        <v>1</v>
      </c>
      <c r="K286" t="s">
        <v>611</v>
      </c>
      <c r="L286" t="s">
        <v>612</v>
      </c>
      <c r="M286">
        <v>2</v>
      </c>
      <c r="N286">
        <v>1</v>
      </c>
      <c r="O286">
        <v>2315</v>
      </c>
      <c r="P286" t="s">
        <v>567</v>
      </c>
      <c r="R286" t="s">
        <v>611</v>
      </c>
      <c r="S286" t="s">
        <v>612</v>
      </c>
      <c r="T286">
        <v>81</v>
      </c>
      <c r="U286">
        <v>-2</v>
      </c>
      <c r="V286">
        <v>1841</v>
      </c>
      <c r="W286" t="s">
        <v>777</v>
      </c>
      <c r="AB286">
        <f>IF(I286=$AA$2, _xlfn.XLOOKUP(P286,tennis_clusters!B:B,tennis_clusters!AB:AB),"NA")</f>
        <v>22</v>
      </c>
      <c r="AC286" t="str">
        <f>IF(OR(ISNUMBER(AB286),ISNA(AB286)),"NA",_xlfn.XLOOKUP(I286,tennis_clusters!B:B,tennis_clusters!AB:AB))</f>
        <v>NA</v>
      </c>
      <c r="AD286" t="str">
        <f t="shared" si="37"/>
        <v>W</v>
      </c>
      <c r="AE286" t="str">
        <f t="shared" si="38"/>
        <v>W</v>
      </c>
      <c r="AF286">
        <f t="shared" si="39"/>
        <v>1</v>
      </c>
      <c r="AG286">
        <f>IF(AF286="","",_xlfn.XLOOKUP(AI286,pete_sampras_train!AL:AL,pete_sampras_train!AM:AM))</f>
        <v>0.84375</v>
      </c>
      <c r="AH286">
        <f t="shared" si="40"/>
        <v>0.93869120917839888</v>
      </c>
      <c r="AI286">
        <f t="shared" si="41"/>
        <v>22</v>
      </c>
      <c r="AJ286">
        <f t="shared" si="42"/>
        <v>2315</v>
      </c>
      <c r="AK286">
        <f t="shared" si="43"/>
        <v>1841</v>
      </c>
      <c r="AL286">
        <f t="shared" si="36"/>
        <v>2.44140625E-2</v>
      </c>
      <c r="AN286">
        <f t="shared" si="44"/>
        <v>3.758767832006842E-3</v>
      </c>
    </row>
    <row r="287" spans="1:40" x14ac:dyDescent="0.2">
      <c r="A287" s="2" t="d">
        <v>1992-05-11</v>
      </c>
      <c r="B287" t="s">
        <v>686</v>
      </c>
      <c r="C287" t="s">
        <v>642</v>
      </c>
      <c r="D287">
        <v>3</v>
      </c>
      <c r="E287" t="s">
        <v>671</v>
      </c>
      <c r="F287" t="b">
        <v>0</v>
      </c>
      <c r="G287">
        <v>21</v>
      </c>
      <c r="H287" t="s">
        <v>628</v>
      </c>
      <c r="I287" t="s">
        <v>462</v>
      </c>
      <c r="J287">
        <v>2</v>
      </c>
      <c r="K287" t="s">
        <v>611</v>
      </c>
      <c r="L287" t="s">
        <v>612</v>
      </c>
      <c r="M287">
        <v>4</v>
      </c>
      <c r="N287">
        <v>2</v>
      </c>
      <c r="O287">
        <v>2181</v>
      </c>
      <c r="P287" t="s">
        <v>1259</v>
      </c>
      <c r="R287" t="s">
        <v>672</v>
      </c>
      <c r="S287" t="s">
        <v>673</v>
      </c>
      <c r="T287">
        <v>115</v>
      </c>
      <c r="U287">
        <v>-3</v>
      </c>
      <c r="V287">
        <v>1854</v>
      </c>
      <c r="W287" t="s">
        <v>709</v>
      </c>
      <c r="Y287" t="s">
        <v>728</v>
      </c>
      <c r="AB287" t="e">
        <f>IF(I287=$AA$2, _xlfn.XLOOKUP(P287,tennis_clusters!B:B,tennis_clusters!AB:AB),"NA")</f>
        <v>#N/A</v>
      </c>
      <c r="AC287" t="str">
        <f>IF(OR(ISNUMBER(AB287),ISNA(AB287)),"NA",_xlfn.XLOOKUP(I287,tennis_clusters!B:B,tennis_clusters!AB:AB))</f>
        <v>NA</v>
      </c>
      <c r="AD287" t="str">
        <f t="shared" si="37"/>
        <v>W</v>
      </c>
      <c r="AE287" t="str">
        <f t="shared" si="38"/>
        <v/>
      </c>
      <c r="AF287" t="str">
        <f t="shared" si="39"/>
        <v/>
      </c>
      <c r="AG287" t="str">
        <f>IF(AF287="","",_xlfn.XLOOKUP(AI287,pete_sampras_train!AL:AL,pete_sampras_train!AM:AM))</f>
        <v/>
      </c>
      <c r="AH287" t="str">
        <f t="shared" si="40"/>
        <v/>
      </c>
      <c r="AI287" t="str">
        <f t="shared" si="41"/>
        <v/>
      </c>
      <c r="AJ287">
        <f t="shared" si="42"/>
        <v>2181</v>
      </c>
      <c r="AK287">
        <f t="shared" si="43"/>
        <v>1854</v>
      </c>
      <c r="AL287" t="str">
        <f t="shared" si="36"/>
        <v/>
      </c>
      <c r="AN287" t="str">
        <f t="shared" si="44"/>
        <v/>
      </c>
    </row>
    <row r="288" spans="1:40" x14ac:dyDescent="0.2">
      <c r="A288" s="2" t="d">
        <v>2000-03-13</v>
      </c>
      <c r="B288" t="s">
        <v>706</v>
      </c>
      <c r="C288" t="s">
        <v>642</v>
      </c>
      <c r="D288">
        <v>3</v>
      </c>
      <c r="E288" t="s">
        <v>609</v>
      </c>
      <c r="F288" t="b">
        <v>0</v>
      </c>
      <c r="G288">
        <v>58</v>
      </c>
      <c r="H288" t="s">
        <v>628</v>
      </c>
      <c r="I288" t="s">
        <v>462</v>
      </c>
      <c r="J288">
        <v>2</v>
      </c>
      <c r="K288" t="s">
        <v>611</v>
      </c>
      <c r="L288" t="s">
        <v>612</v>
      </c>
      <c r="M288">
        <v>2</v>
      </c>
      <c r="N288">
        <v>2</v>
      </c>
      <c r="O288">
        <v>2302</v>
      </c>
      <c r="P288" t="s">
        <v>69</v>
      </c>
      <c r="R288" t="s">
        <v>829</v>
      </c>
      <c r="S288" t="s">
        <v>830</v>
      </c>
      <c r="T288">
        <v>32</v>
      </c>
      <c r="U288">
        <v>-2</v>
      </c>
      <c r="V288">
        <v>1934</v>
      </c>
      <c r="W288" t="s">
        <v>831</v>
      </c>
      <c r="AB288">
        <f>IF(I288=$AA$2, _xlfn.XLOOKUP(P288,tennis_clusters!B:B,tennis_clusters!AB:AB),"NA")</f>
        <v>13</v>
      </c>
      <c r="AC288" t="str">
        <f>IF(OR(ISNUMBER(AB288),ISNA(AB288)),"NA",_xlfn.XLOOKUP(I288,tennis_clusters!B:B,tennis_clusters!AB:AB))</f>
        <v>NA</v>
      </c>
      <c r="AD288" t="str">
        <f t="shared" si="37"/>
        <v>W</v>
      </c>
      <c r="AE288" t="str">
        <f t="shared" si="38"/>
        <v>W</v>
      </c>
      <c r="AF288">
        <f t="shared" si="39"/>
        <v>1</v>
      </c>
      <c r="AG288">
        <f>IF(AF288="","",_xlfn.XLOOKUP(AI288,pete_sampras_train!AL:AL,pete_sampras_train!AM:AM))</f>
        <v>0.80909090909090908</v>
      </c>
      <c r="AH288">
        <f t="shared" si="40"/>
        <v>0.89267666000615409</v>
      </c>
      <c r="AI288">
        <f t="shared" si="41"/>
        <v>13</v>
      </c>
      <c r="AJ288">
        <f t="shared" si="42"/>
        <v>2302</v>
      </c>
      <c r="AK288">
        <f t="shared" si="43"/>
        <v>1934</v>
      </c>
      <c r="AL288">
        <f t="shared" si="36"/>
        <v>3.6446280991735538E-2</v>
      </c>
      <c r="AN288">
        <f t="shared" si="44"/>
        <v>1.1518299307434645E-2</v>
      </c>
    </row>
    <row r="289" spans="1:40" x14ac:dyDescent="0.2">
      <c r="A289" s="2" t="d">
        <v>1996-03-18</v>
      </c>
      <c r="B289" t="s">
        <v>699</v>
      </c>
      <c r="C289" t="s">
        <v>642</v>
      </c>
      <c r="D289">
        <v>3</v>
      </c>
      <c r="E289" t="s">
        <v>609</v>
      </c>
      <c r="F289" t="b">
        <v>0</v>
      </c>
      <c r="G289">
        <v>46</v>
      </c>
      <c r="H289" t="s">
        <v>628</v>
      </c>
      <c r="I289" t="s">
        <v>462</v>
      </c>
      <c r="J289">
        <v>2</v>
      </c>
      <c r="K289" t="s">
        <v>611</v>
      </c>
      <c r="L289" t="s">
        <v>612</v>
      </c>
      <c r="M289">
        <v>2</v>
      </c>
      <c r="N289">
        <v>1</v>
      </c>
      <c r="O289">
        <v>2332</v>
      </c>
      <c r="P289" t="s">
        <v>518</v>
      </c>
      <c r="R289" t="s">
        <v>615</v>
      </c>
      <c r="S289" t="s">
        <v>616</v>
      </c>
      <c r="T289">
        <v>53</v>
      </c>
      <c r="U289">
        <v>-2</v>
      </c>
      <c r="V289">
        <v>1882</v>
      </c>
      <c r="W289" t="s">
        <v>744</v>
      </c>
      <c r="AB289">
        <f>IF(I289=$AA$2, _xlfn.XLOOKUP(P289,tennis_clusters!B:B,tennis_clusters!AB:AB),"NA")</f>
        <v>2</v>
      </c>
      <c r="AC289" t="str">
        <f>IF(OR(ISNUMBER(AB289),ISNA(AB289)),"NA",_xlfn.XLOOKUP(I289,tennis_clusters!B:B,tennis_clusters!AB:AB))</f>
        <v>NA</v>
      </c>
      <c r="AD289" t="str">
        <f t="shared" si="37"/>
        <v>W</v>
      </c>
      <c r="AE289" t="str">
        <f t="shared" si="38"/>
        <v>W</v>
      </c>
      <c r="AF289">
        <f t="shared" si="39"/>
        <v>1</v>
      </c>
      <c r="AG289">
        <f>IF(AF289="","",_xlfn.XLOOKUP(AI289,pete_sampras_train!AL:AL,pete_sampras_train!AM:AM))</f>
        <v>0.78749999999999998</v>
      </c>
      <c r="AH289">
        <f t="shared" si="40"/>
        <v>0.93024171264109379</v>
      </c>
      <c r="AI289">
        <f t="shared" si="41"/>
        <v>2</v>
      </c>
      <c r="AJ289">
        <f t="shared" si="42"/>
        <v>2332</v>
      </c>
      <c r="AK289">
        <f t="shared" si="43"/>
        <v>1882</v>
      </c>
      <c r="AL289">
        <f t="shared" si="36"/>
        <v>4.5156250000000009E-2</v>
      </c>
      <c r="AN289">
        <f t="shared" si="44"/>
        <v>4.866218655247734E-3</v>
      </c>
    </row>
    <row r="290" spans="1:40" x14ac:dyDescent="0.2">
      <c r="A290" s="2" t="d">
        <v>1990-02-19</v>
      </c>
      <c r="B290" t="s">
        <v>938</v>
      </c>
      <c r="C290" t="s">
        <v>783</v>
      </c>
      <c r="D290">
        <v>3</v>
      </c>
      <c r="E290" t="s">
        <v>819</v>
      </c>
      <c r="F290" t="b">
        <v>1</v>
      </c>
      <c r="H290" t="s">
        <v>624</v>
      </c>
      <c r="I290" t="s">
        <v>462</v>
      </c>
      <c r="J290">
        <v>13</v>
      </c>
      <c r="K290" t="s">
        <v>611</v>
      </c>
      <c r="L290" t="s">
        <v>612</v>
      </c>
      <c r="M290">
        <v>32</v>
      </c>
      <c r="N290">
        <v>9</v>
      </c>
      <c r="O290">
        <v>1954</v>
      </c>
      <c r="P290" t="s">
        <v>1319</v>
      </c>
      <c r="R290" t="s">
        <v>693</v>
      </c>
      <c r="S290" t="s">
        <v>694</v>
      </c>
      <c r="T290">
        <v>55</v>
      </c>
      <c r="U290">
        <v>-10</v>
      </c>
      <c r="V290">
        <v>1929</v>
      </c>
      <c r="W290" t="s">
        <v>1367</v>
      </c>
      <c r="AB290" t="e">
        <f>IF(I290=$AA$2, _xlfn.XLOOKUP(P290,tennis_clusters!B:B,tennis_clusters!AB:AB),"NA")</f>
        <v>#N/A</v>
      </c>
      <c r="AC290" t="str">
        <f>IF(OR(ISNUMBER(AB290),ISNA(AB290)),"NA",_xlfn.XLOOKUP(I290,tennis_clusters!B:B,tennis_clusters!AB:AB))</f>
        <v>NA</v>
      </c>
      <c r="AD290" t="str">
        <f t="shared" si="37"/>
        <v>W</v>
      </c>
      <c r="AE290" t="str">
        <f t="shared" si="38"/>
        <v/>
      </c>
      <c r="AF290" t="str">
        <f t="shared" si="39"/>
        <v/>
      </c>
      <c r="AG290" t="str">
        <f>IF(AF290="","",_xlfn.XLOOKUP(AI290,pete_sampras_train!AL:AL,pete_sampras_train!AM:AM))</f>
        <v/>
      </c>
      <c r="AH290" t="str">
        <f t="shared" si="40"/>
        <v/>
      </c>
      <c r="AI290" t="str">
        <f t="shared" si="41"/>
        <v/>
      </c>
      <c r="AJ290">
        <f t="shared" si="42"/>
        <v>1954</v>
      </c>
      <c r="AK290">
        <f t="shared" si="43"/>
        <v>1929</v>
      </c>
      <c r="AL290" t="str">
        <f t="shared" si="36"/>
        <v/>
      </c>
      <c r="AN290" t="str">
        <f t="shared" si="44"/>
        <v/>
      </c>
    </row>
    <row r="291" spans="1:40" x14ac:dyDescent="0.2">
      <c r="A291" s="2" t="d">
        <v>1994-01-17</v>
      </c>
      <c r="B291" t="s">
        <v>719</v>
      </c>
      <c r="C291" t="s">
        <v>608</v>
      </c>
      <c r="D291">
        <v>5</v>
      </c>
      <c r="E291" t="s">
        <v>609</v>
      </c>
      <c r="F291" t="b">
        <v>0</v>
      </c>
      <c r="G291">
        <v>34</v>
      </c>
      <c r="H291" t="s">
        <v>628</v>
      </c>
      <c r="I291" t="s">
        <v>462</v>
      </c>
      <c r="J291">
        <v>1</v>
      </c>
      <c r="K291" t="s">
        <v>611</v>
      </c>
      <c r="L291" t="s">
        <v>612</v>
      </c>
      <c r="M291">
        <v>1</v>
      </c>
      <c r="N291">
        <v>2</v>
      </c>
      <c r="O291">
        <v>2313</v>
      </c>
      <c r="P291" t="s">
        <v>577</v>
      </c>
      <c r="R291" t="s">
        <v>667</v>
      </c>
      <c r="S291" t="s">
        <v>668</v>
      </c>
      <c r="T291">
        <v>60</v>
      </c>
      <c r="U291">
        <v>-3</v>
      </c>
      <c r="V291">
        <v>1903</v>
      </c>
      <c r="W291" t="s">
        <v>1160</v>
      </c>
      <c r="AB291">
        <f>IF(I291=$AA$2, _xlfn.XLOOKUP(P291,tennis_clusters!B:B,tennis_clusters!AB:AB),"NA")</f>
        <v>13</v>
      </c>
      <c r="AC291" t="str">
        <f>IF(OR(ISNUMBER(AB291),ISNA(AB291)),"NA",_xlfn.XLOOKUP(I291,tennis_clusters!B:B,tennis_clusters!AB:AB))</f>
        <v>NA</v>
      </c>
      <c r="AD291" t="str">
        <f t="shared" si="37"/>
        <v>W</v>
      </c>
      <c r="AE291" t="str">
        <f t="shared" si="38"/>
        <v>W</v>
      </c>
      <c r="AF291">
        <f t="shared" si="39"/>
        <v>1</v>
      </c>
      <c r="AG291">
        <f>IF(AF291="","",_xlfn.XLOOKUP(AI291,pete_sampras_train!AL:AL,pete_sampras_train!AM:AM))</f>
        <v>0.80909090909090908</v>
      </c>
      <c r="AH291">
        <f t="shared" si="40"/>
        <v>0.9137376073691662</v>
      </c>
      <c r="AI291">
        <f t="shared" si="41"/>
        <v>13</v>
      </c>
      <c r="AJ291">
        <f t="shared" si="42"/>
        <v>2313</v>
      </c>
      <c r="AK291">
        <f t="shared" si="43"/>
        <v>1903</v>
      </c>
      <c r="AL291">
        <f t="shared" si="36"/>
        <v>3.6446280991735538E-2</v>
      </c>
      <c r="AN291">
        <f t="shared" si="44"/>
        <v>7.4412003823961289E-3</v>
      </c>
    </row>
    <row r="292" spans="1:40" x14ac:dyDescent="0.2">
      <c r="A292" s="2" t="d">
        <v>1996-06-24</v>
      </c>
      <c r="B292" t="s">
        <v>658</v>
      </c>
      <c r="C292" t="s">
        <v>608</v>
      </c>
      <c r="D292">
        <v>5</v>
      </c>
      <c r="E292" t="s">
        <v>608</v>
      </c>
      <c r="F292" t="b">
        <v>0</v>
      </c>
      <c r="G292">
        <v>55</v>
      </c>
      <c r="H292" t="s">
        <v>624</v>
      </c>
      <c r="I292" t="s">
        <v>462</v>
      </c>
      <c r="J292">
        <v>1</v>
      </c>
      <c r="K292" t="s">
        <v>611</v>
      </c>
      <c r="L292" t="s">
        <v>612</v>
      </c>
      <c r="M292">
        <v>1</v>
      </c>
      <c r="N292">
        <v>2</v>
      </c>
      <c r="O292">
        <v>2331</v>
      </c>
      <c r="P292" t="s">
        <v>331</v>
      </c>
      <c r="R292" t="s">
        <v>716</v>
      </c>
      <c r="S292" t="s">
        <v>717</v>
      </c>
      <c r="T292">
        <v>107</v>
      </c>
      <c r="U292">
        <v>-2</v>
      </c>
      <c r="V292">
        <v>1884</v>
      </c>
      <c r="W292" t="s">
        <v>1019</v>
      </c>
      <c r="AB292">
        <f>IF(I292=$AA$2, _xlfn.XLOOKUP(P292,tennis_clusters!B:B,tennis_clusters!AB:AB),"NA")</f>
        <v>13</v>
      </c>
      <c r="AC292" t="str">
        <f>IF(OR(ISNUMBER(AB292),ISNA(AB292)),"NA",_xlfn.XLOOKUP(I292,tennis_clusters!B:B,tennis_clusters!AB:AB))</f>
        <v>NA</v>
      </c>
      <c r="AD292" t="str">
        <f t="shared" si="37"/>
        <v>W</v>
      </c>
      <c r="AE292" t="str">
        <f t="shared" si="38"/>
        <v>W</v>
      </c>
      <c r="AF292">
        <f t="shared" si="39"/>
        <v>1</v>
      </c>
      <c r="AG292">
        <f>IF(AF292="","",_xlfn.XLOOKUP(AI292,pete_sampras_train!AL:AL,pete_sampras_train!AM:AM))</f>
        <v>0.80909090909090908</v>
      </c>
      <c r="AH292">
        <f t="shared" si="40"/>
        <v>0.92911270584126682</v>
      </c>
      <c r="AI292">
        <f t="shared" si="41"/>
        <v>13</v>
      </c>
      <c r="AJ292">
        <f t="shared" si="42"/>
        <v>2331</v>
      </c>
      <c r="AK292">
        <f t="shared" si="43"/>
        <v>1884</v>
      </c>
      <c r="AL292">
        <f t="shared" si="36"/>
        <v>3.6446280991735538E-2</v>
      </c>
      <c r="AN292">
        <f t="shared" si="44"/>
        <v>5.0250084731467675E-3</v>
      </c>
    </row>
    <row r="293" spans="1:40" x14ac:dyDescent="0.2">
      <c r="A293" s="2" t="d">
        <v>1992-06-08</v>
      </c>
      <c r="B293" t="s">
        <v>762</v>
      </c>
      <c r="C293" t="s">
        <v>637</v>
      </c>
      <c r="D293">
        <v>3</v>
      </c>
      <c r="E293" t="s">
        <v>608</v>
      </c>
      <c r="F293" t="b">
        <v>0</v>
      </c>
      <c r="G293">
        <v>54</v>
      </c>
      <c r="H293" t="s">
        <v>620</v>
      </c>
      <c r="I293" t="s">
        <v>462</v>
      </c>
      <c r="J293">
        <v>2</v>
      </c>
      <c r="K293" t="s">
        <v>611</v>
      </c>
      <c r="L293" t="s">
        <v>612</v>
      </c>
      <c r="M293">
        <v>3</v>
      </c>
      <c r="N293">
        <v>3</v>
      </c>
      <c r="O293">
        <v>2167</v>
      </c>
      <c r="P293" t="s">
        <v>206</v>
      </c>
      <c r="Q293">
        <v>15</v>
      </c>
      <c r="R293" t="s">
        <v>672</v>
      </c>
      <c r="S293" t="s">
        <v>673</v>
      </c>
      <c r="T293">
        <v>54</v>
      </c>
      <c r="U293">
        <v>-4</v>
      </c>
      <c r="V293">
        <v>1906</v>
      </c>
      <c r="W293" t="s">
        <v>792</v>
      </c>
      <c r="AB293">
        <f>IF(I293=$AA$2, _xlfn.XLOOKUP(P293,tennis_clusters!B:B,tennis_clusters!AB:AB),"NA")</f>
        <v>22</v>
      </c>
      <c r="AC293" t="str">
        <f>IF(OR(ISNUMBER(AB293),ISNA(AB293)),"NA",_xlfn.XLOOKUP(I293,tennis_clusters!B:B,tennis_clusters!AB:AB))</f>
        <v>NA</v>
      </c>
      <c r="AD293" t="str">
        <f t="shared" si="37"/>
        <v>W</v>
      </c>
      <c r="AE293" t="str">
        <f t="shared" si="38"/>
        <v>W</v>
      </c>
      <c r="AF293">
        <f t="shared" si="39"/>
        <v>1</v>
      </c>
      <c r="AG293">
        <f>IF(AF293="","",_xlfn.XLOOKUP(AI293,pete_sampras_train!AL:AL,pete_sampras_train!AM:AM))</f>
        <v>0.84375</v>
      </c>
      <c r="AH293">
        <f t="shared" si="40"/>
        <v>0.81793763105811568</v>
      </c>
      <c r="AI293">
        <f t="shared" si="41"/>
        <v>22</v>
      </c>
      <c r="AJ293">
        <f t="shared" si="42"/>
        <v>2167</v>
      </c>
      <c r="AK293">
        <f t="shared" si="43"/>
        <v>1906</v>
      </c>
      <c r="AL293">
        <f t="shared" si="36"/>
        <v>2.44140625E-2</v>
      </c>
      <c r="AN293">
        <f t="shared" si="44"/>
        <v>3.3146706184730805E-2</v>
      </c>
    </row>
    <row r="294" spans="1:40" x14ac:dyDescent="0.2">
      <c r="A294" s="2" t="d">
        <v>1992-02-10</v>
      </c>
      <c r="B294" t="s">
        <v>782</v>
      </c>
      <c r="C294" t="s">
        <v>783</v>
      </c>
      <c r="D294">
        <v>3</v>
      </c>
      <c r="E294" t="s">
        <v>609</v>
      </c>
      <c r="F294" t="b">
        <v>1</v>
      </c>
      <c r="G294">
        <v>53</v>
      </c>
      <c r="H294" t="s">
        <v>620</v>
      </c>
      <c r="I294" t="s">
        <v>462</v>
      </c>
      <c r="J294">
        <v>2</v>
      </c>
      <c r="K294" t="s">
        <v>611</v>
      </c>
      <c r="L294" t="s">
        <v>612</v>
      </c>
      <c r="M294">
        <v>4</v>
      </c>
      <c r="N294">
        <v>3</v>
      </c>
      <c r="O294">
        <v>2215</v>
      </c>
      <c r="P294" t="s">
        <v>214</v>
      </c>
      <c r="R294" t="s">
        <v>858</v>
      </c>
      <c r="S294" t="s">
        <v>859</v>
      </c>
      <c r="T294">
        <v>78</v>
      </c>
      <c r="U294">
        <v>-3</v>
      </c>
      <c r="V294">
        <v>1919</v>
      </c>
      <c r="W294" t="s">
        <v>1273</v>
      </c>
      <c r="AB294">
        <f>IF(I294=$AA$2, _xlfn.XLOOKUP(P294,tennis_clusters!B:B,tennis_clusters!AB:AB),"NA")</f>
        <v>10</v>
      </c>
      <c r="AC294" t="str">
        <f>IF(OR(ISNUMBER(AB294),ISNA(AB294)),"NA",_xlfn.XLOOKUP(I294,tennis_clusters!B:B,tennis_clusters!AB:AB))</f>
        <v>NA</v>
      </c>
      <c r="AD294" t="str">
        <f t="shared" si="37"/>
        <v>W</v>
      </c>
      <c r="AE294" t="str">
        <f t="shared" si="38"/>
        <v>W</v>
      </c>
      <c r="AF294">
        <f t="shared" si="39"/>
        <v>1</v>
      </c>
      <c r="AG294">
        <f>IF(AF294="","",_xlfn.XLOOKUP(AI294,pete_sampras_train!AL:AL,pete_sampras_train!AM:AM))</f>
        <v>0.9</v>
      </c>
      <c r="AH294">
        <f t="shared" si="40"/>
        <v>0.8460451004320948</v>
      </c>
      <c r="AI294">
        <f t="shared" si="41"/>
        <v>10</v>
      </c>
      <c r="AJ294">
        <f t="shared" si="42"/>
        <v>2215</v>
      </c>
      <c r="AK294">
        <f t="shared" si="43"/>
        <v>1919</v>
      </c>
      <c r="AL294">
        <f t="shared" si="36"/>
        <v>9.999999999999995E-3</v>
      </c>
      <c r="AN294">
        <f t="shared" si="44"/>
        <v>2.3702111100963777E-2</v>
      </c>
    </row>
    <row r="295" spans="1:40" x14ac:dyDescent="0.2">
      <c r="A295" s="2" t="d">
        <v>1990-06-11</v>
      </c>
      <c r="B295" t="s">
        <v>762</v>
      </c>
      <c r="C295" t="s">
        <v>637</v>
      </c>
      <c r="D295">
        <v>3</v>
      </c>
      <c r="E295" t="s">
        <v>608</v>
      </c>
      <c r="F295" t="b">
        <v>0</v>
      </c>
      <c r="H295" t="s">
        <v>624</v>
      </c>
      <c r="I295" t="s">
        <v>462</v>
      </c>
      <c r="J295">
        <v>6</v>
      </c>
      <c r="K295" t="s">
        <v>611</v>
      </c>
      <c r="L295" t="s">
        <v>612</v>
      </c>
      <c r="M295">
        <v>19</v>
      </c>
      <c r="N295">
        <v>4</v>
      </c>
      <c r="O295">
        <v>2018</v>
      </c>
      <c r="P295" t="s">
        <v>1355</v>
      </c>
      <c r="R295" t="s">
        <v>655</v>
      </c>
      <c r="S295" t="s">
        <v>656</v>
      </c>
      <c r="T295">
        <v>125</v>
      </c>
      <c r="U295">
        <v>-5</v>
      </c>
      <c r="V295">
        <v>1777</v>
      </c>
      <c r="W295" t="s">
        <v>827</v>
      </c>
      <c r="Y295" t="s">
        <v>646</v>
      </c>
      <c r="AB295" t="e">
        <f>IF(I295=$AA$2, _xlfn.XLOOKUP(P295,tennis_clusters!B:B,tennis_clusters!AB:AB),"NA")</f>
        <v>#N/A</v>
      </c>
      <c r="AC295" t="str">
        <f>IF(OR(ISNUMBER(AB295),ISNA(AB295)),"NA",_xlfn.XLOOKUP(I295,tennis_clusters!B:B,tennis_clusters!AB:AB))</f>
        <v>NA</v>
      </c>
      <c r="AD295" t="str">
        <f t="shared" si="37"/>
        <v>W</v>
      </c>
      <c r="AE295" t="str">
        <f t="shared" si="38"/>
        <v/>
      </c>
      <c r="AF295" t="str">
        <f t="shared" si="39"/>
        <v/>
      </c>
      <c r="AG295" t="str">
        <f>IF(AF295="","",_xlfn.XLOOKUP(AI295,pete_sampras_train!AL:AL,pete_sampras_train!AM:AM))</f>
        <v/>
      </c>
      <c r="AH295" t="str">
        <f t="shared" si="40"/>
        <v/>
      </c>
      <c r="AI295" t="str">
        <f t="shared" si="41"/>
        <v/>
      </c>
      <c r="AJ295">
        <f t="shared" si="42"/>
        <v>2018</v>
      </c>
      <c r="AK295">
        <f t="shared" si="43"/>
        <v>1777</v>
      </c>
      <c r="AL295" t="str">
        <f t="shared" si="36"/>
        <v/>
      </c>
      <c r="AN295" t="str">
        <f t="shared" si="44"/>
        <v/>
      </c>
    </row>
    <row r="296" spans="1:40" x14ac:dyDescent="0.2">
      <c r="A296" s="2" t="d">
        <v>1991-11-12</v>
      </c>
      <c r="B296" t="s">
        <v>839</v>
      </c>
      <c r="C296" t="s">
        <v>610</v>
      </c>
      <c r="D296">
        <v>3</v>
      </c>
      <c r="E296" t="s">
        <v>819</v>
      </c>
      <c r="F296" t="b">
        <v>1</v>
      </c>
      <c r="G296">
        <v>64</v>
      </c>
      <c r="H296" t="s">
        <v>677</v>
      </c>
      <c r="I296" t="s">
        <v>462</v>
      </c>
      <c r="K296" t="s">
        <v>611</v>
      </c>
      <c r="L296" t="s">
        <v>612</v>
      </c>
      <c r="M296">
        <v>7</v>
      </c>
      <c r="N296">
        <v>10</v>
      </c>
      <c r="O296">
        <v>2199</v>
      </c>
      <c r="P296" t="s">
        <v>60</v>
      </c>
      <c r="R296" t="s">
        <v>611</v>
      </c>
      <c r="S296" t="s">
        <v>612</v>
      </c>
      <c r="T296">
        <v>8</v>
      </c>
      <c r="U296">
        <v>-10</v>
      </c>
      <c r="V296">
        <v>2174</v>
      </c>
      <c r="W296" t="s">
        <v>1096</v>
      </c>
      <c r="AB296">
        <f>IF(I296=$AA$2, _xlfn.XLOOKUP(P296,tennis_clusters!B:B,tennis_clusters!AB:AB),"NA")</f>
        <v>21</v>
      </c>
      <c r="AC296" t="str">
        <f>IF(OR(ISNUMBER(AB296),ISNA(AB296)),"NA",_xlfn.XLOOKUP(I296,tennis_clusters!B:B,tennis_clusters!AB:AB))</f>
        <v>NA</v>
      </c>
      <c r="AD296" t="str">
        <f t="shared" si="37"/>
        <v>W</v>
      </c>
      <c r="AE296" t="str">
        <f t="shared" si="38"/>
        <v>W</v>
      </c>
      <c r="AF296">
        <f t="shared" si="39"/>
        <v>1</v>
      </c>
      <c r="AG296">
        <f>IF(AF296="","",_xlfn.XLOOKUP(AI296,pete_sampras_train!AL:AL,pete_sampras_train!AM:AM))</f>
        <v>0.5714285714285714</v>
      </c>
      <c r="AH296">
        <f t="shared" si="40"/>
        <v>0.53591592694510226</v>
      </c>
      <c r="AI296">
        <f t="shared" si="41"/>
        <v>21</v>
      </c>
      <c r="AJ296">
        <f t="shared" si="42"/>
        <v>2199</v>
      </c>
      <c r="AK296">
        <f t="shared" si="43"/>
        <v>2174</v>
      </c>
      <c r="AL296">
        <f t="shared" si="36"/>
        <v>0.18367346938775514</v>
      </c>
      <c r="AN296">
        <f t="shared" si="44"/>
        <v>0.21537402686322366</v>
      </c>
    </row>
    <row r="297" spans="1:40" x14ac:dyDescent="0.2">
      <c r="A297" s="2" t="d">
        <v>2001-03-12</v>
      </c>
      <c r="B297" t="s">
        <v>706</v>
      </c>
      <c r="C297" t="s">
        <v>642</v>
      </c>
      <c r="D297">
        <v>3</v>
      </c>
      <c r="E297" t="s">
        <v>609</v>
      </c>
      <c r="F297" t="b">
        <v>0</v>
      </c>
      <c r="G297">
        <v>49</v>
      </c>
      <c r="H297" t="s">
        <v>628</v>
      </c>
      <c r="I297" t="s">
        <v>462</v>
      </c>
      <c r="J297">
        <v>3</v>
      </c>
      <c r="K297" t="s">
        <v>611</v>
      </c>
      <c r="L297" t="s">
        <v>612</v>
      </c>
      <c r="M297">
        <v>3</v>
      </c>
      <c r="N297">
        <v>4</v>
      </c>
      <c r="O297">
        <v>2208</v>
      </c>
      <c r="P297" t="s">
        <v>140</v>
      </c>
      <c r="R297" t="s">
        <v>621</v>
      </c>
      <c r="S297" t="s">
        <v>622</v>
      </c>
      <c r="T297">
        <v>32</v>
      </c>
      <c r="U297">
        <v>-4</v>
      </c>
      <c r="V297">
        <v>1941</v>
      </c>
      <c r="W297" t="s">
        <v>709</v>
      </c>
      <c r="AB297">
        <f>IF(I297=$AA$2, _xlfn.XLOOKUP(P297,tennis_clusters!B:B,tennis_clusters!AB:AB),"NA")</f>
        <v>5</v>
      </c>
      <c r="AC297" t="str">
        <f>IF(OR(ISNUMBER(AB297),ISNA(AB297)),"NA",_xlfn.XLOOKUP(I297,tennis_clusters!B:B,tennis_clusters!AB:AB))</f>
        <v>NA</v>
      </c>
      <c r="AD297" t="str">
        <f t="shared" si="37"/>
        <v>W</v>
      </c>
      <c r="AE297" t="str">
        <f t="shared" si="38"/>
        <v>W</v>
      </c>
      <c r="AF297">
        <f t="shared" si="39"/>
        <v>1</v>
      </c>
      <c r="AG297">
        <f>IF(AF297="","",_xlfn.XLOOKUP(AI297,pete_sampras_train!AL:AL,pete_sampras_train!AM:AM))</f>
        <v>0.8666666666666667</v>
      </c>
      <c r="AH297">
        <f t="shared" si="40"/>
        <v>0.82302462892173212</v>
      </c>
      <c r="AI297">
        <f t="shared" si="41"/>
        <v>5</v>
      </c>
      <c r="AJ297">
        <f t="shared" si="42"/>
        <v>2208</v>
      </c>
      <c r="AK297">
        <f t="shared" si="43"/>
        <v>1941</v>
      </c>
      <c r="AL297">
        <f t="shared" si="36"/>
        <v>1.7777777777777771E-2</v>
      </c>
      <c r="AN297">
        <f t="shared" si="44"/>
        <v>3.132028196829062E-2</v>
      </c>
    </row>
    <row r="298" spans="1:40" x14ac:dyDescent="0.2">
      <c r="A298" s="2" t="d">
        <v>1995-10-30</v>
      </c>
      <c r="B298" t="s">
        <v>844</v>
      </c>
      <c r="C298" t="s">
        <v>642</v>
      </c>
      <c r="D298">
        <v>3</v>
      </c>
      <c r="E298" t="s">
        <v>819</v>
      </c>
      <c r="F298" t="b">
        <v>1</v>
      </c>
      <c r="G298">
        <v>59</v>
      </c>
      <c r="H298" t="s">
        <v>620</v>
      </c>
      <c r="I298" t="s">
        <v>462</v>
      </c>
      <c r="J298">
        <v>1</v>
      </c>
      <c r="K298" t="s">
        <v>611</v>
      </c>
      <c r="L298" t="s">
        <v>612</v>
      </c>
      <c r="M298">
        <v>2</v>
      </c>
      <c r="N298">
        <v>2</v>
      </c>
      <c r="O298">
        <v>2344</v>
      </c>
      <c r="P298" t="s">
        <v>269</v>
      </c>
      <c r="Q298">
        <v>16</v>
      </c>
      <c r="R298" t="s">
        <v>615</v>
      </c>
      <c r="S298" t="s">
        <v>616</v>
      </c>
      <c r="T298">
        <v>20</v>
      </c>
      <c r="U298">
        <v>-2</v>
      </c>
      <c r="V298">
        <v>1997</v>
      </c>
      <c r="W298" t="s">
        <v>666</v>
      </c>
      <c r="AB298">
        <f>IF(I298=$AA$2, _xlfn.XLOOKUP(P298,tennis_clusters!B:B,tennis_clusters!AB:AB),"NA")</f>
        <v>24</v>
      </c>
      <c r="AC298" t="str">
        <f>IF(OR(ISNUMBER(AB298),ISNA(AB298)),"NA",_xlfn.XLOOKUP(I298,tennis_clusters!B:B,tennis_clusters!AB:AB))</f>
        <v>NA</v>
      </c>
      <c r="AD298" t="str">
        <f t="shared" si="37"/>
        <v>W</v>
      </c>
      <c r="AE298" t="str">
        <f t="shared" si="38"/>
        <v>W</v>
      </c>
      <c r="AF298">
        <f t="shared" si="39"/>
        <v>1</v>
      </c>
      <c r="AG298">
        <f>IF(AF298="","",_xlfn.XLOOKUP(AI298,pete_sampras_train!AL:AL,pete_sampras_train!AM:AM))</f>
        <v>0.90625</v>
      </c>
      <c r="AH298">
        <f t="shared" si="40"/>
        <v>0.8805335622474012</v>
      </c>
      <c r="AI298">
        <f t="shared" si="41"/>
        <v>24</v>
      </c>
      <c r="AJ298">
        <f t="shared" si="42"/>
        <v>2344</v>
      </c>
      <c r="AK298">
        <f t="shared" si="43"/>
        <v>1997</v>
      </c>
      <c r="AL298">
        <f t="shared" si="36"/>
        <v>8.7890625E-3</v>
      </c>
      <c r="AN298">
        <f t="shared" si="44"/>
        <v>1.4272229749295564E-2</v>
      </c>
    </row>
    <row r="299" spans="1:40" x14ac:dyDescent="0.2">
      <c r="A299" s="2" t="d">
        <v>1993-05-24</v>
      </c>
      <c r="B299" t="s">
        <v>670</v>
      </c>
      <c r="C299" t="s">
        <v>608</v>
      </c>
      <c r="D299">
        <v>5</v>
      </c>
      <c r="E299" t="s">
        <v>671</v>
      </c>
      <c r="F299" t="b">
        <v>0</v>
      </c>
      <c r="G299">
        <v>30</v>
      </c>
      <c r="H299" t="s">
        <v>618</v>
      </c>
      <c r="I299" t="s">
        <v>511</v>
      </c>
      <c r="J299">
        <v>10</v>
      </c>
      <c r="K299" t="s">
        <v>633</v>
      </c>
      <c r="L299" t="s">
        <v>634</v>
      </c>
      <c r="M299">
        <v>11</v>
      </c>
      <c r="N299">
        <v>20</v>
      </c>
      <c r="O299">
        <v>2158</v>
      </c>
      <c r="P299" t="s">
        <v>462</v>
      </c>
      <c r="Q299">
        <v>1</v>
      </c>
      <c r="R299" t="s">
        <v>611</v>
      </c>
      <c r="S299" t="s">
        <v>612</v>
      </c>
      <c r="T299">
        <v>1</v>
      </c>
      <c r="U299">
        <v>-20</v>
      </c>
      <c r="V299">
        <v>2314</v>
      </c>
      <c r="W299" t="s">
        <v>1196</v>
      </c>
      <c r="AB299" t="str">
        <f>IF(I299=$AA$2, _xlfn.XLOOKUP(P299,tennis_clusters!B:B,tennis_clusters!AB:AB),"NA")</f>
        <v>NA</v>
      </c>
      <c r="AC299">
        <f>IF(OR(ISNUMBER(AB299),ISNA(AB299)),"NA",_xlfn.XLOOKUP(I299,tennis_clusters!B:B,tennis_clusters!AB:AB))</f>
        <v>18</v>
      </c>
      <c r="AD299" t="str">
        <f t="shared" si="37"/>
        <v>L</v>
      </c>
      <c r="AE299" t="str">
        <f t="shared" si="38"/>
        <v>L</v>
      </c>
      <c r="AF299">
        <f t="shared" si="39"/>
        <v>0</v>
      </c>
      <c r="AG299">
        <f>IF(AF299="","",_xlfn.XLOOKUP(AI299,pete_sampras_train!AL:AL,pete_sampras_train!AM:AM))</f>
        <v>0.7021276595744681</v>
      </c>
      <c r="AH299">
        <f t="shared" si="40"/>
        <v>0.71054001236983777</v>
      </c>
      <c r="AI299">
        <f t="shared" si="41"/>
        <v>18</v>
      </c>
      <c r="AJ299">
        <f t="shared" si="42"/>
        <v>2314</v>
      </c>
      <c r="AK299">
        <f t="shared" si="43"/>
        <v>2158</v>
      </c>
      <c r="AL299">
        <f t="shared" si="36"/>
        <v>0.49298325033952017</v>
      </c>
      <c r="AN299">
        <f t="shared" si="44"/>
        <v>0.50486710917852917</v>
      </c>
    </row>
    <row r="300" spans="1:40" x14ac:dyDescent="0.2">
      <c r="A300" s="2" t="d">
        <v>1994-05-09</v>
      </c>
      <c r="B300" t="s">
        <v>686</v>
      </c>
      <c r="C300" t="s">
        <v>642</v>
      </c>
      <c r="D300">
        <v>3</v>
      </c>
      <c r="E300" t="s">
        <v>671</v>
      </c>
      <c r="F300" t="b">
        <v>0</v>
      </c>
      <c r="G300">
        <v>34</v>
      </c>
      <c r="H300" t="s">
        <v>624</v>
      </c>
      <c r="I300" t="s">
        <v>462</v>
      </c>
      <c r="J300">
        <v>1</v>
      </c>
      <c r="K300" t="s">
        <v>611</v>
      </c>
      <c r="L300" t="s">
        <v>612</v>
      </c>
      <c r="M300">
        <v>1</v>
      </c>
      <c r="N300">
        <v>1</v>
      </c>
      <c r="O300">
        <v>2395</v>
      </c>
      <c r="P300" t="s">
        <v>45</v>
      </c>
      <c r="R300" t="s">
        <v>633</v>
      </c>
      <c r="S300" t="s">
        <v>634</v>
      </c>
      <c r="T300">
        <v>39</v>
      </c>
      <c r="U300">
        <v>-2</v>
      </c>
      <c r="V300">
        <v>1981</v>
      </c>
      <c r="W300" t="s">
        <v>768</v>
      </c>
      <c r="AB300">
        <f>IF(I300=$AA$2, _xlfn.XLOOKUP(P300,tennis_clusters!B:B,tennis_clusters!AB:AB),"NA")</f>
        <v>13</v>
      </c>
      <c r="AC300" t="str">
        <f>IF(OR(ISNUMBER(AB300),ISNA(AB300)),"NA",_xlfn.XLOOKUP(I300,tennis_clusters!B:B,tennis_clusters!AB:AB))</f>
        <v>NA</v>
      </c>
      <c r="AD300" t="str">
        <f t="shared" si="37"/>
        <v>W</v>
      </c>
      <c r="AE300" t="str">
        <f t="shared" si="38"/>
        <v>W</v>
      </c>
      <c r="AF300">
        <f t="shared" si="39"/>
        <v>1</v>
      </c>
      <c r="AG300">
        <f>IF(AF300="","",_xlfn.XLOOKUP(AI300,pete_sampras_train!AL:AL,pete_sampras_train!AM:AM))</f>
        <v>0.80909090909090908</v>
      </c>
      <c r="AH300">
        <f t="shared" si="40"/>
        <v>0.91553532670327564</v>
      </c>
      <c r="AI300">
        <f t="shared" si="41"/>
        <v>13</v>
      </c>
      <c r="AJ300">
        <f t="shared" si="42"/>
        <v>2395</v>
      </c>
      <c r="AK300">
        <f t="shared" si="43"/>
        <v>1981</v>
      </c>
      <c r="AL300">
        <f t="shared" si="36"/>
        <v>3.6446280991735538E-2</v>
      </c>
      <c r="AN300">
        <f t="shared" si="44"/>
        <v>7.1342810351223808E-3</v>
      </c>
    </row>
    <row r="301" spans="1:40" x14ac:dyDescent="0.2">
      <c r="A301" s="2" t="d">
        <v>1997-03-17</v>
      </c>
      <c r="B301" t="s">
        <v>699</v>
      </c>
      <c r="C301" t="s">
        <v>642</v>
      </c>
      <c r="D301">
        <v>3</v>
      </c>
      <c r="E301" t="s">
        <v>609</v>
      </c>
      <c r="F301" t="b">
        <v>0</v>
      </c>
      <c r="G301">
        <v>47</v>
      </c>
      <c r="H301" t="s">
        <v>620</v>
      </c>
      <c r="I301" t="s">
        <v>462</v>
      </c>
      <c r="J301">
        <v>1</v>
      </c>
      <c r="K301" t="s">
        <v>611</v>
      </c>
      <c r="L301" t="s">
        <v>612</v>
      </c>
      <c r="M301">
        <v>1</v>
      </c>
      <c r="N301">
        <v>2</v>
      </c>
      <c r="O301">
        <v>2380</v>
      </c>
      <c r="P301" t="s">
        <v>360</v>
      </c>
      <c r="R301" t="s">
        <v>678</v>
      </c>
      <c r="S301" t="s">
        <v>679</v>
      </c>
      <c r="T301">
        <v>45</v>
      </c>
      <c r="U301">
        <v>-3</v>
      </c>
      <c r="V301">
        <v>2020</v>
      </c>
      <c r="W301" t="s">
        <v>983</v>
      </c>
      <c r="AB301">
        <f>IF(I301=$AA$2, _xlfn.XLOOKUP(P301,tennis_clusters!B:B,tennis_clusters!AB:AB),"NA")</f>
        <v>15</v>
      </c>
      <c r="AC301" t="str">
        <f>IF(OR(ISNUMBER(AB301),ISNA(AB301)),"NA",_xlfn.XLOOKUP(I301,tennis_clusters!B:B,tennis_clusters!AB:AB))</f>
        <v>NA</v>
      </c>
      <c r="AD301" t="str">
        <f t="shared" si="37"/>
        <v>W</v>
      </c>
      <c r="AE301" t="str">
        <f t="shared" si="38"/>
        <v>W</v>
      </c>
      <c r="AF301">
        <f t="shared" si="39"/>
        <v>1</v>
      </c>
      <c r="AG301">
        <f>IF(AF301="","",_xlfn.XLOOKUP(AI301,pete_sampras_train!AL:AL,pete_sampras_train!AM:AM))</f>
        <v>0.70769230769230773</v>
      </c>
      <c r="AH301">
        <f t="shared" si="40"/>
        <v>0.88818423022188309</v>
      </c>
      <c r="AI301">
        <f t="shared" si="41"/>
        <v>15</v>
      </c>
      <c r="AJ301">
        <f t="shared" si="42"/>
        <v>2380</v>
      </c>
      <c r="AK301">
        <f t="shared" si="43"/>
        <v>2020</v>
      </c>
      <c r="AL301">
        <f t="shared" si="36"/>
        <v>8.5443786982248499E-2</v>
      </c>
      <c r="AN301">
        <f t="shared" si="44"/>
        <v>1.2502766371072845E-2</v>
      </c>
    </row>
    <row r="302" spans="1:40" x14ac:dyDescent="0.2">
      <c r="A302" s="2" t="d">
        <v>2000-03-20</v>
      </c>
      <c r="B302" t="s">
        <v>699</v>
      </c>
      <c r="C302" t="s">
        <v>642</v>
      </c>
      <c r="D302">
        <v>5</v>
      </c>
      <c r="E302" t="s">
        <v>609</v>
      </c>
      <c r="F302" t="b">
        <v>0</v>
      </c>
      <c r="G302">
        <v>48</v>
      </c>
      <c r="H302" t="s">
        <v>610</v>
      </c>
      <c r="I302" t="s">
        <v>462</v>
      </c>
      <c r="J302">
        <v>2</v>
      </c>
      <c r="K302" t="s">
        <v>611</v>
      </c>
      <c r="L302" t="s">
        <v>612</v>
      </c>
      <c r="M302">
        <v>2</v>
      </c>
      <c r="N302">
        <v>6</v>
      </c>
      <c r="O302">
        <v>2315</v>
      </c>
      <c r="P302" t="s">
        <v>226</v>
      </c>
      <c r="Q302">
        <v>6</v>
      </c>
      <c r="R302" t="s">
        <v>737</v>
      </c>
      <c r="S302" t="s">
        <v>738</v>
      </c>
      <c r="T302">
        <v>6</v>
      </c>
      <c r="U302">
        <v>-7</v>
      </c>
      <c r="V302">
        <v>2097</v>
      </c>
      <c r="W302" t="s">
        <v>822</v>
      </c>
      <c r="AB302">
        <f>IF(I302=$AA$2, _xlfn.XLOOKUP(P302,tennis_clusters!B:B,tennis_clusters!AB:AB),"NA")</f>
        <v>11</v>
      </c>
      <c r="AC302" t="str">
        <f>IF(OR(ISNUMBER(AB302),ISNA(AB302)),"NA",_xlfn.XLOOKUP(I302,tennis_clusters!B:B,tennis_clusters!AB:AB))</f>
        <v>NA</v>
      </c>
      <c r="AD302" t="str">
        <f t="shared" si="37"/>
        <v>W</v>
      </c>
      <c r="AE302" t="str">
        <f t="shared" si="38"/>
        <v>W</v>
      </c>
      <c r="AF302">
        <f t="shared" si="39"/>
        <v>1</v>
      </c>
      <c r="AG302">
        <f>IF(AF302="","",_xlfn.XLOOKUP(AI302,pete_sampras_train!AL:AL,pete_sampras_train!AM:AM))</f>
        <v>0.66279069767441856</v>
      </c>
      <c r="AH302">
        <f t="shared" si="40"/>
        <v>0.77814845421913248</v>
      </c>
      <c r="AI302">
        <f t="shared" si="41"/>
        <v>11</v>
      </c>
      <c r="AJ302">
        <f t="shared" si="42"/>
        <v>2315</v>
      </c>
      <c r="AK302">
        <f t="shared" si="43"/>
        <v>2097</v>
      </c>
      <c r="AL302">
        <f t="shared" si="36"/>
        <v>0.11371011357490539</v>
      </c>
      <c r="AN302">
        <f t="shared" si="44"/>
        <v>4.9218108365360357E-2</v>
      </c>
    </row>
    <row r="303" spans="1:40" x14ac:dyDescent="0.2">
      <c r="A303" s="2" t="d">
        <v>1996-10-21</v>
      </c>
      <c r="B303" t="s">
        <v>726</v>
      </c>
      <c r="C303" t="s">
        <v>642</v>
      </c>
      <c r="D303">
        <v>3</v>
      </c>
      <c r="E303" t="s">
        <v>819</v>
      </c>
      <c r="F303" t="b">
        <v>1</v>
      </c>
      <c r="G303">
        <v>65</v>
      </c>
      <c r="H303" t="s">
        <v>614</v>
      </c>
      <c r="I303" t="s">
        <v>462</v>
      </c>
      <c r="J303">
        <v>1</v>
      </c>
      <c r="K303" t="s">
        <v>611</v>
      </c>
      <c r="L303" t="s">
        <v>612</v>
      </c>
      <c r="M303">
        <v>1</v>
      </c>
      <c r="N303">
        <v>3</v>
      </c>
      <c r="O303">
        <v>2373</v>
      </c>
      <c r="P303" t="s">
        <v>269</v>
      </c>
      <c r="R303" t="s">
        <v>615</v>
      </c>
      <c r="S303" t="s">
        <v>616</v>
      </c>
      <c r="T303">
        <v>26</v>
      </c>
      <c r="U303">
        <v>-4</v>
      </c>
      <c r="V303">
        <v>2062</v>
      </c>
      <c r="W303" t="s">
        <v>666</v>
      </c>
      <c r="AB303">
        <f>IF(I303=$AA$2, _xlfn.XLOOKUP(P303,tennis_clusters!B:B,tennis_clusters!AB:AB),"NA")</f>
        <v>24</v>
      </c>
      <c r="AC303" t="str">
        <f>IF(OR(ISNUMBER(AB303),ISNA(AB303)),"NA",_xlfn.XLOOKUP(I303,tennis_clusters!B:B,tennis_clusters!AB:AB))</f>
        <v>NA</v>
      </c>
      <c r="AD303" t="str">
        <f t="shared" si="37"/>
        <v>W</v>
      </c>
      <c r="AE303" t="str">
        <f t="shared" si="38"/>
        <v>W</v>
      </c>
      <c r="AF303">
        <f t="shared" si="39"/>
        <v>1</v>
      </c>
      <c r="AG303">
        <f>IF(AF303="","",_xlfn.XLOOKUP(AI303,pete_sampras_train!AL:AL,pete_sampras_train!AM:AM))</f>
        <v>0.90625</v>
      </c>
      <c r="AH303">
        <f t="shared" si="40"/>
        <v>0.85695913926444844</v>
      </c>
      <c r="AI303">
        <f t="shared" si="41"/>
        <v>24</v>
      </c>
      <c r="AJ303">
        <f t="shared" si="42"/>
        <v>2373</v>
      </c>
      <c r="AK303">
        <f t="shared" si="43"/>
        <v>2062</v>
      </c>
      <c r="AL303">
        <f t="shared" si="36"/>
        <v>8.7890625E-3</v>
      </c>
      <c r="AN303">
        <f t="shared" si="44"/>
        <v>2.0460687839967455E-2</v>
      </c>
    </row>
    <row r="304" spans="1:40" x14ac:dyDescent="0.2">
      <c r="A304" s="2" t="d">
        <v>1991-06-24</v>
      </c>
      <c r="B304" t="s">
        <v>658</v>
      </c>
      <c r="C304" t="s">
        <v>608</v>
      </c>
      <c r="D304">
        <v>5</v>
      </c>
      <c r="E304" t="s">
        <v>608</v>
      </c>
      <c r="F304" t="b">
        <v>0</v>
      </c>
      <c r="G304">
        <v>49</v>
      </c>
      <c r="H304" t="s">
        <v>628</v>
      </c>
      <c r="I304" t="s">
        <v>150</v>
      </c>
      <c r="K304" t="s">
        <v>611</v>
      </c>
      <c r="L304" t="s">
        <v>612</v>
      </c>
      <c r="M304">
        <v>24</v>
      </c>
      <c r="N304">
        <v>19</v>
      </c>
      <c r="O304">
        <v>1964</v>
      </c>
      <c r="P304" t="s">
        <v>462</v>
      </c>
      <c r="Q304">
        <v>8</v>
      </c>
      <c r="R304" t="s">
        <v>611</v>
      </c>
      <c r="S304" t="s">
        <v>612</v>
      </c>
      <c r="T304">
        <v>9</v>
      </c>
      <c r="U304">
        <v>-17</v>
      </c>
      <c r="V304">
        <v>2106</v>
      </c>
      <c r="W304" t="s">
        <v>1298</v>
      </c>
      <c r="AB304" t="str">
        <f>IF(I304=$AA$2, _xlfn.XLOOKUP(P304,tennis_clusters!B:B,tennis_clusters!AB:AB),"NA")</f>
        <v>NA</v>
      </c>
      <c r="AC304">
        <f>IF(OR(ISNUMBER(AB304),ISNA(AB304)),"NA",_xlfn.XLOOKUP(I304,tennis_clusters!B:B,tennis_clusters!AB:AB))</f>
        <v>2</v>
      </c>
      <c r="AD304" t="str">
        <f t="shared" si="37"/>
        <v>L</v>
      </c>
      <c r="AE304" t="str">
        <f t="shared" si="38"/>
        <v>L</v>
      </c>
      <c r="AF304">
        <f t="shared" si="39"/>
        <v>0</v>
      </c>
      <c r="AG304">
        <f>IF(AF304="","",_xlfn.XLOOKUP(AI304,pete_sampras_train!AL:AL,pete_sampras_train!AM:AM))</f>
        <v>0.78749999999999998</v>
      </c>
      <c r="AH304">
        <f t="shared" si="40"/>
        <v>0.69368791642196537</v>
      </c>
      <c r="AI304">
        <f t="shared" si="41"/>
        <v>2</v>
      </c>
      <c r="AJ304">
        <f t="shared" si="42"/>
        <v>2106</v>
      </c>
      <c r="AK304">
        <f t="shared" si="43"/>
        <v>1964</v>
      </c>
      <c r="AL304">
        <f t="shared" si="36"/>
        <v>0.62015624999999996</v>
      </c>
      <c r="AN304">
        <f t="shared" si="44"/>
        <v>0.4812029253898476</v>
      </c>
    </row>
    <row r="305" spans="1:40" x14ac:dyDescent="0.2">
      <c r="A305" s="2" t="d">
        <v>1999-06-07</v>
      </c>
      <c r="B305" t="s">
        <v>762</v>
      </c>
      <c r="C305" t="s">
        <v>637</v>
      </c>
      <c r="D305">
        <v>3</v>
      </c>
      <c r="E305" t="s">
        <v>608</v>
      </c>
      <c r="F305" t="b">
        <v>0</v>
      </c>
      <c r="G305">
        <v>58</v>
      </c>
      <c r="H305" t="s">
        <v>618</v>
      </c>
      <c r="I305" t="s">
        <v>462</v>
      </c>
      <c r="J305">
        <v>2</v>
      </c>
      <c r="K305" t="s">
        <v>611</v>
      </c>
      <c r="L305" t="s">
        <v>612</v>
      </c>
      <c r="M305">
        <v>3</v>
      </c>
      <c r="N305">
        <v>4</v>
      </c>
      <c r="O305">
        <v>2198</v>
      </c>
      <c r="P305" t="s">
        <v>212</v>
      </c>
      <c r="Q305">
        <v>8</v>
      </c>
      <c r="R305" t="s">
        <v>871</v>
      </c>
      <c r="S305" t="s">
        <v>872</v>
      </c>
      <c r="T305">
        <v>15</v>
      </c>
      <c r="U305">
        <v>-4</v>
      </c>
      <c r="V305">
        <v>1972</v>
      </c>
      <c r="W305" t="s">
        <v>777</v>
      </c>
      <c r="AB305">
        <f>IF(I305=$AA$2, _xlfn.XLOOKUP(P305,tennis_clusters!B:B,tennis_clusters!AB:AB),"NA")</f>
        <v>16</v>
      </c>
      <c r="AC305" t="str">
        <f>IF(OR(ISNUMBER(AB305),ISNA(AB305)),"NA",_xlfn.XLOOKUP(I305,tennis_clusters!B:B,tennis_clusters!AB:AB))</f>
        <v>NA</v>
      </c>
      <c r="AD305" t="str">
        <f t="shared" si="37"/>
        <v>W</v>
      </c>
      <c r="AE305" t="str">
        <f t="shared" si="38"/>
        <v>W</v>
      </c>
      <c r="AF305">
        <f t="shared" si="39"/>
        <v>1</v>
      </c>
      <c r="AG305">
        <f>IF(AF305="","",_xlfn.XLOOKUP(AI305,pete_sampras_train!AL:AL,pete_sampras_train!AM:AM))</f>
        <v>0.62264150943396224</v>
      </c>
      <c r="AH305">
        <f t="shared" si="40"/>
        <v>0.78599660228215751</v>
      </c>
      <c r="AI305">
        <f t="shared" si="41"/>
        <v>16</v>
      </c>
      <c r="AJ305">
        <f t="shared" si="42"/>
        <v>2198</v>
      </c>
      <c r="AK305">
        <f t="shared" si="43"/>
        <v>1972</v>
      </c>
      <c r="AL305">
        <f t="shared" si="36"/>
        <v>0.1423994304022784</v>
      </c>
      <c r="AN305">
        <f t="shared" si="44"/>
        <v>4.5797454234781071E-2</v>
      </c>
    </row>
    <row r="306" spans="1:40" x14ac:dyDescent="0.2">
      <c r="A306" s="2" t="d">
        <v>1990-03-16</v>
      </c>
      <c r="B306" t="s">
        <v>699</v>
      </c>
      <c r="C306" t="s">
        <v>642</v>
      </c>
      <c r="D306">
        <v>3</v>
      </c>
      <c r="E306" t="s">
        <v>609</v>
      </c>
      <c r="F306" t="b">
        <v>0</v>
      </c>
      <c r="H306" t="s">
        <v>624</v>
      </c>
      <c r="I306" t="s">
        <v>462</v>
      </c>
      <c r="J306">
        <v>16</v>
      </c>
      <c r="K306" t="s">
        <v>611</v>
      </c>
      <c r="L306" t="s">
        <v>612</v>
      </c>
      <c r="M306">
        <v>19</v>
      </c>
      <c r="N306">
        <v>9</v>
      </c>
      <c r="O306">
        <v>2015</v>
      </c>
      <c r="P306" t="s">
        <v>227</v>
      </c>
      <c r="R306" t="s">
        <v>638</v>
      </c>
      <c r="S306" t="s">
        <v>639</v>
      </c>
      <c r="T306">
        <v>75</v>
      </c>
      <c r="U306">
        <v>-9</v>
      </c>
      <c r="V306">
        <v>1990</v>
      </c>
      <c r="W306" t="s">
        <v>1047</v>
      </c>
      <c r="AB306">
        <f>IF(I306=$AA$2, _xlfn.XLOOKUP(P306,tennis_clusters!B:B,tennis_clusters!AB:AB),"NA")</f>
        <v>11</v>
      </c>
      <c r="AC306" t="str">
        <f>IF(OR(ISNUMBER(AB306),ISNA(AB306)),"NA",_xlfn.XLOOKUP(I306,tennis_clusters!B:B,tennis_clusters!AB:AB))</f>
        <v>NA</v>
      </c>
      <c r="AD306" t="str">
        <f t="shared" si="37"/>
        <v>W</v>
      </c>
      <c r="AE306" t="str">
        <f t="shared" si="38"/>
        <v>W</v>
      </c>
      <c r="AF306">
        <f t="shared" si="39"/>
        <v>1</v>
      </c>
      <c r="AG306">
        <f>IF(AF306="","",_xlfn.XLOOKUP(AI306,pete_sampras_train!AL:AL,pete_sampras_train!AM:AM))</f>
        <v>0.66279069767441856</v>
      </c>
      <c r="AH306">
        <f t="shared" si="40"/>
        <v>0.53591592694510226</v>
      </c>
      <c r="AI306">
        <f t="shared" si="41"/>
        <v>11</v>
      </c>
      <c r="AJ306">
        <f t="shared" si="42"/>
        <v>2015</v>
      </c>
      <c r="AK306">
        <f t="shared" si="43"/>
        <v>1990</v>
      </c>
      <c r="AL306">
        <f t="shared" si="36"/>
        <v>0.11371011357490539</v>
      </c>
      <c r="AN306">
        <f t="shared" si="44"/>
        <v>0.21537402686322366</v>
      </c>
    </row>
    <row r="307" spans="1:40" x14ac:dyDescent="0.2">
      <c r="A307" s="2" t="d">
        <v>1997-11-10</v>
      </c>
      <c r="B307" t="s">
        <v>839</v>
      </c>
      <c r="C307" t="s">
        <v>610</v>
      </c>
      <c r="D307">
        <v>3</v>
      </c>
      <c r="E307" t="s">
        <v>609</v>
      </c>
      <c r="F307" t="b">
        <v>1</v>
      </c>
      <c r="G307">
        <v>61</v>
      </c>
      <c r="H307" t="s">
        <v>677</v>
      </c>
      <c r="I307" t="s">
        <v>462</v>
      </c>
      <c r="K307" t="s">
        <v>611</v>
      </c>
      <c r="L307" t="s">
        <v>612</v>
      </c>
      <c r="M307">
        <v>1</v>
      </c>
      <c r="N307">
        <v>5</v>
      </c>
      <c r="O307">
        <v>2339</v>
      </c>
      <c r="P307" t="s">
        <v>216</v>
      </c>
      <c r="R307" t="s">
        <v>625</v>
      </c>
      <c r="S307" t="s">
        <v>626</v>
      </c>
      <c r="T307">
        <v>5</v>
      </c>
      <c r="U307">
        <v>-5</v>
      </c>
      <c r="V307">
        <v>2135</v>
      </c>
      <c r="W307" t="s">
        <v>849</v>
      </c>
      <c r="AB307">
        <f>IF(I307=$AA$2, _xlfn.XLOOKUP(P307,tennis_clusters!B:B,tennis_clusters!AB:AB),"NA")</f>
        <v>16</v>
      </c>
      <c r="AC307" t="str">
        <f>IF(OR(ISNUMBER(AB307),ISNA(AB307)),"NA",_xlfn.XLOOKUP(I307,tennis_clusters!B:B,tennis_clusters!AB:AB))</f>
        <v>NA</v>
      </c>
      <c r="AD307" t="str">
        <f t="shared" si="37"/>
        <v>W</v>
      </c>
      <c r="AE307" t="str">
        <f t="shared" si="38"/>
        <v>W</v>
      </c>
      <c r="AF307">
        <f t="shared" si="39"/>
        <v>1</v>
      </c>
      <c r="AG307">
        <f>IF(AF307="","",_xlfn.XLOOKUP(AI307,pete_sampras_train!AL:AL,pete_sampras_train!AM:AM))</f>
        <v>0.62264150943396224</v>
      </c>
      <c r="AH307">
        <f t="shared" si="40"/>
        <v>0.76392469914483863</v>
      </c>
      <c r="AI307">
        <f t="shared" si="41"/>
        <v>16</v>
      </c>
      <c r="AJ307">
        <f t="shared" si="42"/>
        <v>2339</v>
      </c>
      <c r="AK307">
        <f t="shared" si="43"/>
        <v>2135</v>
      </c>
      <c r="AL307">
        <f t="shared" si="36"/>
        <v>0.1423994304022784</v>
      </c>
      <c r="AN307">
        <f t="shared" si="44"/>
        <v>5.5731547673854957E-2</v>
      </c>
    </row>
    <row r="308" spans="1:40" x14ac:dyDescent="0.2">
      <c r="A308" s="2" t="d">
        <v>2001-08-27</v>
      </c>
      <c r="B308" t="s">
        <v>607</v>
      </c>
      <c r="C308" t="s">
        <v>608</v>
      </c>
      <c r="D308">
        <v>5</v>
      </c>
      <c r="E308" t="s">
        <v>609</v>
      </c>
      <c r="F308" t="b">
        <v>0</v>
      </c>
      <c r="G308">
        <v>65</v>
      </c>
      <c r="H308" t="s">
        <v>618</v>
      </c>
      <c r="I308" t="s">
        <v>462</v>
      </c>
      <c r="J308">
        <v>10</v>
      </c>
      <c r="K308" t="s">
        <v>611</v>
      </c>
      <c r="L308" t="s">
        <v>612</v>
      </c>
      <c r="M308">
        <v>10</v>
      </c>
      <c r="N308">
        <v>17</v>
      </c>
      <c r="O308">
        <v>2182</v>
      </c>
      <c r="P308" t="s">
        <v>60</v>
      </c>
      <c r="Q308">
        <v>2</v>
      </c>
      <c r="R308" t="s">
        <v>611</v>
      </c>
      <c r="S308" t="s">
        <v>612</v>
      </c>
      <c r="T308">
        <v>2</v>
      </c>
      <c r="U308">
        <v>-16</v>
      </c>
      <c r="V308">
        <v>2241</v>
      </c>
      <c r="W308" t="s">
        <v>734</v>
      </c>
      <c r="AB308">
        <f>IF(I308=$AA$2, _xlfn.XLOOKUP(P308,tennis_clusters!B:B,tennis_clusters!AB:AB),"NA")</f>
        <v>21</v>
      </c>
      <c r="AC308" t="str">
        <f>IF(OR(ISNUMBER(AB308),ISNA(AB308)),"NA",_xlfn.XLOOKUP(I308,tennis_clusters!B:B,tennis_clusters!AB:AB))</f>
        <v>NA</v>
      </c>
      <c r="AD308" t="str">
        <f t="shared" si="37"/>
        <v>W</v>
      </c>
      <c r="AE308" t="str">
        <f t="shared" si="38"/>
        <v>W</v>
      </c>
      <c r="AF308">
        <f t="shared" si="39"/>
        <v>1</v>
      </c>
      <c r="AG308">
        <f>IF(AF308="","",_xlfn.XLOOKUP(AI308,pete_sampras_train!AL:AL,pete_sampras_train!AM:AM))</f>
        <v>0.5714285714285714</v>
      </c>
      <c r="AH308">
        <f t="shared" si="40"/>
        <v>0.41589904118632204</v>
      </c>
      <c r="AI308">
        <f t="shared" si="41"/>
        <v>21</v>
      </c>
      <c r="AJ308">
        <f t="shared" si="42"/>
        <v>2182</v>
      </c>
      <c r="AK308">
        <f t="shared" si="43"/>
        <v>2241</v>
      </c>
      <c r="AL308">
        <f t="shared" si="36"/>
        <v>0.18367346938775514</v>
      </c>
      <c r="AN308">
        <f t="shared" si="44"/>
        <v>0.34117393008705793</v>
      </c>
    </row>
    <row r="309" spans="1:40" x14ac:dyDescent="0.2">
      <c r="A309" s="2" t="d">
        <v>2000-08-07</v>
      </c>
      <c r="B309" t="s">
        <v>641</v>
      </c>
      <c r="C309" t="s">
        <v>642</v>
      </c>
      <c r="D309">
        <v>3</v>
      </c>
      <c r="E309" t="s">
        <v>609</v>
      </c>
      <c r="F309" t="b">
        <v>0</v>
      </c>
      <c r="G309">
        <v>68</v>
      </c>
      <c r="H309" t="s">
        <v>624</v>
      </c>
      <c r="I309" t="s">
        <v>462</v>
      </c>
      <c r="J309">
        <v>2</v>
      </c>
      <c r="K309" t="s">
        <v>611</v>
      </c>
      <c r="L309" t="s">
        <v>612</v>
      </c>
      <c r="M309">
        <v>2</v>
      </c>
      <c r="N309">
        <v>1</v>
      </c>
      <c r="O309">
        <v>2266</v>
      </c>
      <c r="P309" t="s">
        <v>534</v>
      </c>
      <c r="R309" t="s">
        <v>611</v>
      </c>
      <c r="S309" t="s">
        <v>612</v>
      </c>
      <c r="T309">
        <v>271</v>
      </c>
      <c r="U309">
        <v>-2</v>
      </c>
      <c r="V309">
        <v>1675</v>
      </c>
      <c r="W309" t="s">
        <v>800</v>
      </c>
      <c r="Y309" t="s">
        <v>646</v>
      </c>
      <c r="AB309">
        <f>IF(I309=$AA$2, _xlfn.XLOOKUP(P309,tennis_clusters!B:B,tennis_clusters!AB:AB),"NA")</f>
        <v>15</v>
      </c>
      <c r="AC309" t="str">
        <f>IF(OR(ISNUMBER(AB309),ISNA(AB309)),"NA",_xlfn.XLOOKUP(I309,tennis_clusters!B:B,tennis_clusters!AB:AB))</f>
        <v>NA</v>
      </c>
      <c r="AD309" t="str">
        <f t="shared" si="37"/>
        <v>W</v>
      </c>
      <c r="AE309" t="str">
        <f t="shared" si="38"/>
        <v>W</v>
      </c>
      <c r="AF309">
        <f t="shared" si="39"/>
        <v>1</v>
      </c>
      <c r="AG309">
        <f>IF(AF309="","",_xlfn.XLOOKUP(AI309,pete_sampras_train!AL:AL,pete_sampras_train!AM:AM))</f>
        <v>0.70769230769230773</v>
      </c>
      <c r="AH309">
        <f t="shared" si="40"/>
        <v>0.96776914893611321</v>
      </c>
      <c r="AI309">
        <f t="shared" si="41"/>
        <v>15</v>
      </c>
      <c r="AJ309">
        <f t="shared" si="42"/>
        <v>2266</v>
      </c>
      <c r="AK309">
        <f t="shared" si="43"/>
        <v>1675</v>
      </c>
      <c r="AL309">
        <f t="shared" si="36"/>
        <v>8.5443786982248499E-2</v>
      </c>
      <c r="AN309">
        <f t="shared" si="44"/>
        <v>1.0388277603024523E-3</v>
      </c>
    </row>
    <row r="310" spans="1:40" x14ac:dyDescent="0.2">
      <c r="A310" s="2" t="d">
        <v>1996-03-18</v>
      </c>
      <c r="B310" t="s">
        <v>699</v>
      </c>
      <c r="C310" t="s">
        <v>642</v>
      </c>
      <c r="D310">
        <v>3</v>
      </c>
      <c r="E310" t="s">
        <v>609</v>
      </c>
      <c r="F310" t="b">
        <v>0</v>
      </c>
      <c r="G310">
        <v>46</v>
      </c>
      <c r="H310" t="s">
        <v>614</v>
      </c>
      <c r="I310" t="s">
        <v>212</v>
      </c>
      <c r="J310">
        <v>6</v>
      </c>
      <c r="K310" t="s">
        <v>871</v>
      </c>
      <c r="L310" t="s">
        <v>872</v>
      </c>
      <c r="M310">
        <v>6</v>
      </c>
      <c r="N310">
        <v>15</v>
      </c>
      <c r="O310">
        <v>2226</v>
      </c>
      <c r="P310" t="s">
        <v>462</v>
      </c>
      <c r="Q310">
        <v>2</v>
      </c>
      <c r="R310" t="s">
        <v>611</v>
      </c>
      <c r="S310" t="s">
        <v>612</v>
      </c>
      <c r="T310">
        <v>2</v>
      </c>
      <c r="U310">
        <v>-15</v>
      </c>
      <c r="V310">
        <v>2342</v>
      </c>
      <c r="W310" t="s">
        <v>1037</v>
      </c>
      <c r="AB310" t="str">
        <f>IF(I310=$AA$2, _xlfn.XLOOKUP(P310,tennis_clusters!B:B,tennis_clusters!AB:AB),"NA")</f>
        <v>NA</v>
      </c>
      <c r="AC310">
        <f>IF(OR(ISNUMBER(AB310),ISNA(AB310)),"NA",_xlfn.XLOOKUP(I310,tennis_clusters!B:B,tennis_clusters!AB:AB))</f>
        <v>16</v>
      </c>
      <c r="AD310" t="str">
        <f t="shared" si="37"/>
        <v>L</v>
      </c>
      <c r="AE310" t="str">
        <f t="shared" si="38"/>
        <v>L</v>
      </c>
      <c r="AF310">
        <f t="shared" si="39"/>
        <v>0</v>
      </c>
      <c r="AG310">
        <f>IF(AF310="","",_xlfn.XLOOKUP(AI310,pete_sampras_train!AL:AL,pete_sampras_train!AM:AM))</f>
        <v>0.62264150943396224</v>
      </c>
      <c r="AH310">
        <f t="shared" si="40"/>
        <v>0.66099909124635825</v>
      </c>
      <c r="AI310">
        <f t="shared" si="41"/>
        <v>16</v>
      </c>
      <c r="AJ310">
        <f t="shared" si="42"/>
        <v>2342</v>
      </c>
      <c r="AK310">
        <f t="shared" si="43"/>
        <v>2226</v>
      </c>
      <c r="AL310">
        <f t="shared" si="36"/>
        <v>0.3876824492702029</v>
      </c>
      <c r="AN310">
        <f t="shared" si="44"/>
        <v>0.43691979862851144</v>
      </c>
    </row>
    <row r="311" spans="1:40" x14ac:dyDescent="0.2">
      <c r="A311" s="2" t="d">
        <v>1995-10-23</v>
      </c>
      <c r="B311" t="s">
        <v>1056</v>
      </c>
      <c r="C311" t="s">
        <v>642</v>
      </c>
      <c r="D311">
        <v>3</v>
      </c>
      <c r="E311" t="s">
        <v>819</v>
      </c>
      <c r="F311" t="b">
        <v>1</v>
      </c>
      <c r="G311">
        <v>65</v>
      </c>
      <c r="H311" t="s">
        <v>614</v>
      </c>
      <c r="I311" t="s">
        <v>546</v>
      </c>
      <c r="J311">
        <v>3</v>
      </c>
      <c r="K311" t="s">
        <v>729</v>
      </c>
      <c r="L311" t="s">
        <v>730</v>
      </c>
      <c r="M311">
        <v>3</v>
      </c>
      <c r="N311">
        <v>14</v>
      </c>
      <c r="O311">
        <v>2267</v>
      </c>
      <c r="P311" t="s">
        <v>462</v>
      </c>
      <c r="Q311">
        <v>2</v>
      </c>
      <c r="R311" t="s">
        <v>611</v>
      </c>
      <c r="S311" t="s">
        <v>612</v>
      </c>
      <c r="T311">
        <v>2</v>
      </c>
      <c r="U311">
        <v>-14</v>
      </c>
      <c r="V311">
        <v>2355</v>
      </c>
      <c r="W311" t="s">
        <v>1057</v>
      </c>
      <c r="AB311" t="str">
        <f>IF(I311=$AA$2, _xlfn.XLOOKUP(P311,tennis_clusters!B:B,tennis_clusters!AB:AB),"NA")</f>
        <v>NA</v>
      </c>
      <c r="AC311">
        <f>IF(OR(ISNUMBER(AB311),ISNA(AB311)),"NA",_xlfn.XLOOKUP(I311,tennis_clusters!B:B,tennis_clusters!AB:AB))</f>
        <v>18</v>
      </c>
      <c r="AD311" t="str">
        <f t="shared" si="37"/>
        <v>L</v>
      </c>
      <c r="AE311" t="str">
        <f t="shared" si="38"/>
        <v>L</v>
      </c>
      <c r="AF311">
        <f t="shared" si="39"/>
        <v>0</v>
      </c>
      <c r="AG311">
        <f>IF(AF311="","",_xlfn.XLOOKUP(AI311,pete_sampras_train!AL:AL,pete_sampras_train!AM:AM))</f>
        <v>0.7021276595744681</v>
      </c>
      <c r="AH311">
        <f t="shared" si="40"/>
        <v>0.62400175861766716</v>
      </c>
      <c r="AI311">
        <f t="shared" si="41"/>
        <v>18</v>
      </c>
      <c r="AJ311">
        <f t="shared" si="42"/>
        <v>2355</v>
      </c>
      <c r="AK311">
        <f t="shared" si="43"/>
        <v>2267</v>
      </c>
      <c r="AL311">
        <f t="shared" si="36"/>
        <v>0.49298325033952017</v>
      </c>
      <c r="AN311">
        <f t="shared" si="44"/>
        <v>0.38937819475794133</v>
      </c>
    </row>
    <row r="312" spans="1:40" x14ac:dyDescent="0.2">
      <c r="A312" s="2" t="d">
        <v>1991-09-30</v>
      </c>
      <c r="B312" t="s">
        <v>1286</v>
      </c>
      <c r="C312" t="s">
        <v>783</v>
      </c>
      <c r="D312">
        <v>3</v>
      </c>
      <c r="E312" t="s">
        <v>609</v>
      </c>
      <c r="F312" t="b">
        <v>1</v>
      </c>
      <c r="G312">
        <v>35</v>
      </c>
      <c r="H312" t="s">
        <v>620</v>
      </c>
      <c r="I312" t="s">
        <v>462</v>
      </c>
      <c r="J312">
        <v>3</v>
      </c>
      <c r="K312" t="s">
        <v>611</v>
      </c>
      <c r="L312" t="s">
        <v>612</v>
      </c>
      <c r="M312">
        <v>7</v>
      </c>
      <c r="N312">
        <v>3</v>
      </c>
      <c r="O312">
        <v>2177</v>
      </c>
      <c r="P312" t="s">
        <v>553</v>
      </c>
      <c r="Q312">
        <v>13</v>
      </c>
      <c r="R312" t="s">
        <v>643</v>
      </c>
      <c r="S312" t="s">
        <v>644</v>
      </c>
      <c r="T312">
        <v>52</v>
      </c>
      <c r="U312">
        <v>-4</v>
      </c>
      <c r="V312">
        <v>1933</v>
      </c>
      <c r="W312" t="s">
        <v>890</v>
      </c>
      <c r="AB312">
        <f>IF(I312=$AA$2, _xlfn.XLOOKUP(P312,tennis_clusters!B:B,tennis_clusters!AB:AB),"NA")</f>
        <v>17</v>
      </c>
      <c r="AC312" t="str">
        <f>IF(OR(ISNUMBER(AB312),ISNA(AB312)),"NA",_xlfn.XLOOKUP(I312,tennis_clusters!B:B,tennis_clusters!AB:AB))</f>
        <v>NA</v>
      </c>
      <c r="AD312" t="str">
        <f t="shared" si="37"/>
        <v>W</v>
      </c>
      <c r="AE312" t="str">
        <f t="shared" si="38"/>
        <v>W</v>
      </c>
      <c r="AF312">
        <f t="shared" si="39"/>
        <v>1</v>
      </c>
      <c r="AG312">
        <f>IF(AF312="","",_xlfn.XLOOKUP(AI312,pete_sampras_train!AL:AL,pete_sampras_train!AM:AM))</f>
        <v>0.72972972972972971</v>
      </c>
      <c r="AH312">
        <f t="shared" si="40"/>
        <v>0.80290917015381591</v>
      </c>
      <c r="AI312">
        <f t="shared" si="41"/>
        <v>17</v>
      </c>
      <c r="AJ312">
        <f t="shared" si="42"/>
        <v>2177</v>
      </c>
      <c r="AK312">
        <f t="shared" si="43"/>
        <v>1933</v>
      </c>
      <c r="AL312">
        <f t="shared" si="36"/>
        <v>7.3046018991964945E-2</v>
      </c>
      <c r="AN312">
        <f t="shared" si="44"/>
        <v>3.8844795209457487E-2</v>
      </c>
    </row>
    <row r="313" spans="1:40" x14ac:dyDescent="0.2">
      <c r="A313" s="2" t="d">
        <v>2001-08-27</v>
      </c>
      <c r="B313" t="s">
        <v>607</v>
      </c>
      <c r="C313" t="s">
        <v>608</v>
      </c>
      <c r="D313">
        <v>5</v>
      </c>
      <c r="E313" t="s">
        <v>609</v>
      </c>
      <c r="F313" t="b">
        <v>0</v>
      </c>
      <c r="G313">
        <v>65</v>
      </c>
      <c r="H313" t="s">
        <v>628</v>
      </c>
      <c r="I313" t="s">
        <v>462</v>
      </c>
      <c r="J313">
        <v>10</v>
      </c>
      <c r="K313" t="s">
        <v>611</v>
      </c>
      <c r="L313" t="s">
        <v>612</v>
      </c>
      <c r="M313">
        <v>10</v>
      </c>
      <c r="N313">
        <v>2</v>
      </c>
      <c r="O313">
        <v>2161</v>
      </c>
      <c r="P313" t="s">
        <v>61</v>
      </c>
      <c r="R313" t="s">
        <v>737</v>
      </c>
      <c r="S313" t="s">
        <v>738</v>
      </c>
      <c r="T313">
        <v>111</v>
      </c>
      <c r="U313">
        <v>-4</v>
      </c>
      <c r="V313">
        <v>1752</v>
      </c>
      <c r="W313" t="s">
        <v>739</v>
      </c>
      <c r="Y313" t="s">
        <v>646</v>
      </c>
      <c r="AB313">
        <f>IF(I313=$AA$2, _xlfn.XLOOKUP(P313,tennis_clusters!B:B,tennis_clusters!AB:AB),"NA")</f>
        <v>19</v>
      </c>
      <c r="AC313" t="str">
        <f>IF(OR(ISNUMBER(AB313),ISNA(AB313)),"NA",_xlfn.XLOOKUP(I313,tennis_clusters!B:B,tennis_clusters!AB:AB))</f>
        <v>NA</v>
      </c>
      <c r="AD313" t="str">
        <f t="shared" si="37"/>
        <v>W</v>
      </c>
      <c r="AE313" t="str">
        <f t="shared" si="38"/>
        <v>W</v>
      </c>
      <c r="AF313">
        <f t="shared" si="39"/>
        <v>1</v>
      </c>
      <c r="AG313">
        <f>IF(AF313="","",_xlfn.XLOOKUP(AI313,pete_sampras_train!AL:AL,pete_sampras_train!AM:AM))</f>
        <v>0.83333333333333337</v>
      </c>
      <c r="AH313">
        <f t="shared" si="40"/>
        <v>0.91328279415661739</v>
      </c>
      <c r="AI313">
        <f t="shared" si="41"/>
        <v>19</v>
      </c>
      <c r="AJ313">
        <f t="shared" si="42"/>
        <v>2161</v>
      </c>
      <c r="AK313">
        <f t="shared" si="43"/>
        <v>1752</v>
      </c>
      <c r="AL313">
        <f t="shared" si="36"/>
        <v>2.7777777777777766E-2</v>
      </c>
      <c r="AN313">
        <f t="shared" si="44"/>
        <v>7.5198737892835906E-3</v>
      </c>
    </row>
    <row r="314" spans="1:40" x14ac:dyDescent="0.2">
      <c r="A314" s="2" t="d">
        <v>2000-08-07</v>
      </c>
      <c r="B314" t="s">
        <v>641</v>
      </c>
      <c r="C314" t="s">
        <v>642</v>
      </c>
      <c r="D314">
        <v>3</v>
      </c>
      <c r="E314" t="s">
        <v>609</v>
      </c>
      <c r="F314" t="b">
        <v>0</v>
      </c>
      <c r="G314">
        <v>68</v>
      </c>
      <c r="H314" t="s">
        <v>620</v>
      </c>
      <c r="I314" t="s">
        <v>548</v>
      </c>
      <c r="J314">
        <v>15</v>
      </c>
      <c r="K314" t="s">
        <v>625</v>
      </c>
      <c r="L314" t="s">
        <v>626</v>
      </c>
      <c r="M314">
        <v>16</v>
      </c>
      <c r="N314">
        <v>16</v>
      </c>
      <c r="O314">
        <v>2056</v>
      </c>
      <c r="P314" t="s">
        <v>462</v>
      </c>
      <c r="Q314">
        <v>2</v>
      </c>
      <c r="R314" t="s">
        <v>611</v>
      </c>
      <c r="S314" t="s">
        <v>612</v>
      </c>
      <c r="T314">
        <v>2</v>
      </c>
      <c r="U314">
        <v>-15</v>
      </c>
      <c r="V314">
        <v>2267</v>
      </c>
      <c r="W314" t="s">
        <v>666</v>
      </c>
      <c r="AB314" t="str">
        <f>IF(I314=$AA$2, _xlfn.XLOOKUP(P314,tennis_clusters!B:B,tennis_clusters!AB:AB),"NA")</f>
        <v>NA</v>
      </c>
      <c r="AC314">
        <f>IF(OR(ISNUMBER(AB314),ISNA(AB314)),"NA",_xlfn.XLOOKUP(I314,tennis_clusters!B:B,tennis_clusters!AB:AB))</f>
        <v>8</v>
      </c>
      <c r="AD314" t="str">
        <f t="shared" si="37"/>
        <v>L</v>
      </c>
      <c r="AE314" t="str">
        <f t="shared" si="38"/>
        <v>L</v>
      </c>
      <c r="AF314">
        <f t="shared" si="39"/>
        <v>0</v>
      </c>
      <c r="AG314">
        <f>IF(AF314="","",_xlfn.XLOOKUP(AI314,pete_sampras_train!AL:AL,pete_sampras_train!AM:AM))</f>
        <v>0.7415730337078652</v>
      </c>
      <c r="AH314">
        <f t="shared" si="40"/>
        <v>0.77111426068759747</v>
      </c>
      <c r="AI314">
        <f t="shared" si="41"/>
        <v>8</v>
      </c>
      <c r="AJ314">
        <f t="shared" si="42"/>
        <v>2267</v>
      </c>
      <c r="AK314">
        <f t="shared" si="43"/>
        <v>2056</v>
      </c>
      <c r="AL314">
        <f t="shared" si="36"/>
        <v>0.54993056432268661</v>
      </c>
      <c r="AN314">
        <f t="shared" si="44"/>
        <v>0.59461720303578003</v>
      </c>
    </row>
    <row r="315" spans="1:40" x14ac:dyDescent="0.2">
      <c r="A315" s="2" t="d">
        <v>1996-11-19</v>
      </c>
      <c r="B315" t="s">
        <v>839</v>
      </c>
      <c r="C315" t="s">
        <v>610</v>
      </c>
      <c r="D315">
        <v>3</v>
      </c>
      <c r="E315" t="s">
        <v>819</v>
      </c>
      <c r="F315" t="b">
        <v>1</v>
      </c>
      <c r="G315">
        <v>100</v>
      </c>
      <c r="H315" t="s">
        <v>677</v>
      </c>
      <c r="I315" t="s">
        <v>462</v>
      </c>
      <c r="K315" t="s">
        <v>611</v>
      </c>
      <c r="L315" t="s">
        <v>612</v>
      </c>
      <c r="M315">
        <v>1</v>
      </c>
      <c r="N315">
        <v>10</v>
      </c>
      <c r="O315">
        <v>2331</v>
      </c>
      <c r="P315" t="s">
        <v>60</v>
      </c>
      <c r="R315" t="s">
        <v>611</v>
      </c>
      <c r="S315" t="s">
        <v>612</v>
      </c>
      <c r="T315">
        <v>7</v>
      </c>
      <c r="U315">
        <v>-10</v>
      </c>
      <c r="V315">
        <v>2287</v>
      </c>
      <c r="W315" t="s">
        <v>890</v>
      </c>
      <c r="AB315">
        <f>IF(I315=$AA$2, _xlfn.XLOOKUP(P315,tennis_clusters!B:B,tennis_clusters!AB:AB),"NA")</f>
        <v>21</v>
      </c>
      <c r="AC315" t="str">
        <f>IF(OR(ISNUMBER(AB315),ISNA(AB315)),"NA",_xlfn.XLOOKUP(I315,tennis_clusters!B:B,tennis_clusters!AB:AB))</f>
        <v>NA</v>
      </c>
      <c r="AD315" t="str">
        <f t="shared" si="37"/>
        <v>W</v>
      </c>
      <c r="AE315" t="str">
        <f t="shared" si="38"/>
        <v>W</v>
      </c>
      <c r="AF315">
        <f t="shared" si="39"/>
        <v>1</v>
      </c>
      <c r="AG315">
        <f>IF(AF315="","",_xlfn.XLOOKUP(AI315,pete_sampras_train!AL:AL,pete_sampras_train!AM:AM))</f>
        <v>0.5714285714285714</v>
      </c>
      <c r="AH315">
        <f t="shared" si="40"/>
        <v>0.56298472810359579</v>
      </c>
      <c r="AI315">
        <f t="shared" si="41"/>
        <v>21</v>
      </c>
      <c r="AJ315">
        <f t="shared" si="42"/>
        <v>2331</v>
      </c>
      <c r="AK315">
        <f t="shared" si="43"/>
        <v>2287</v>
      </c>
      <c r="AL315">
        <f t="shared" si="36"/>
        <v>0.18367346938775514</v>
      </c>
      <c r="AN315">
        <f t="shared" si="44"/>
        <v>0.1909823478706881</v>
      </c>
    </row>
    <row r="316" spans="1:40" x14ac:dyDescent="0.2">
      <c r="A316" s="2" t="d">
        <v>1999-11-01</v>
      </c>
      <c r="B316" t="s">
        <v>844</v>
      </c>
      <c r="C316" t="s">
        <v>642</v>
      </c>
      <c r="D316">
        <v>3</v>
      </c>
      <c r="E316" t="s">
        <v>819</v>
      </c>
      <c r="F316" t="b">
        <v>1</v>
      </c>
      <c r="G316">
        <v>73</v>
      </c>
      <c r="H316" t="s">
        <v>620</v>
      </c>
      <c r="I316" t="s">
        <v>559</v>
      </c>
      <c r="J316">
        <v>13</v>
      </c>
      <c r="K316" t="s">
        <v>621</v>
      </c>
      <c r="L316" t="s">
        <v>622</v>
      </c>
      <c r="M316">
        <v>14</v>
      </c>
      <c r="N316">
        <v>8</v>
      </c>
      <c r="O316">
        <v>2079</v>
      </c>
      <c r="P316" t="s">
        <v>462</v>
      </c>
      <c r="Q316">
        <v>3</v>
      </c>
      <c r="R316" t="s">
        <v>611</v>
      </c>
      <c r="S316" t="s">
        <v>612</v>
      </c>
      <c r="T316">
        <v>3</v>
      </c>
      <c r="U316">
        <v>-8</v>
      </c>
      <c r="V316">
        <v>2293</v>
      </c>
      <c r="W316" t="s">
        <v>832</v>
      </c>
      <c r="Z316" t="s">
        <v>832</v>
      </c>
      <c r="AB316" t="str">
        <f>IF(I316=$AA$2, _xlfn.XLOOKUP(P316,tennis_clusters!B:B,tennis_clusters!AB:AB),"NA")</f>
        <v>NA</v>
      </c>
      <c r="AC316">
        <f>IF(OR(ISNUMBER(AB316),ISNA(AB316)),"NA",_xlfn.XLOOKUP(I316,tennis_clusters!B:B,tennis_clusters!AB:AB))</f>
        <v>15</v>
      </c>
      <c r="AD316" t="str">
        <f t="shared" si="37"/>
        <v>L</v>
      </c>
      <c r="AE316" t="str">
        <f t="shared" si="38"/>
        <v>L</v>
      </c>
      <c r="AF316">
        <f t="shared" si="39"/>
        <v>0</v>
      </c>
      <c r="AG316">
        <f>IF(AF316="","",_xlfn.XLOOKUP(AI316,pete_sampras_train!AL:AL,pete_sampras_train!AM:AM))</f>
        <v>0.70769230769230773</v>
      </c>
      <c r="AH316">
        <f t="shared" si="40"/>
        <v>0.77414797770183064</v>
      </c>
      <c r="AI316">
        <f t="shared" si="41"/>
        <v>15</v>
      </c>
      <c r="AJ316">
        <f t="shared" si="42"/>
        <v>2293</v>
      </c>
      <c r="AK316">
        <f t="shared" si="43"/>
        <v>2079</v>
      </c>
      <c r="AL316">
        <f t="shared" si="36"/>
        <v>0.50082840236686399</v>
      </c>
      <c r="AN316">
        <f t="shared" si="44"/>
        <v>0.59930509137983401</v>
      </c>
    </row>
    <row r="317" spans="1:40" x14ac:dyDescent="0.2">
      <c r="A317" s="2" t="d">
        <v>1999-06-21</v>
      </c>
      <c r="B317" t="s">
        <v>658</v>
      </c>
      <c r="C317" t="s">
        <v>608</v>
      </c>
      <c r="D317">
        <v>5</v>
      </c>
      <c r="E317" t="s">
        <v>608</v>
      </c>
      <c r="F317" t="b">
        <v>0</v>
      </c>
      <c r="G317">
        <v>58</v>
      </c>
      <c r="H317" t="s">
        <v>632</v>
      </c>
      <c r="I317" t="s">
        <v>462</v>
      </c>
      <c r="J317">
        <v>1</v>
      </c>
      <c r="K317" t="s">
        <v>611</v>
      </c>
      <c r="L317" t="s">
        <v>612</v>
      </c>
      <c r="M317">
        <v>1</v>
      </c>
      <c r="N317">
        <v>4</v>
      </c>
      <c r="O317">
        <v>2213</v>
      </c>
      <c r="P317" t="s">
        <v>508</v>
      </c>
      <c r="R317" t="s">
        <v>643</v>
      </c>
      <c r="S317" t="s">
        <v>644</v>
      </c>
      <c r="T317">
        <v>75</v>
      </c>
      <c r="U317">
        <v>-5</v>
      </c>
      <c r="V317">
        <v>1922</v>
      </c>
      <c r="W317" t="s">
        <v>868</v>
      </c>
      <c r="AB317">
        <f>IF(I317=$AA$2, _xlfn.XLOOKUP(P317,tennis_clusters!B:B,tennis_clusters!AB:AB),"NA")</f>
        <v>10</v>
      </c>
      <c r="AC317" t="str">
        <f>IF(OR(ISNUMBER(AB317),ISNA(AB317)),"NA",_xlfn.XLOOKUP(I317,tennis_clusters!B:B,tennis_clusters!AB:AB))</f>
        <v>NA</v>
      </c>
      <c r="AD317" t="str">
        <f t="shared" si="37"/>
        <v>W</v>
      </c>
      <c r="AE317" t="str">
        <f t="shared" si="38"/>
        <v>W</v>
      </c>
      <c r="AF317">
        <f t="shared" si="39"/>
        <v>1</v>
      </c>
      <c r="AG317">
        <f>IF(AF317="","",_xlfn.XLOOKUP(AI317,pete_sampras_train!AL:AL,pete_sampras_train!AM:AM))</f>
        <v>0.9</v>
      </c>
      <c r="AH317">
        <f t="shared" si="40"/>
        <v>0.84225867247042552</v>
      </c>
      <c r="AI317">
        <f t="shared" si="41"/>
        <v>10</v>
      </c>
      <c r="AJ317">
        <f t="shared" si="42"/>
        <v>2213</v>
      </c>
      <c r="AK317">
        <f t="shared" si="43"/>
        <v>1922</v>
      </c>
      <c r="AL317">
        <f t="shared" si="36"/>
        <v>9.999999999999995E-3</v>
      </c>
      <c r="AN317">
        <f t="shared" si="44"/>
        <v>2.4882326410792494E-2</v>
      </c>
    </row>
    <row r="318" spans="1:40" x14ac:dyDescent="0.2">
      <c r="A318" s="2" t="d">
        <v>1997-08-25</v>
      </c>
      <c r="B318" t="s">
        <v>607</v>
      </c>
      <c r="C318" t="s">
        <v>608</v>
      </c>
      <c r="D318">
        <v>5</v>
      </c>
      <c r="E318" t="s">
        <v>609</v>
      </c>
      <c r="F318" t="b">
        <v>0</v>
      </c>
      <c r="G318">
        <v>49</v>
      </c>
      <c r="H318" t="s">
        <v>632</v>
      </c>
      <c r="I318" t="s">
        <v>462</v>
      </c>
      <c r="J318">
        <v>1</v>
      </c>
      <c r="K318" t="s">
        <v>611</v>
      </c>
      <c r="L318" t="s">
        <v>612</v>
      </c>
      <c r="M318">
        <v>1</v>
      </c>
      <c r="N318">
        <v>1</v>
      </c>
      <c r="O318">
        <v>2330</v>
      </c>
      <c r="P318" t="s">
        <v>965</v>
      </c>
      <c r="R318" t="s">
        <v>643</v>
      </c>
      <c r="S318" t="s">
        <v>644</v>
      </c>
      <c r="T318">
        <v>204</v>
      </c>
      <c r="U318">
        <v>-2</v>
      </c>
      <c r="V318">
        <v>1716</v>
      </c>
      <c r="W318" t="s">
        <v>798</v>
      </c>
      <c r="Y318" t="s">
        <v>646</v>
      </c>
      <c r="AB318" t="e">
        <f>IF(I318=$AA$2, _xlfn.XLOOKUP(P318,tennis_clusters!B:B,tennis_clusters!AB:AB),"NA")</f>
        <v>#N/A</v>
      </c>
      <c r="AC318" t="str">
        <f>IF(OR(ISNUMBER(AB318),ISNA(AB318)),"NA",_xlfn.XLOOKUP(I318,tennis_clusters!B:B,tennis_clusters!AB:AB))</f>
        <v>NA</v>
      </c>
      <c r="AD318" t="str">
        <f t="shared" si="37"/>
        <v>W</v>
      </c>
      <c r="AE318" t="str">
        <f t="shared" si="38"/>
        <v/>
      </c>
      <c r="AF318" t="str">
        <f t="shared" si="39"/>
        <v/>
      </c>
      <c r="AG318" t="str">
        <f>IF(AF318="","",_xlfn.XLOOKUP(AI318,pete_sampras_train!AL:AL,pete_sampras_train!AM:AM))</f>
        <v/>
      </c>
      <c r="AH318" t="str">
        <f t="shared" si="40"/>
        <v/>
      </c>
      <c r="AI318" t="str">
        <f t="shared" si="41"/>
        <v/>
      </c>
      <c r="AJ318">
        <f t="shared" si="42"/>
        <v>2330</v>
      </c>
      <c r="AK318">
        <f t="shared" si="43"/>
        <v>1716</v>
      </c>
      <c r="AL318" t="str">
        <f t="shared" si="36"/>
        <v/>
      </c>
      <c r="AN318" t="str">
        <f t="shared" si="44"/>
        <v/>
      </c>
    </row>
    <row r="319" spans="1:40" x14ac:dyDescent="0.2">
      <c r="A319" s="2" t="d">
        <v>2000-03-20</v>
      </c>
      <c r="B319" t="s">
        <v>699</v>
      </c>
      <c r="C319" t="s">
        <v>642</v>
      </c>
      <c r="D319">
        <v>3</v>
      </c>
      <c r="E319" t="s">
        <v>609</v>
      </c>
      <c r="F319" t="b">
        <v>0</v>
      </c>
      <c r="G319">
        <v>48</v>
      </c>
      <c r="H319" t="s">
        <v>614</v>
      </c>
      <c r="I319" t="s">
        <v>462</v>
      </c>
      <c r="J319">
        <v>2</v>
      </c>
      <c r="K319" t="s">
        <v>611</v>
      </c>
      <c r="L319" t="s">
        <v>612</v>
      </c>
      <c r="M319">
        <v>2</v>
      </c>
      <c r="N319">
        <v>7</v>
      </c>
      <c r="O319">
        <v>2308</v>
      </c>
      <c r="P319" t="s">
        <v>349</v>
      </c>
      <c r="Q319">
        <v>14</v>
      </c>
      <c r="R319" t="s">
        <v>643</v>
      </c>
      <c r="S319" t="s">
        <v>644</v>
      </c>
      <c r="T319">
        <v>14</v>
      </c>
      <c r="U319">
        <v>-7</v>
      </c>
      <c r="V319">
        <v>2160</v>
      </c>
      <c r="W319" t="s">
        <v>823</v>
      </c>
      <c r="AB319">
        <f>IF(I319=$AA$2, _xlfn.XLOOKUP(P319,tennis_clusters!B:B,tennis_clusters!AB:AB),"NA")</f>
        <v>8</v>
      </c>
      <c r="AC319" t="str">
        <f>IF(OR(ISNUMBER(AB319),ISNA(AB319)),"NA",_xlfn.XLOOKUP(I319,tennis_clusters!B:B,tennis_clusters!AB:AB))</f>
        <v>NA</v>
      </c>
      <c r="AD319" t="str">
        <f t="shared" si="37"/>
        <v>W</v>
      </c>
      <c r="AE319" t="str">
        <f t="shared" si="38"/>
        <v>W</v>
      </c>
      <c r="AF319">
        <f t="shared" si="39"/>
        <v>1</v>
      </c>
      <c r="AG319">
        <f>IF(AF319="","",_xlfn.XLOOKUP(AI319,pete_sampras_train!AL:AL,pete_sampras_train!AM:AM))</f>
        <v>0.7415730337078652</v>
      </c>
      <c r="AH319">
        <f t="shared" si="40"/>
        <v>0.70097739861010799</v>
      </c>
      <c r="AI319">
        <f t="shared" si="41"/>
        <v>8</v>
      </c>
      <c r="AJ319">
        <f t="shared" si="42"/>
        <v>2308</v>
      </c>
      <c r="AK319">
        <f t="shared" si="43"/>
        <v>2160</v>
      </c>
      <c r="AL319">
        <f t="shared" si="36"/>
        <v>6.6784496906956176E-2</v>
      </c>
      <c r="AN319">
        <f t="shared" si="44"/>
        <v>8.9414516141978248E-2</v>
      </c>
    </row>
    <row r="320" spans="1:40" x14ac:dyDescent="0.2">
      <c r="A320" s="2" t="d">
        <v>1993-08-09</v>
      </c>
      <c r="B320" t="s">
        <v>641</v>
      </c>
      <c r="C320" t="s">
        <v>642</v>
      </c>
      <c r="D320">
        <v>3</v>
      </c>
      <c r="E320" t="s">
        <v>609</v>
      </c>
      <c r="F320" t="b">
        <v>0</v>
      </c>
      <c r="G320">
        <v>55</v>
      </c>
      <c r="H320" t="s">
        <v>614</v>
      </c>
      <c r="I320" t="s">
        <v>522</v>
      </c>
      <c r="J320">
        <v>3</v>
      </c>
      <c r="K320" t="s">
        <v>678</v>
      </c>
      <c r="L320" t="s">
        <v>679</v>
      </c>
      <c r="M320">
        <v>3</v>
      </c>
      <c r="N320">
        <v>14</v>
      </c>
      <c r="O320">
        <v>2213</v>
      </c>
      <c r="P320" t="s">
        <v>462</v>
      </c>
      <c r="Q320">
        <v>1</v>
      </c>
      <c r="R320" t="s">
        <v>611</v>
      </c>
      <c r="S320" t="s">
        <v>612</v>
      </c>
      <c r="T320">
        <v>1</v>
      </c>
      <c r="U320">
        <v>-14</v>
      </c>
      <c r="V320">
        <v>2305</v>
      </c>
      <c r="W320" t="s">
        <v>1184</v>
      </c>
      <c r="AB320" t="str">
        <f>IF(I320=$AA$2, _xlfn.XLOOKUP(P320,tennis_clusters!B:B,tennis_clusters!AB:AB),"NA")</f>
        <v>NA</v>
      </c>
      <c r="AC320">
        <f>IF(OR(ISNUMBER(AB320),ISNA(AB320)),"NA",_xlfn.XLOOKUP(I320,tennis_clusters!B:B,tennis_clusters!AB:AB))</f>
        <v>8</v>
      </c>
      <c r="AD320" t="str">
        <f t="shared" si="37"/>
        <v>L</v>
      </c>
      <c r="AE320" t="str">
        <f t="shared" si="38"/>
        <v>L</v>
      </c>
      <c r="AF320">
        <f t="shared" si="39"/>
        <v>0</v>
      </c>
      <c r="AG320">
        <f>IF(AF320="","",_xlfn.XLOOKUP(AI320,pete_sampras_train!AL:AL,pete_sampras_train!AM:AM))</f>
        <v>0.7415730337078652</v>
      </c>
      <c r="AH320">
        <f t="shared" si="40"/>
        <v>0.62938854721750226</v>
      </c>
      <c r="AI320">
        <f t="shared" si="41"/>
        <v>8</v>
      </c>
      <c r="AJ320">
        <f t="shared" si="42"/>
        <v>2305</v>
      </c>
      <c r="AK320">
        <f t="shared" si="43"/>
        <v>2213</v>
      </c>
      <c r="AL320">
        <f t="shared" si="36"/>
        <v>0.54993056432268661</v>
      </c>
      <c r="AN320">
        <f t="shared" si="44"/>
        <v>0.39612994336855806</v>
      </c>
    </row>
    <row r="321" spans="1:40" x14ac:dyDescent="0.2">
      <c r="A321" s="2" t="d">
        <v>1990-10-22</v>
      </c>
      <c r="B321" t="s">
        <v>1122</v>
      </c>
      <c r="C321" t="s">
        <v>642</v>
      </c>
      <c r="D321">
        <v>3</v>
      </c>
      <c r="E321" t="s">
        <v>819</v>
      </c>
      <c r="F321" t="b">
        <v>1</v>
      </c>
      <c r="H321" t="s">
        <v>620</v>
      </c>
      <c r="I321" t="s">
        <v>462</v>
      </c>
      <c r="J321">
        <v>4</v>
      </c>
      <c r="K321" t="s">
        <v>611</v>
      </c>
      <c r="L321" t="s">
        <v>612</v>
      </c>
      <c r="M321">
        <v>5</v>
      </c>
      <c r="N321">
        <v>4</v>
      </c>
      <c r="O321">
        <v>2155</v>
      </c>
      <c r="P321" t="s">
        <v>466</v>
      </c>
      <c r="R321" t="s">
        <v>693</v>
      </c>
      <c r="S321" t="s">
        <v>694</v>
      </c>
      <c r="T321">
        <v>40</v>
      </c>
      <c r="U321">
        <v>-5</v>
      </c>
      <c r="V321">
        <v>1912</v>
      </c>
      <c r="W321" t="s">
        <v>1326</v>
      </c>
      <c r="AB321">
        <f>IF(I321=$AA$2, _xlfn.XLOOKUP(P321,tennis_clusters!B:B,tennis_clusters!AB:AB),"NA")</f>
        <v>13</v>
      </c>
      <c r="AC321" t="str">
        <f>IF(OR(ISNUMBER(AB321),ISNA(AB321)),"NA",_xlfn.XLOOKUP(I321,tennis_clusters!B:B,tennis_clusters!AB:AB))</f>
        <v>NA</v>
      </c>
      <c r="AD321" t="str">
        <f t="shared" si="37"/>
        <v>W</v>
      </c>
      <c r="AE321" t="str">
        <f t="shared" si="38"/>
        <v>W</v>
      </c>
      <c r="AF321">
        <f t="shared" si="39"/>
        <v>1</v>
      </c>
      <c r="AG321">
        <f>IF(AF321="","",_xlfn.XLOOKUP(AI321,pete_sampras_train!AL:AL,pete_sampras_train!AM:AM))</f>
        <v>0.80909090909090908</v>
      </c>
      <c r="AH321">
        <f t="shared" si="40"/>
        <v>0.80199664411443317</v>
      </c>
      <c r="AI321">
        <f t="shared" si="41"/>
        <v>13</v>
      </c>
      <c r="AJ321">
        <f t="shared" si="42"/>
        <v>2155</v>
      </c>
      <c r="AK321">
        <f t="shared" si="43"/>
        <v>1912</v>
      </c>
      <c r="AL321">
        <f t="shared" si="36"/>
        <v>3.6446280991735538E-2</v>
      </c>
      <c r="AN321">
        <f t="shared" si="44"/>
        <v>3.9205328941946435E-2</v>
      </c>
    </row>
    <row r="322" spans="1:40" x14ac:dyDescent="0.2">
      <c r="A322" s="2" t="d">
        <v>1998-11-02</v>
      </c>
      <c r="B322" t="s">
        <v>844</v>
      </c>
      <c r="C322" t="s">
        <v>642</v>
      </c>
      <c r="D322">
        <v>3</v>
      </c>
      <c r="E322" t="s">
        <v>819</v>
      </c>
      <c r="F322" t="b">
        <v>1</v>
      </c>
      <c r="G322">
        <v>69</v>
      </c>
      <c r="H322" t="s">
        <v>614</v>
      </c>
      <c r="I322" t="s">
        <v>462</v>
      </c>
      <c r="J322">
        <v>1</v>
      </c>
      <c r="K322" t="s">
        <v>611</v>
      </c>
      <c r="L322" t="s">
        <v>612</v>
      </c>
      <c r="M322">
        <v>1</v>
      </c>
      <c r="N322">
        <v>6</v>
      </c>
      <c r="O322">
        <v>2285</v>
      </c>
      <c r="P322" t="s">
        <v>551</v>
      </c>
      <c r="R322" t="s">
        <v>611</v>
      </c>
      <c r="S322" t="s">
        <v>612</v>
      </c>
      <c r="T322">
        <v>26</v>
      </c>
      <c r="U322">
        <v>-6</v>
      </c>
      <c r="V322">
        <v>2139</v>
      </c>
      <c r="W322" t="s">
        <v>818</v>
      </c>
      <c r="AB322">
        <f>IF(I322=$AA$2, _xlfn.XLOOKUP(P322,tennis_clusters!B:B,tennis_clusters!AB:AB),"NA")</f>
        <v>11</v>
      </c>
      <c r="AC322" t="str">
        <f>IF(OR(ISNUMBER(AB322),ISNA(AB322)),"NA",_xlfn.XLOOKUP(I322,tennis_clusters!B:B,tennis_clusters!AB:AB))</f>
        <v>NA</v>
      </c>
      <c r="AD322" t="str">
        <f t="shared" si="37"/>
        <v>W</v>
      </c>
      <c r="AE322" t="str">
        <f t="shared" si="38"/>
        <v>W</v>
      </c>
      <c r="AF322">
        <f t="shared" si="39"/>
        <v>1</v>
      </c>
      <c r="AG322">
        <f>IF(AF322="","",_xlfn.XLOOKUP(AI322,pete_sampras_train!AL:AL,pete_sampras_train!AM:AM))</f>
        <v>0.66279069767441856</v>
      </c>
      <c r="AH322">
        <f t="shared" si="40"/>
        <v>0.69855862641802302</v>
      </c>
      <c r="AI322">
        <f t="shared" si="41"/>
        <v>11</v>
      </c>
      <c r="AJ322">
        <f t="shared" si="42"/>
        <v>2285</v>
      </c>
      <c r="AK322">
        <f t="shared" si="43"/>
        <v>2139</v>
      </c>
      <c r="AL322">
        <f t="shared" ref="AL322:AL333" si="45">IF(OR(AF322="",AG322=""),"",(AG322-AF322)^2)</f>
        <v>0.11371011357490539</v>
      </c>
      <c r="AN322">
        <f t="shared" si="44"/>
        <v>9.0866901706989009E-2</v>
      </c>
    </row>
    <row r="323" spans="1:40" x14ac:dyDescent="0.2">
      <c r="A323" s="2" t="d">
        <v>2002-05-13</v>
      </c>
      <c r="B323" t="s">
        <v>683</v>
      </c>
      <c r="C323" t="s">
        <v>642</v>
      </c>
      <c r="D323">
        <v>3</v>
      </c>
      <c r="E323" t="s">
        <v>671</v>
      </c>
      <c r="F323" t="b">
        <v>0</v>
      </c>
      <c r="G323">
        <v>27</v>
      </c>
      <c r="H323" t="s">
        <v>628</v>
      </c>
      <c r="I323" t="s">
        <v>404</v>
      </c>
      <c r="K323" t="s">
        <v>684</v>
      </c>
      <c r="L323" t="s">
        <v>685</v>
      </c>
      <c r="M323">
        <v>39</v>
      </c>
      <c r="N323">
        <v>16</v>
      </c>
      <c r="O323">
        <v>1929</v>
      </c>
      <c r="P323" t="s">
        <v>462</v>
      </c>
      <c r="Q323">
        <v>12</v>
      </c>
      <c r="R323" t="s">
        <v>611</v>
      </c>
      <c r="S323" t="s">
        <v>612</v>
      </c>
      <c r="T323">
        <v>11</v>
      </c>
      <c r="U323">
        <v>-14</v>
      </c>
      <c r="V323">
        <v>2144</v>
      </c>
      <c r="W323" t="s">
        <v>666</v>
      </c>
      <c r="AB323" t="str">
        <f>IF(I323=$AA$2, _xlfn.XLOOKUP(P323,tennis_clusters!B:B,tennis_clusters!AB:AB),"NA")</f>
        <v>NA</v>
      </c>
      <c r="AC323">
        <f>IF(OR(ISNUMBER(AB323),ISNA(AB323)),"NA",_xlfn.XLOOKUP(I323,tennis_clusters!B:B,tennis_clusters!AB:AB))</f>
        <v>20</v>
      </c>
      <c r="AD323" t="str">
        <f t="shared" ref="AD323:AD333" si="46">IF(OR(ISNUMBER(AB323),ISNA(AB323)),"W","L")</f>
        <v>L</v>
      </c>
      <c r="AE323" t="str">
        <f t="shared" ref="AE323:AE333" si="47">IF(OR(ISNA(AB323),ISNA(AC323)),"",IF(ISNUMBER(AB323),"W","L"))</f>
        <v>L</v>
      </c>
      <c r="AF323">
        <f t="shared" ref="AF323:AF333" si="48">IF(AE323="","",IF(AE323="L",0,1))</f>
        <v>0</v>
      </c>
      <c r="AG323">
        <f>IF(AF323="","",_xlfn.XLOOKUP(AI323,pete_sampras_train!AL:AL,pete_sampras_train!AM:AM))</f>
        <v>0.66666666666666663</v>
      </c>
      <c r="AH323">
        <f t="shared" ref="AH323:AH333" si="49">IF(AE323="","",1/(1+10^((AK323-AJ323)/400)))</f>
        <v>0.77515286564968411</v>
      </c>
      <c r="AI323">
        <f t="shared" ref="AI323:AI333" si="50">IF(ISNUMBER(AB323),AB323,IF(ISNUMBER(AC323),AC323,""))</f>
        <v>20</v>
      </c>
      <c r="AJ323">
        <f t="shared" ref="AJ323:AJ333" si="51">IF(I323=$AA$2,O323,V323)</f>
        <v>2144</v>
      </c>
      <c r="AK323">
        <f t="shared" ref="AK323:AK333" si="52">IF(I323=$AA$2,V323,O323)</f>
        <v>1929</v>
      </c>
      <c r="AL323">
        <f t="shared" si="45"/>
        <v>0.44444444444444442</v>
      </c>
      <c r="AN323">
        <f t="shared" ref="AN323:AN333" si="53">IF(OR(AF323="",AH323=""),"",(AH323-AF323)^2)</f>
        <v>0.60086196512491719</v>
      </c>
    </row>
    <row r="324" spans="1:40" x14ac:dyDescent="0.2">
      <c r="A324" s="2" t="d">
        <v>1997-02-24</v>
      </c>
      <c r="B324" t="s">
        <v>938</v>
      </c>
      <c r="C324" t="s">
        <v>783</v>
      </c>
      <c r="D324">
        <v>3</v>
      </c>
      <c r="E324" t="s">
        <v>609</v>
      </c>
      <c r="F324" t="b">
        <v>1</v>
      </c>
      <c r="G324">
        <v>43</v>
      </c>
      <c r="H324" t="s">
        <v>614</v>
      </c>
      <c r="I324" t="s">
        <v>462</v>
      </c>
      <c r="J324">
        <v>1</v>
      </c>
      <c r="K324" t="s">
        <v>611</v>
      </c>
      <c r="L324" t="s">
        <v>612</v>
      </c>
      <c r="M324">
        <v>1</v>
      </c>
      <c r="N324">
        <v>1</v>
      </c>
      <c r="O324">
        <v>2392</v>
      </c>
      <c r="P324" t="s">
        <v>518</v>
      </c>
      <c r="R324" t="s">
        <v>615</v>
      </c>
      <c r="S324" t="s">
        <v>616</v>
      </c>
      <c r="T324">
        <v>88</v>
      </c>
      <c r="U324">
        <v>-2</v>
      </c>
      <c r="V324">
        <v>1895</v>
      </c>
      <c r="W324" t="s">
        <v>988</v>
      </c>
      <c r="Y324" t="s">
        <v>646</v>
      </c>
      <c r="AB324">
        <f>IF(I324=$AA$2, _xlfn.XLOOKUP(P324,tennis_clusters!B:B,tennis_clusters!AB:AB),"NA")</f>
        <v>2</v>
      </c>
      <c r="AC324" t="str">
        <f>IF(OR(ISNUMBER(AB324),ISNA(AB324)),"NA",_xlfn.XLOOKUP(I324,tennis_clusters!B:B,tennis_clusters!AB:AB))</f>
        <v>NA</v>
      </c>
      <c r="AD324" t="str">
        <f t="shared" si="46"/>
        <v>W</v>
      </c>
      <c r="AE324" t="str">
        <f t="shared" si="47"/>
        <v>W</v>
      </c>
      <c r="AF324">
        <f t="shared" si="48"/>
        <v>1</v>
      </c>
      <c r="AG324">
        <f>IF(AF324="","",_xlfn.XLOOKUP(AI324,pete_sampras_train!AL:AL,pete_sampras_train!AM:AM))</f>
        <v>0.78749999999999998</v>
      </c>
      <c r="AH324">
        <f t="shared" si="49"/>
        <v>0.94588256308952234</v>
      </c>
      <c r="AI324">
        <f t="shared" si="50"/>
        <v>2</v>
      </c>
      <c r="AJ324">
        <f t="shared" si="51"/>
        <v>2392</v>
      </c>
      <c r="AK324">
        <f t="shared" si="52"/>
        <v>1895</v>
      </c>
      <c r="AL324">
        <f t="shared" si="45"/>
        <v>4.5156250000000009E-2</v>
      </c>
      <c r="AN324">
        <f t="shared" si="53"/>
        <v>2.9286969777595293E-3</v>
      </c>
    </row>
    <row r="325" spans="1:40" x14ac:dyDescent="0.2">
      <c r="A325" s="2" t="d">
        <v>1999-02-08</v>
      </c>
      <c r="B325" t="s">
        <v>887</v>
      </c>
      <c r="C325" t="s">
        <v>637</v>
      </c>
      <c r="D325">
        <v>3</v>
      </c>
      <c r="E325" t="s">
        <v>609</v>
      </c>
      <c r="F325" t="b">
        <v>1</v>
      </c>
      <c r="G325">
        <v>50</v>
      </c>
      <c r="H325" t="s">
        <v>614</v>
      </c>
      <c r="I325" t="s">
        <v>387</v>
      </c>
      <c r="J325">
        <v>3</v>
      </c>
      <c r="K325" t="s">
        <v>643</v>
      </c>
      <c r="L325" t="s">
        <v>644</v>
      </c>
      <c r="M325">
        <v>14</v>
      </c>
      <c r="N325">
        <v>7</v>
      </c>
      <c r="O325">
        <v>2120</v>
      </c>
      <c r="P325" t="s">
        <v>462</v>
      </c>
      <c r="Q325">
        <v>1</v>
      </c>
      <c r="R325" t="s">
        <v>611</v>
      </c>
      <c r="S325" t="s">
        <v>612</v>
      </c>
      <c r="T325">
        <v>1</v>
      </c>
      <c r="U325">
        <v>-7</v>
      </c>
      <c r="V325">
        <v>2263</v>
      </c>
      <c r="W325" t="s">
        <v>832</v>
      </c>
      <c r="Z325" t="s">
        <v>832</v>
      </c>
      <c r="AB325" t="str">
        <f>IF(I325=$AA$2, _xlfn.XLOOKUP(P325,tennis_clusters!B:B,tennis_clusters!AB:AB),"NA")</f>
        <v>NA</v>
      </c>
      <c r="AC325">
        <f>IF(OR(ISNUMBER(AB325),ISNA(AB325)),"NA",_xlfn.XLOOKUP(I325,tennis_clusters!B:B,tennis_clusters!AB:AB))</f>
        <v>16</v>
      </c>
      <c r="AD325" t="str">
        <f t="shared" si="46"/>
        <v>L</v>
      </c>
      <c r="AE325" t="str">
        <f t="shared" si="47"/>
        <v>L</v>
      </c>
      <c r="AF325">
        <f t="shared" si="48"/>
        <v>0</v>
      </c>
      <c r="AG325">
        <f>IF(AF325="","",_xlfn.XLOOKUP(AI325,pete_sampras_train!AL:AL,pete_sampras_train!AM:AM))</f>
        <v>0.62264150943396224</v>
      </c>
      <c r="AH325">
        <f t="shared" si="49"/>
        <v>0.69490971272950253</v>
      </c>
      <c r="AI325">
        <f t="shared" si="50"/>
        <v>16</v>
      </c>
      <c r="AJ325">
        <f t="shared" si="51"/>
        <v>2263</v>
      </c>
      <c r="AK325">
        <f t="shared" si="52"/>
        <v>2120</v>
      </c>
      <c r="AL325">
        <f t="shared" si="45"/>
        <v>0.3876824492702029</v>
      </c>
      <c r="AN325">
        <f t="shared" si="53"/>
        <v>0.48289950884579974</v>
      </c>
    </row>
    <row r="326" spans="1:40" x14ac:dyDescent="0.2">
      <c r="A326" s="2" t="d">
        <v>1996-10-21</v>
      </c>
      <c r="B326" t="s">
        <v>726</v>
      </c>
      <c r="C326" t="s">
        <v>642</v>
      </c>
      <c r="D326">
        <v>3</v>
      </c>
      <c r="E326" t="s">
        <v>819</v>
      </c>
      <c r="F326" t="b">
        <v>1</v>
      </c>
      <c r="G326">
        <v>65</v>
      </c>
      <c r="H326" t="s">
        <v>624</v>
      </c>
      <c r="I326" t="s">
        <v>462</v>
      </c>
      <c r="J326">
        <v>1</v>
      </c>
      <c r="K326" t="s">
        <v>611</v>
      </c>
      <c r="L326" t="s">
        <v>612</v>
      </c>
      <c r="M326">
        <v>1</v>
      </c>
      <c r="N326">
        <v>1</v>
      </c>
      <c r="O326">
        <v>2361</v>
      </c>
      <c r="P326" t="s">
        <v>507</v>
      </c>
      <c r="R326" t="s">
        <v>756</v>
      </c>
      <c r="S326" t="s">
        <v>757</v>
      </c>
      <c r="T326">
        <v>138</v>
      </c>
      <c r="U326">
        <v>-2</v>
      </c>
      <c r="V326">
        <v>1774</v>
      </c>
      <c r="W326" t="s">
        <v>666</v>
      </c>
      <c r="Y326" t="s">
        <v>646</v>
      </c>
      <c r="AB326">
        <f>IF(I326=$AA$2, _xlfn.XLOOKUP(P326,tennis_clusters!B:B,tennis_clusters!AB:AB),"NA")</f>
        <v>22</v>
      </c>
      <c r="AC326" t="str">
        <f>IF(OR(ISNUMBER(AB326),ISNA(AB326)),"NA",_xlfn.XLOOKUP(I326,tennis_clusters!B:B,tennis_clusters!AB:AB))</f>
        <v>NA</v>
      </c>
      <c r="AD326" t="str">
        <f t="shared" si="46"/>
        <v>W</v>
      </c>
      <c r="AE326" t="str">
        <f t="shared" si="47"/>
        <v>W</v>
      </c>
      <c r="AF326">
        <f t="shared" si="48"/>
        <v>1</v>
      </c>
      <c r="AG326">
        <f>IF(AF326="","",_xlfn.XLOOKUP(AI326,pete_sampras_train!AL:AL,pete_sampras_train!AM:AM))</f>
        <v>0.84375</v>
      </c>
      <c r="AH326">
        <f t="shared" si="49"/>
        <v>0.9670431384326198</v>
      </c>
      <c r="AI326">
        <f t="shared" si="50"/>
        <v>22</v>
      </c>
      <c r="AJ326">
        <f t="shared" si="51"/>
        <v>2361</v>
      </c>
      <c r="AK326">
        <f t="shared" si="52"/>
        <v>1774</v>
      </c>
      <c r="AL326">
        <f t="shared" si="45"/>
        <v>2.44140625E-2</v>
      </c>
      <c r="AN326">
        <f t="shared" si="53"/>
        <v>1.0861547243714623E-3</v>
      </c>
    </row>
    <row r="327" spans="1:40" x14ac:dyDescent="0.2">
      <c r="A327" s="2" t="d">
        <v>1991-08-12</v>
      </c>
      <c r="B327" t="s">
        <v>845</v>
      </c>
      <c r="C327" t="s">
        <v>783</v>
      </c>
      <c r="D327">
        <v>3</v>
      </c>
      <c r="E327" t="s">
        <v>609</v>
      </c>
      <c r="F327" t="b">
        <v>0</v>
      </c>
      <c r="G327">
        <v>35</v>
      </c>
      <c r="H327" t="s">
        <v>624</v>
      </c>
      <c r="I327" t="s">
        <v>462</v>
      </c>
      <c r="J327">
        <v>5</v>
      </c>
      <c r="K327" t="s">
        <v>611</v>
      </c>
      <c r="L327" t="s">
        <v>612</v>
      </c>
      <c r="M327">
        <v>8</v>
      </c>
      <c r="N327">
        <v>2</v>
      </c>
      <c r="O327">
        <v>2128</v>
      </c>
      <c r="P327" t="s">
        <v>215</v>
      </c>
      <c r="R327" t="s">
        <v>655</v>
      </c>
      <c r="S327" t="s">
        <v>656</v>
      </c>
      <c r="T327">
        <v>215</v>
      </c>
      <c r="U327">
        <v>-4</v>
      </c>
      <c r="V327">
        <v>1763</v>
      </c>
      <c r="W327" t="s">
        <v>692</v>
      </c>
      <c r="Y327" t="s">
        <v>646</v>
      </c>
      <c r="AB327">
        <f>IF(I327=$AA$2, _xlfn.XLOOKUP(P327,tennis_clusters!B:B,tennis_clusters!AB:AB),"NA")</f>
        <v>17</v>
      </c>
      <c r="AC327" t="str">
        <f>IF(OR(ISNUMBER(AB327),ISNA(AB327)),"NA",_xlfn.XLOOKUP(I327,tennis_clusters!B:B,tennis_clusters!AB:AB))</f>
        <v>NA</v>
      </c>
      <c r="AD327" t="str">
        <f t="shared" si="46"/>
        <v>W</v>
      </c>
      <c r="AE327" t="str">
        <f t="shared" si="47"/>
        <v>W</v>
      </c>
      <c r="AF327">
        <f t="shared" si="48"/>
        <v>1</v>
      </c>
      <c r="AG327">
        <f>IF(AF327="","",_xlfn.XLOOKUP(AI327,pete_sampras_train!AL:AL,pete_sampras_train!AM:AM))</f>
        <v>0.72972972972972971</v>
      </c>
      <c r="AH327">
        <f t="shared" si="49"/>
        <v>0.89101091104576546</v>
      </c>
      <c r="AI327">
        <f t="shared" si="50"/>
        <v>17</v>
      </c>
      <c r="AJ327">
        <f t="shared" si="51"/>
        <v>2128</v>
      </c>
      <c r="AK327">
        <f t="shared" si="52"/>
        <v>1763</v>
      </c>
      <c r="AL327">
        <f t="shared" si="45"/>
        <v>7.3046018991964945E-2</v>
      </c>
      <c r="AN327">
        <f t="shared" si="53"/>
        <v>1.1878621511074048E-2</v>
      </c>
    </row>
    <row r="328" spans="1:40" x14ac:dyDescent="0.2">
      <c r="A328" s="2" t="d">
        <v>1999-06-07</v>
      </c>
      <c r="B328" t="s">
        <v>762</v>
      </c>
      <c r="C328" t="s">
        <v>637</v>
      </c>
      <c r="D328">
        <v>3</v>
      </c>
      <c r="E328" t="s">
        <v>608</v>
      </c>
      <c r="F328" t="b">
        <v>0</v>
      </c>
      <c r="G328">
        <v>58</v>
      </c>
      <c r="H328" t="s">
        <v>614</v>
      </c>
      <c r="I328" t="s">
        <v>462</v>
      </c>
      <c r="J328">
        <v>2</v>
      </c>
      <c r="K328" t="s">
        <v>611</v>
      </c>
      <c r="L328" t="s">
        <v>612</v>
      </c>
      <c r="M328">
        <v>3</v>
      </c>
      <c r="N328">
        <v>4</v>
      </c>
      <c r="O328">
        <v>2202</v>
      </c>
      <c r="P328" t="s">
        <v>349</v>
      </c>
      <c r="Q328">
        <v>14</v>
      </c>
      <c r="R328" t="s">
        <v>643</v>
      </c>
      <c r="S328" t="s">
        <v>644</v>
      </c>
      <c r="T328">
        <v>42</v>
      </c>
      <c r="U328">
        <v>-4</v>
      </c>
      <c r="V328">
        <v>1984</v>
      </c>
      <c r="W328" t="s">
        <v>870</v>
      </c>
      <c r="AB328">
        <f>IF(I328=$AA$2, _xlfn.XLOOKUP(P328,tennis_clusters!B:B,tennis_clusters!AB:AB),"NA")</f>
        <v>8</v>
      </c>
      <c r="AC328" t="str">
        <f>IF(OR(ISNUMBER(AB328),ISNA(AB328)),"NA",_xlfn.XLOOKUP(I328,tennis_clusters!B:B,tennis_clusters!AB:AB))</f>
        <v>NA</v>
      </c>
      <c r="AD328" t="str">
        <f t="shared" si="46"/>
        <v>W</v>
      </c>
      <c r="AE328" t="str">
        <f t="shared" si="47"/>
        <v>W</v>
      </c>
      <c r="AF328">
        <f t="shared" si="48"/>
        <v>1</v>
      </c>
      <c r="AG328">
        <f>IF(AF328="","",_xlfn.XLOOKUP(AI328,pete_sampras_train!AL:AL,pete_sampras_train!AM:AM))</f>
        <v>0.7415730337078652</v>
      </c>
      <c r="AH328">
        <f t="shared" si="49"/>
        <v>0.77814845421913248</v>
      </c>
      <c r="AI328">
        <f t="shared" si="50"/>
        <v>8</v>
      </c>
      <c r="AJ328">
        <f t="shared" si="51"/>
        <v>2202</v>
      </c>
      <c r="AK328">
        <f t="shared" si="52"/>
        <v>1984</v>
      </c>
      <c r="AL328">
        <f t="shared" si="45"/>
        <v>6.6784496906956176E-2</v>
      </c>
      <c r="AN328">
        <f t="shared" si="53"/>
        <v>4.9218108365360357E-2</v>
      </c>
    </row>
    <row r="329" spans="1:40" x14ac:dyDescent="0.2">
      <c r="A329" s="2" t="d">
        <v>1996-04-15</v>
      </c>
      <c r="B329" t="s">
        <v>1029</v>
      </c>
      <c r="C329" t="s">
        <v>783</v>
      </c>
      <c r="D329">
        <v>3</v>
      </c>
      <c r="E329" t="s">
        <v>609</v>
      </c>
      <c r="F329" t="b">
        <v>0</v>
      </c>
      <c r="G329">
        <v>42</v>
      </c>
      <c r="H329" t="s">
        <v>620</v>
      </c>
      <c r="I329" t="s">
        <v>462</v>
      </c>
      <c r="J329">
        <v>1</v>
      </c>
      <c r="K329" t="s">
        <v>611</v>
      </c>
      <c r="L329" t="s">
        <v>612</v>
      </c>
      <c r="M329">
        <v>1</v>
      </c>
      <c r="N329">
        <v>1</v>
      </c>
      <c r="O329">
        <v>2342</v>
      </c>
      <c r="P329" t="s">
        <v>361</v>
      </c>
      <c r="R329" t="s">
        <v>678</v>
      </c>
      <c r="S329" t="s">
        <v>679</v>
      </c>
      <c r="T329">
        <v>127</v>
      </c>
      <c r="U329">
        <v>-1</v>
      </c>
      <c r="V329">
        <v>1794</v>
      </c>
      <c r="W329" t="s">
        <v>1030</v>
      </c>
      <c r="Y329" t="s">
        <v>646</v>
      </c>
      <c r="AB329">
        <f>IF(I329=$AA$2, _xlfn.XLOOKUP(P329,tennis_clusters!B:B,tennis_clusters!AB:AB),"NA")</f>
        <v>2</v>
      </c>
      <c r="AC329" t="str">
        <f>IF(OR(ISNUMBER(AB329),ISNA(AB329)),"NA",_xlfn.XLOOKUP(I329,tennis_clusters!B:B,tennis_clusters!AB:AB))</f>
        <v>NA</v>
      </c>
      <c r="AD329" t="str">
        <f t="shared" si="46"/>
        <v>W</v>
      </c>
      <c r="AE329" t="str">
        <f t="shared" si="47"/>
        <v>W</v>
      </c>
      <c r="AF329">
        <f t="shared" si="48"/>
        <v>1</v>
      </c>
      <c r="AG329">
        <f>IF(AF329="","",_xlfn.XLOOKUP(AI329,pete_sampras_train!AL:AL,pete_sampras_train!AM:AM))</f>
        <v>0.78749999999999998</v>
      </c>
      <c r="AH329">
        <f t="shared" si="49"/>
        <v>0.95908730010332066</v>
      </c>
      <c r="AI329">
        <f t="shared" si="50"/>
        <v>2</v>
      </c>
      <c r="AJ329">
        <f t="shared" si="51"/>
        <v>2342</v>
      </c>
      <c r="AK329">
        <f t="shared" si="52"/>
        <v>1794</v>
      </c>
      <c r="AL329">
        <f t="shared" si="45"/>
        <v>4.5156250000000009E-2</v>
      </c>
      <c r="AN329">
        <f t="shared" si="53"/>
        <v>1.6738490128357455E-3</v>
      </c>
    </row>
    <row r="330" spans="1:40" x14ac:dyDescent="0.2">
      <c r="A330" s="2" t="d">
        <v>1992-05-25</v>
      </c>
      <c r="B330" t="s">
        <v>670</v>
      </c>
      <c r="C330" t="s">
        <v>608</v>
      </c>
      <c r="D330">
        <v>5</v>
      </c>
      <c r="E330" t="s">
        <v>671</v>
      </c>
      <c r="F330" t="b">
        <v>0</v>
      </c>
      <c r="G330">
        <v>23</v>
      </c>
      <c r="H330" t="s">
        <v>628</v>
      </c>
      <c r="I330" t="s">
        <v>462</v>
      </c>
      <c r="J330">
        <v>3</v>
      </c>
      <c r="K330" t="s">
        <v>611</v>
      </c>
      <c r="L330" t="s">
        <v>612</v>
      </c>
      <c r="M330">
        <v>3</v>
      </c>
      <c r="N330">
        <v>1</v>
      </c>
      <c r="O330">
        <v>2165</v>
      </c>
      <c r="P330" t="s">
        <v>1252</v>
      </c>
      <c r="R330" t="s">
        <v>638</v>
      </c>
      <c r="S330" t="s">
        <v>639</v>
      </c>
      <c r="T330">
        <v>204</v>
      </c>
      <c r="U330">
        <v>-5</v>
      </c>
      <c r="V330">
        <v>1692</v>
      </c>
      <c r="W330" t="s">
        <v>1253</v>
      </c>
      <c r="Y330" t="s">
        <v>728</v>
      </c>
      <c r="AB330" t="e">
        <f>IF(I330=$AA$2, _xlfn.XLOOKUP(P330,tennis_clusters!B:B,tennis_clusters!AB:AB),"NA")</f>
        <v>#N/A</v>
      </c>
      <c r="AC330" t="str">
        <f>IF(OR(ISNUMBER(AB330),ISNA(AB330)),"NA",_xlfn.XLOOKUP(I330,tennis_clusters!B:B,tennis_clusters!AB:AB))</f>
        <v>NA</v>
      </c>
      <c r="AD330" t="str">
        <f t="shared" si="46"/>
        <v>W</v>
      </c>
      <c r="AE330" t="str">
        <f t="shared" si="47"/>
        <v/>
      </c>
      <c r="AF330" t="str">
        <f t="shared" si="48"/>
        <v/>
      </c>
      <c r="AG330" t="str">
        <f>IF(AF330="","",_xlfn.XLOOKUP(AI330,pete_sampras_train!AL:AL,pete_sampras_train!AM:AM))</f>
        <v/>
      </c>
      <c r="AH330" t="str">
        <f t="shared" si="49"/>
        <v/>
      </c>
      <c r="AI330" t="str">
        <f t="shared" si="50"/>
        <v/>
      </c>
      <c r="AJ330">
        <f t="shared" si="51"/>
        <v>2165</v>
      </c>
      <c r="AK330">
        <f t="shared" si="52"/>
        <v>1692</v>
      </c>
      <c r="AL330" t="str">
        <f t="shared" si="45"/>
        <v/>
      </c>
      <c r="AN330" t="str">
        <f t="shared" si="53"/>
        <v/>
      </c>
    </row>
    <row r="331" spans="1:40" x14ac:dyDescent="0.2">
      <c r="A331" s="2" t="d">
        <v>1994-10-24</v>
      </c>
      <c r="B331" t="s">
        <v>1122</v>
      </c>
      <c r="C331" t="s">
        <v>642</v>
      </c>
      <c r="D331">
        <v>3</v>
      </c>
      <c r="E331" t="s">
        <v>819</v>
      </c>
      <c r="F331" t="b">
        <v>1</v>
      </c>
      <c r="G331">
        <v>71</v>
      </c>
      <c r="H331" t="s">
        <v>618</v>
      </c>
      <c r="I331" t="s">
        <v>462</v>
      </c>
      <c r="J331">
        <v>1</v>
      </c>
      <c r="K331" t="s">
        <v>611</v>
      </c>
      <c r="L331" t="s">
        <v>612</v>
      </c>
      <c r="M331">
        <v>1</v>
      </c>
      <c r="N331">
        <v>3</v>
      </c>
      <c r="O331">
        <v>2350</v>
      </c>
      <c r="P331" t="s">
        <v>360</v>
      </c>
      <c r="R331" t="s">
        <v>678</v>
      </c>
      <c r="S331" t="s">
        <v>679</v>
      </c>
      <c r="T331">
        <v>28</v>
      </c>
      <c r="U331">
        <v>-4</v>
      </c>
      <c r="V331">
        <v>2051</v>
      </c>
      <c r="W331" t="s">
        <v>827</v>
      </c>
      <c r="AB331">
        <f>IF(I331=$AA$2, _xlfn.XLOOKUP(P331,tennis_clusters!B:B,tennis_clusters!AB:AB),"NA")</f>
        <v>15</v>
      </c>
      <c r="AC331" t="str">
        <f>IF(OR(ISNUMBER(AB331),ISNA(AB331)),"NA",_xlfn.XLOOKUP(I331,tennis_clusters!B:B,tennis_clusters!AB:AB))</f>
        <v>NA</v>
      </c>
      <c r="AD331" t="str">
        <f t="shared" si="46"/>
        <v>W</v>
      </c>
      <c r="AE331" t="str">
        <f t="shared" si="47"/>
        <v>W</v>
      </c>
      <c r="AF331">
        <f t="shared" si="48"/>
        <v>1</v>
      </c>
      <c r="AG331">
        <f>IF(AF331="","",_xlfn.XLOOKUP(AI331,pete_sampras_train!AL:AL,pete_sampras_train!AM:AM))</f>
        <v>0.70769230769230773</v>
      </c>
      <c r="AH331">
        <f t="shared" si="49"/>
        <v>0.84828106871271181</v>
      </c>
      <c r="AI331">
        <f t="shared" si="50"/>
        <v>15</v>
      </c>
      <c r="AJ331">
        <f t="shared" si="51"/>
        <v>2350</v>
      </c>
      <c r="AK331">
        <f t="shared" si="52"/>
        <v>2051</v>
      </c>
      <c r="AL331">
        <f t="shared" si="45"/>
        <v>8.5443786982248499E-2</v>
      </c>
      <c r="AN331">
        <f t="shared" si="53"/>
        <v>2.3018634110956875E-2</v>
      </c>
    </row>
    <row r="332" spans="1:40" x14ac:dyDescent="0.2">
      <c r="A332" s="2" t="d">
        <v>1997-03-17</v>
      </c>
      <c r="B332" t="s">
        <v>699</v>
      </c>
      <c r="C332" t="s">
        <v>642</v>
      </c>
      <c r="D332">
        <v>3</v>
      </c>
      <c r="E332" t="s">
        <v>609</v>
      </c>
      <c r="F332" t="b">
        <v>0</v>
      </c>
      <c r="G332">
        <v>47</v>
      </c>
      <c r="H332" t="s">
        <v>628</v>
      </c>
      <c r="I332" t="s">
        <v>462</v>
      </c>
      <c r="J332">
        <v>1</v>
      </c>
      <c r="K332" t="s">
        <v>611</v>
      </c>
      <c r="L332" t="s">
        <v>612</v>
      </c>
      <c r="M332">
        <v>1</v>
      </c>
      <c r="N332">
        <v>1</v>
      </c>
      <c r="O332">
        <v>2377</v>
      </c>
      <c r="P332" t="s">
        <v>32</v>
      </c>
      <c r="R332" t="s">
        <v>984</v>
      </c>
      <c r="S332" t="s">
        <v>985</v>
      </c>
      <c r="T332">
        <v>77</v>
      </c>
      <c r="U332">
        <v>-2</v>
      </c>
      <c r="V332">
        <v>1924</v>
      </c>
      <c r="W332" t="s">
        <v>983</v>
      </c>
      <c r="AB332">
        <f>IF(I332=$AA$2, _xlfn.XLOOKUP(P332,tennis_clusters!B:B,tennis_clusters!AB:AB),"NA")</f>
        <v>22</v>
      </c>
      <c r="AC332" t="str">
        <f>IF(OR(ISNUMBER(AB332),ISNA(AB332)),"NA",_xlfn.XLOOKUP(I332,tennis_clusters!B:B,tennis_clusters!AB:AB))</f>
        <v>NA</v>
      </c>
      <c r="AD332" t="str">
        <f t="shared" si="46"/>
        <v>W</v>
      </c>
      <c r="AE332" t="str">
        <f t="shared" si="47"/>
        <v>W</v>
      </c>
      <c r="AF332">
        <f t="shared" si="48"/>
        <v>1</v>
      </c>
      <c r="AG332">
        <f>IF(AF332="","",_xlfn.XLOOKUP(AI332,pete_sampras_train!AL:AL,pete_sampras_train!AM:AM))</f>
        <v>0.84375</v>
      </c>
      <c r="AH332">
        <f t="shared" si="49"/>
        <v>0.93135406651994435</v>
      </c>
      <c r="AI332">
        <f t="shared" si="50"/>
        <v>22</v>
      </c>
      <c r="AJ332">
        <f t="shared" si="51"/>
        <v>2377</v>
      </c>
      <c r="AK332">
        <f t="shared" si="52"/>
        <v>1924</v>
      </c>
      <c r="AL332">
        <f t="shared" si="45"/>
        <v>2.44140625E-2</v>
      </c>
      <c r="AN332">
        <f t="shared" si="53"/>
        <v>4.7122641833482254E-3</v>
      </c>
    </row>
    <row r="333" spans="1:40" x14ac:dyDescent="0.2">
      <c r="A333" s="2" t="d">
        <v>1992-08-10</v>
      </c>
      <c r="B333" t="s">
        <v>641</v>
      </c>
      <c r="C333" t="s">
        <v>642</v>
      </c>
      <c r="D333">
        <v>3</v>
      </c>
      <c r="E333" t="s">
        <v>609</v>
      </c>
      <c r="F333" t="b">
        <v>0</v>
      </c>
      <c r="G333">
        <v>38</v>
      </c>
      <c r="H333" t="s">
        <v>610</v>
      </c>
      <c r="I333" t="s">
        <v>462</v>
      </c>
      <c r="J333">
        <v>3</v>
      </c>
      <c r="K333" t="s">
        <v>611</v>
      </c>
      <c r="L333" t="s">
        <v>612</v>
      </c>
      <c r="M333">
        <v>3</v>
      </c>
      <c r="N333">
        <v>10</v>
      </c>
      <c r="O333">
        <v>2215</v>
      </c>
      <c r="P333" t="s">
        <v>247</v>
      </c>
      <c r="Q333">
        <v>8</v>
      </c>
      <c r="R333" t="s">
        <v>611</v>
      </c>
      <c r="S333" t="s">
        <v>612</v>
      </c>
      <c r="T333">
        <v>11</v>
      </c>
      <c r="U333">
        <v>-10</v>
      </c>
      <c r="V333">
        <v>2150</v>
      </c>
      <c r="W333" t="s">
        <v>768</v>
      </c>
      <c r="AB333">
        <f>IF(I333=$AA$2, _xlfn.XLOOKUP(P333,tennis_clusters!B:B,tennis_clusters!AB:AB),"NA")</f>
        <v>8</v>
      </c>
      <c r="AC333" t="str">
        <f>IF(OR(ISNUMBER(AB333),ISNA(AB333)),"NA",_xlfn.XLOOKUP(I333,tennis_clusters!B:B,tennis_clusters!AB:AB))</f>
        <v>NA</v>
      </c>
      <c r="AD333" t="str">
        <f t="shared" si="46"/>
        <v>W</v>
      </c>
      <c r="AE333" t="str">
        <f t="shared" si="47"/>
        <v>W</v>
      </c>
      <c r="AF333">
        <f t="shared" si="48"/>
        <v>1</v>
      </c>
      <c r="AG333">
        <f>IF(AF333="","",_xlfn.XLOOKUP(AI333,pete_sampras_train!AL:AL,pete_sampras_train!AM:AM))</f>
        <v>0.7415730337078652</v>
      </c>
      <c r="AH333">
        <f t="shared" si="49"/>
        <v>0.59246623058433179</v>
      </c>
      <c r="AI333">
        <f t="shared" si="50"/>
        <v>8</v>
      </c>
      <c r="AJ333">
        <f t="shared" si="51"/>
        <v>2215</v>
      </c>
      <c r="AK333">
        <f t="shared" si="52"/>
        <v>2150</v>
      </c>
      <c r="AL333">
        <f t="shared" si="45"/>
        <v>6.6784496906956176E-2</v>
      </c>
      <c r="AN333">
        <f t="shared" si="53"/>
        <v>0.16608377321414303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tennis_clusters</vt:lpstr>
      <vt:lpstr>pete_sampras_train</vt:lpstr>
      <vt:lpstr>Sheet1</vt:lpstr>
      <vt:lpstr>pete_sampras_test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Choy, Nolan</dc:creator>
  <cp:lastModifiedBy>Choy, Nolan</cp:lastModifiedBy>
  <dcterms:created xsi:type="dcterms:W3CDTF">2020-11-01T01:20:12Z</dcterms:created>
  <dcterms:modified xsi:type="dcterms:W3CDTF">2021-01-10T03:02:26Z</dcterms:modified>
</cp:coreProperties>
</file>