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ucher phòng cho khách hàng" sheetId="1" r:id="rId4"/>
    <sheet state="visible" name="Voucher gửi khách sạn" sheetId="2" r:id="rId5"/>
    <sheet state="visible" name="Voucher cho đơn vị tour" sheetId="3" r:id="rId6"/>
    <sheet state="visible" name="Voucher tour cho KH" sheetId="4" r:id="rId7"/>
  </sheets>
  <definedNames/>
  <calcPr/>
</workbook>
</file>

<file path=xl/sharedStrings.xml><?xml version="1.0" encoding="utf-8"?>
<sst xmlns="http://schemas.openxmlformats.org/spreadsheetml/2006/main" count="194" uniqueCount="67">
  <si>
    <t>SUNTOUR VIỆT NAM</t>
  </si>
  <si>
    <t>Trụ sở chính</t>
  </si>
  <si>
    <t>:</t>
  </si>
  <si>
    <t>Số 30 Trung Liệt, Đống Đa, Hà Nội</t>
  </si>
  <si>
    <t>Điện thoại</t>
  </si>
  <si>
    <t>024 625 32226</t>
  </si>
  <si>
    <t>Di động</t>
  </si>
  <si>
    <t>0996 999 686</t>
  </si>
  <si>
    <t>Email</t>
  </si>
  <si>
    <t>Booking@suntour.vn</t>
  </si>
  <si>
    <t>Website</t>
  </si>
  <si>
    <t>Http://suntour.vn</t>
  </si>
  <si>
    <t>THÔNG TIN KHÁCH HÀNG</t>
  </si>
  <si>
    <t>ĐẶT DỊCH VỤ THÀNH CÔNG</t>
  </si>
  <si>
    <t>Tên khách hàng</t>
  </si>
  <si>
    <t>Mã đơn hàng</t>
  </si>
  <si>
    <t>ST594497</t>
  </si>
  <si>
    <t>Loại phòng/số lượng phòng</t>
  </si>
  <si>
    <t>Số lượng khách</t>
  </si>
  <si>
    <t>Lưu ý</t>
  </si>
  <si>
    <t>THÔNG TIN KHÁCH SẠN</t>
  </si>
  <si>
    <t>Tên khách sạn</t>
  </si>
  <si>
    <t>Địa chỉ</t>
  </si>
  <si>
    <t>Check in  14h00</t>
  </si>
  <si>
    <t>Check out 12h00</t>
  </si>
  <si>
    <t>Ghi chú:</t>
  </si>
  <si>
    <t>- Bao gồm</t>
  </si>
  <si>
    <t>- Thanh toán</t>
  </si>
  <si>
    <t>Chuyển khoản qua Suntour Việt Nam</t>
  </si>
  <si>
    <t>ĐẶT PHÒNG KHÔNG HOÀN HỦY</t>
  </si>
  <si>
    <t>Đơn phòng này không được hoàn hủy, thay đổi ngày, trường hợp hủy bỏ hoặc thay đổi vẫn bị tính phí 100%</t>
  </si>
  <si>
    <t>Quý khách vui lòng xuất trình CMND/CCCD hoặc hộ chiếu (Giấy khai sinh đối với trẻ dưới 14T) để nhận phòng</t>
  </si>
  <si>
    <t>LỰA CHỌN TUYỆT VỜI</t>
  </si>
  <si>
    <t xml:space="preserve">Chúc mừng quý khách đã lựa chọn chỗ nghỉ thật tuyệt vời cho chuyến đi.
</t>
  </si>
  <si>
    <t>Chúc quý khách sẽ có trải nghiệm tuyệt vời bên cạnh người thân của mình.</t>
  </si>
  <si>
    <t>Suntour Việt Nam - Đại lý du lịch &amp; Du lịch giáo dục trải nghiệm
Vé máy bay - Khách sạn - Visa - Hộ chiếu - Tour nội địa &amp; nước ngoài</t>
  </si>
  <si>
    <t>Tầng 3, Số 4, Ngõ 389 Hoàng Quốc Việt, Nghĩa Tân, Cầu Giấy, Hà Nội</t>
  </si>
  <si>
    <t>0996999686</t>
  </si>
  <si>
    <t>www.suntour.vn</t>
  </si>
  <si>
    <t>Giá phòng/Đêm</t>
  </si>
  <si>
    <t>Theo hợp đồng</t>
  </si>
  <si>
    <t>Check in</t>
  </si>
  <si>
    <t>Check out</t>
  </si>
  <si>
    <t>Thanh toán VNĐ</t>
  </si>
  <si>
    <t>- Suntour thanh toán chuyển khoản cho khách sạn.</t>
  </si>
  <si>
    <t>Suntour Việt Nam đại lý du lịch!</t>
  </si>
  <si>
    <t>ST685597</t>
  </si>
  <si>
    <t>Loại tour</t>
  </si>
  <si>
    <t>THÔNG TIN ĐƠN VỊ TOUR</t>
  </si>
  <si>
    <t>Tên đơn vị tour</t>
  </si>
  <si>
    <t>Giá tour/người</t>
  </si>
  <si>
    <t>Theo hợp đồng.</t>
  </si>
  <si>
    <t>Ngày đi</t>
  </si>
  <si>
    <t>Địa điểm đón</t>
  </si>
  <si>
    <t xml:space="preserve">- Bao gồm </t>
  </si>
  <si>
    <t>Ăn trưa + đưa đón</t>
  </si>
  <si>
    <t>- Suntour thanh toán chuyển khoản cho đơn vị tour.</t>
  </si>
  <si>
    <t>Suntour Việt Nam khảng định thương hiệu Việt!</t>
  </si>
  <si>
    <t>XÁC NHẬN ĐẶT TOUR THÀNH CÔNG</t>
  </si>
  <si>
    <t>ST649955</t>
  </si>
  <si>
    <t>Suntour Việt Nam</t>
  </si>
  <si>
    <t>Số HDV: 0787934136</t>
  </si>
  <si>
    <t>0996999686 - 02462532226</t>
  </si>
  <si>
    <t>Vé cáp treo Bà Nà Hill</t>
  </si>
  <si>
    <t>- Chuyển khoản qua Suntour Việt Nam</t>
  </si>
  <si>
    <t>- Quý khách vui lòng xuất trình CMND/CCCD hoặc hộ chiếu (Giấy khai sinh với trẻ dưới 14T).</t>
  </si>
  <si>
    <t>- Chúc quý khách sẽ có trải nghiệm tuyệt vời bên cạnh người thân của mình.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</si>
</sst>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7">
    <font>
      <sz val="10.0"/>
      <color rgb="FF000000"/>
      <name val="Arial"/>
      <scheme val="minor"/>
    </font>
    <font>
      <sz val="12.0"/>
      <color theme="1"/>
      <name val="Times New Roman"/>
    </font>
    <font>
      <b/>
      <sz val="24.0"/>
      <color rgb="FFFF9900"/>
      <name val="Times New Roman"/>
    </font>
    <font/>
    <font>
      <b/>
      <sz val="12.0"/>
      <color theme="1"/>
      <name val="Times New Roman"/>
    </font>
    <font>
      <color theme="1"/>
      <name val="Arial"/>
    </font>
    <font>
      <color theme="1"/>
      <name val="Arial"/>
      <scheme val="minor"/>
    </font>
    <font>
      <sz val="12.0"/>
      <color theme="1"/>
      <name val="Arial"/>
    </font>
    <font>
      <sz val="12.0"/>
      <color theme="1"/>
      <name val="Arial"/>
      <scheme val="minor"/>
    </font>
    <font>
      <sz val="12.0"/>
      <color rgb="FF3C4043"/>
      <name val="Roboto"/>
    </font>
    <font>
      <sz val="12.0"/>
      <color rgb="FF202124"/>
      <name val="Roboto"/>
    </font>
    <font>
      <sz val="12.0"/>
      <color rgb="FF000000"/>
      <name val="Times New Roman"/>
    </font>
    <font>
      <b/>
      <sz val="17.0"/>
      <color rgb="FF0000FF"/>
      <name val="Times New Roman"/>
    </font>
    <font>
      <b/>
      <sz val="12.0"/>
      <color rgb="FF000000"/>
      <name val="Times New Roman"/>
    </font>
    <font>
      <b/>
      <sz val="14.0"/>
      <color rgb="FFFF0000"/>
      <name val="Times New Roman"/>
    </font>
    <font>
      <b/>
      <sz val="12.0"/>
      <color rgb="FFFF0000"/>
      <name val="Times New Roman"/>
    </font>
    <font>
      <sz val="12.0"/>
      <color rgb="FFFF0000"/>
      <name val="Times New Roman"/>
    </font>
    <font>
      <b/>
      <sz val="12.0"/>
      <color theme="8"/>
      <name val="Times New Roman"/>
    </font>
    <font>
      <i/>
      <sz val="12.0"/>
      <color rgb="FF000000"/>
      <name val="Times New Roman"/>
    </font>
    <font>
      <i/>
      <sz val="12.0"/>
      <color rgb="FFFF6D01"/>
      <name val="Times New Roman"/>
    </font>
    <font>
      <b/>
      <sz val="24.0"/>
      <color rgb="FFFF9900"/>
      <name val="&quot;Times New Roman&quot;"/>
    </font>
    <font>
      <sz val="12.0"/>
      <color theme="1"/>
      <name val="&quot;Times New Roman&quot;"/>
    </font>
    <font>
      <u/>
      <sz val="11.0"/>
      <color rgb="FF000000"/>
      <name val="Inconsolata"/>
    </font>
    <font>
      <u/>
      <sz val="12.0"/>
      <color theme="1"/>
      <name val="&quot;Times New Roman&quot;"/>
    </font>
    <font>
      <u/>
      <sz val="12.0"/>
      <color rgb="FF0000FF"/>
      <name val="&quot;Times New Roman&quot;"/>
    </font>
    <font>
      <b/>
      <u/>
      <sz val="13.0"/>
      <color rgb="FF000000"/>
      <name val="&quot;Times New Roman&quot;"/>
    </font>
    <font>
      <b/>
      <sz val="12.0"/>
      <color theme="1"/>
      <name val="&quot;Times New Roman&quot;"/>
    </font>
    <font>
      <b/>
      <sz val="14.0"/>
      <color rgb="FFEA4335"/>
      <name val="Times New Roman"/>
    </font>
    <font>
      <b/>
      <u/>
      <sz val="13.0"/>
      <color rgb="FF000000"/>
      <name val="Times New Roman"/>
    </font>
    <font>
      <b/>
      <sz val="11.0"/>
      <color rgb="FFEA4335"/>
      <name val="Times New Roman"/>
    </font>
    <font>
      <i/>
      <sz val="14.0"/>
      <color rgb="FFFF9900"/>
      <name val="&quot;Times New Roman&quot;"/>
    </font>
    <font>
      <u/>
      <sz val="12.0"/>
      <color rgb="FF4285F4"/>
      <name val="&quot;Times New Roman&quot;"/>
    </font>
    <font>
      <b/>
      <sz val="13.0"/>
      <color rgb="FF1C4587"/>
      <name val="Times New Roman"/>
    </font>
    <font>
      <i/>
      <sz val="12.0"/>
      <color rgb="FFFF9900"/>
      <name val="&quot;Times New Roman&quot;"/>
    </font>
    <font>
      <sz val="11.0"/>
      <color rgb="FF222222"/>
      <name val="&quot;Google Sans&quot;"/>
    </font>
    <font>
      <sz val="11.0"/>
      <color rgb="FFFF0000"/>
      <name val="Times New Roman"/>
    </font>
    <font>
      <sz val="12.0"/>
      <color rgb="FF202124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2">
    <border/>
    <border>
      <left style="dotted">
        <color rgb="FFFF6D01"/>
      </left>
      <right style="thin">
        <color rgb="FFFFFFFF"/>
      </right>
      <top style="dotted">
        <color rgb="FFFF6D01"/>
      </top>
      <bottom style="thin">
        <color rgb="FFFFFFFF"/>
      </bottom>
    </border>
    <border>
      <left style="thin">
        <color rgb="FFFFFFFF"/>
      </left>
      <top style="dotted">
        <color rgb="FFFF6D01"/>
      </top>
      <bottom style="thin">
        <color rgb="FFFFFFFF"/>
      </bottom>
    </border>
    <border>
      <top style="dotted">
        <color rgb="FFFF6D01"/>
      </top>
      <bottom style="thin">
        <color rgb="FFFFFFFF"/>
      </bottom>
    </border>
    <border>
      <right style="thin">
        <color rgb="FFFFFFFF"/>
      </right>
      <top style="dotted">
        <color rgb="FFFF6D01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dotted">
        <color rgb="FFFF6D01"/>
      </top>
    </border>
    <border>
      <left style="thin">
        <color rgb="FFFFFFFF"/>
      </left>
      <right style="dotted">
        <color rgb="FFFF6D01"/>
      </right>
      <top style="dotted">
        <color rgb="FFFF6D01"/>
      </top>
      <bottom style="thin">
        <color rgb="FFFFFFFF"/>
      </bottom>
    </border>
    <border>
      <left style="dotted">
        <color rgb="FFFF6D0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dotted">
        <color rgb="FFFF6D01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right style="dotted">
        <color rgb="FFFF6D01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6D01"/>
      </left>
      <right style="thin">
        <color rgb="FFFF6D01"/>
      </right>
    </border>
    <border>
      <left style="thin">
        <color rgb="FFFF6D01"/>
      </left>
      <right style="thin">
        <color rgb="FFFF6D01"/>
      </right>
      <bottom style="thin">
        <color rgb="FFFF6D01"/>
      </bottom>
    </border>
    <border>
      <left style="thin">
        <color rgb="FFFF6D01"/>
      </left>
      <right style="thin">
        <color rgb="FFFF6D01"/>
      </right>
      <top style="thin">
        <color rgb="FFFF6D01"/>
      </top>
      <bottom style="thin">
        <color rgb="FFFF6D01"/>
      </bottom>
    </border>
    <border>
      <left style="dotted">
        <color rgb="FFFFFFFF"/>
      </left>
      <top style="dotted">
        <color rgb="FFFFFFFF"/>
      </top>
      <bottom style="dotted">
        <color rgb="FFFFFFFF"/>
      </bottom>
    </border>
    <border>
      <left style="thin">
        <color rgb="FFFF6D01"/>
      </left>
      <right style="thin">
        <color rgb="FFFF6D01"/>
      </right>
      <top style="thin">
        <color rgb="FFFF6D01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dotted">
        <color rgb="FFFF6D01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dotted">
        <color rgb="FFFF6D01"/>
      </right>
      <top style="thin">
        <color rgb="FFFFFFFF"/>
      </top>
    </border>
    <border>
      <left style="dotted">
        <color rgb="FFFF6D01"/>
      </left>
      <right style="thin">
        <color rgb="FFFFFFFF"/>
      </right>
      <top style="hair">
        <color rgb="FFFF6D01"/>
      </top>
      <bottom style="thin">
        <color rgb="FFFFFFFF"/>
      </bottom>
    </border>
    <border>
      <left style="thin">
        <color rgb="FFFFFFFF"/>
      </left>
      <top style="hair">
        <color rgb="FFFF6D01"/>
      </top>
      <bottom style="thin">
        <color rgb="FFFFFFFF"/>
      </bottom>
    </border>
    <border>
      <top style="hair">
        <color rgb="FFFF6D01"/>
      </top>
      <bottom style="thin">
        <color rgb="FFFFFFFF"/>
      </bottom>
    </border>
    <border>
      <right style="thin">
        <color rgb="FFFFFFFF"/>
      </right>
      <top style="hair">
        <color rgb="FFFF6D01"/>
      </top>
      <bottom style="thin">
        <color rgb="FFFFFFFF"/>
      </bottom>
    </border>
    <border>
      <left style="thin">
        <color rgb="FFFFFFFF"/>
      </left>
      <right style="dotted">
        <color rgb="FFFF6D01"/>
      </right>
      <top style="hair">
        <color rgb="FFFF6D01"/>
      </top>
      <bottom style="thin">
        <color rgb="FFFFFFFF"/>
      </bottom>
    </border>
    <border>
      <left style="hair">
        <color rgb="FFFF6D0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hair">
        <color rgb="FFFF6D01"/>
      </right>
      <top style="thin">
        <color rgb="FFFFFFFF"/>
      </top>
      <bottom style="thin">
        <color rgb="FFFFFFFF"/>
      </bottom>
    </border>
    <border>
      <left style="hair">
        <color rgb="FFFF6D01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hair">
        <color rgb="FFFF6D01"/>
      </right>
      <top style="thin">
        <color rgb="FFFFFFFF"/>
      </top>
    </border>
    <border>
      <left style="hair">
        <color rgb="FFFF6D01"/>
      </left>
      <right style="thin">
        <color rgb="FFFFFFFF"/>
      </right>
      <top style="hair">
        <color rgb="FFFF6D01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hair">
        <color rgb="FFFF6D01"/>
      </top>
      <bottom style="thin">
        <color rgb="FFFFFFFF"/>
      </bottom>
    </border>
    <border>
      <left style="thin">
        <color rgb="FFFFFFFF"/>
      </left>
      <right style="hair">
        <color rgb="FFFF6D01"/>
      </right>
      <top style="hair">
        <color rgb="FFFF6D01"/>
      </top>
      <bottom style="thin">
        <color rgb="FFFFFFFF"/>
      </bottom>
    </border>
    <border>
      <top style="thin">
        <color rgb="FFFFFFFF"/>
      </top>
    </border>
    <border>
      <right style="hair">
        <color rgb="FFFF6D01"/>
      </right>
      <top style="thin">
        <color rgb="FFFFFFFF"/>
      </top>
    </border>
    <border>
      <right style="hair">
        <color rgb="FFFF6D01"/>
      </right>
      <top style="hair">
        <color rgb="FFFF6D01"/>
      </top>
    </border>
    <border>
      <left style="hair">
        <color rgb="FFFF6D01"/>
      </left>
      <right style="thin">
        <color rgb="FFFFFFFF"/>
      </right>
      <bottom style="hair">
        <color rgb="FFFF6D01"/>
      </bottom>
    </border>
    <border>
      <left style="thin">
        <color rgb="FFFFFFFF"/>
      </left>
      <bottom style="hair">
        <color rgb="FFFF6D01"/>
      </bottom>
    </border>
    <border>
      <bottom style="hair">
        <color rgb="FFFF6D01"/>
      </bottom>
    </border>
    <border>
      <right style="thin">
        <color rgb="FFFFFFFF"/>
      </right>
      <bottom style="hair">
        <color rgb="FFFF6D01"/>
      </bottom>
    </border>
    <border>
      <left style="thin">
        <color rgb="FFFFFFFF"/>
      </left>
      <right style="hair">
        <color rgb="FFFF6D01"/>
      </right>
      <bottom style="hair">
        <color rgb="FFFF6D01"/>
      </bottom>
    </border>
    <border>
      <left style="thin">
        <color rgb="FFFFFFFF"/>
      </left>
      <bottom style="thin">
        <color rgb="FFFFFFFF"/>
      </bottom>
    </border>
    <border>
      <left style="dotted">
        <color rgb="FFFF6D01"/>
      </left>
      <top style="thin">
        <color rgb="FFFFFFFF"/>
      </top>
      <bottom style="dotted">
        <color rgb="FFFF6D01"/>
      </bottom>
    </border>
    <border>
      <top style="thin">
        <color rgb="FFFFFFFF"/>
      </top>
      <bottom style="dotted">
        <color rgb="FFFF6D01"/>
      </bottom>
    </border>
    <border>
      <right style="dotted">
        <color rgb="FFFF6D01"/>
      </right>
      <top style="thin">
        <color rgb="FFFFFFFF"/>
      </top>
      <bottom style="dotted">
        <color rgb="FFFF6D01"/>
      </bottom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</border>
  </borders>
  <cellStyleXfs count="1">
    <xf borderId="0" fillId="0" fontId="0" numFmtId="0" applyAlignment="1" applyFont="1"/>
  </cellStyleXfs>
  <cellXfs count="1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2" fontId="2" numFmtId="0" xfId="0" applyAlignment="1" applyBorder="1" applyFont="1">
      <alignment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2" fontId="4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7" fillId="0" fontId="1" numFmtId="0" xfId="0" applyAlignment="1" applyBorder="1" applyFont="1">
      <alignment vertical="center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shrinkToFit="0" vertical="center" wrapText="1"/>
    </xf>
    <xf borderId="9" fillId="2" fontId="1" numFmtId="0" xfId="0" applyAlignment="1" applyBorder="1" applyFont="1">
      <alignment readingOrder="0" shrinkToFit="0" vertical="center" wrapText="0"/>
    </xf>
    <xf borderId="10" fillId="0" fontId="3" numFmtId="0" xfId="0" applyBorder="1" applyFont="1"/>
    <xf borderId="11" fillId="0" fontId="3" numFmtId="0" xfId="0" applyBorder="1" applyFont="1"/>
    <xf borderId="12" fillId="0" fontId="7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readingOrder="0" shrinkToFit="0" vertical="center" wrapText="0"/>
    </xf>
    <xf borderId="8" fillId="2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vertical="center"/>
    </xf>
    <xf borderId="13" fillId="2" fontId="4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shrinkToFit="0" vertical="center" wrapText="0"/>
    </xf>
    <xf quotePrefix="1" borderId="8" fillId="2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vertical="center"/>
    </xf>
    <xf borderId="8" fillId="2" fontId="4" numFmtId="0" xfId="0" applyAlignment="1" applyBorder="1" applyFont="1">
      <alignment horizontal="center" readingOrder="0" shrinkToFit="0" vertical="center" wrapText="1"/>
    </xf>
    <xf borderId="14" fillId="0" fontId="7" numFmtId="0" xfId="0" applyAlignment="1" applyBorder="1" applyFont="1">
      <alignment vertical="center"/>
    </xf>
    <xf borderId="7" fillId="2" fontId="1" numFmtId="0" xfId="0" applyAlignment="1" applyBorder="1" applyFont="1">
      <alignment vertical="center"/>
    </xf>
    <xf borderId="8" fillId="2" fontId="1" numFmtId="0" xfId="0" applyAlignment="1" applyBorder="1" applyFont="1">
      <alignment shrinkToFit="0" vertical="center" wrapText="1"/>
    </xf>
    <xf borderId="8" fillId="2" fontId="11" numFmtId="0" xfId="0" applyAlignment="1" applyBorder="1" applyFont="1">
      <alignment readingOrder="0" shrinkToFit="0" vertical="center" wrapText="1"/>
    </xf>
    <xf borderId="15" fillId="0" fontId="1" numFmtId="0" xfId="0" applyAlignment="1" applyBorder="1" applyFont="1">
      <alignment vertical="center"/>
    </xf>
    <xf borderId="13" fillId="0" fontId="3" numFmtId="0" xfId="0" applyBorder="1" applyFont="1"/>
    <xf borderId="8" fillId="0" fontId="4" numFmtId="0" xfId="0" applyAlignment="1" applyBorder="1" applyFont="1">
      <alignment readingOrder="0" shrinkToFit="0" vertical="bottom" wrapText="0"/>
    </xf>
    <xf borderId="16" fillId="0" fontId="12" numFmtId="0" xfId="0" applyAlignment="1" applyBorder="1" applyFont="1">
      <alignment horizontal="right" readingOrder="0" shrinkToFit="0" vertical="center" wrapText="0"/>
    </xf>
    <xf borderId="17" fillId="0" fontId="3" numFmtId="0" xfId="0" applyBorder="1" applyFont="1"/>
    <xf borderId="8" fillId="0" fontId="4" numFmtId="0" xfId="0" applyAlignment="1" applyBorder="1" applyFont="1">
      <alignment vertical="center"/>
    </xf>
    <xf borderId="9" fillId="0" fontId="13" numFmtId="0" xfId="0" applyAlignment="1" applyBorder="1" applyFont="1">
      <alignment shrinkToFit="0" vertical="center" wrapText="1"/>
    </xf>
    <xf borderId="18" fillId="0" fontId="4" numFmtId="0" xfId="0" applyAlignment="1" applyBorder="1" applyFont="1">
      <alignment readingOrder="0" shrinkToFit="0" vertical="center" wrapText="1"/>
    </xf>
    <xf borderId="18" fillId="2" fontId="14" numFmtId="49" xfId="0" applyAlignment="1" applyBorder="1" applyFont="1" applyNumberFormat="1">
      <alignment horizontal="center" readingOrder="0" vertical="center"/>
    </xf>
    <xf borderId="9" fillId="0" fontId="11" numFmtId="0" xfId="0" applyAlignment="1" applyBorder="1" applyFont="1">
      <alignment shrinkToFit="0" vertical="center" wrapText="1"/>
    </xf>
    <xf borderId="19" fillId="0" fontId="1" numFmtId="0" xfId="0" applyAlignment="1" applyBorder="1" applyFont="1">
      <alignment shrinkToFit="0" vertical="center" wrapText="1"/>
    </xf>
    <xf borderId="19" fillId="0" fontId="1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top" wrapText="1"/>
    </xf>
    <xf borderId="9" fillId="0" fontId="11" numFmtId="0" xfId="0" applyAlignment="1" applyBorder="1" applyFont="1">
      <alignment shrinkToFit="0" vertical="top" wrapText="1"/>
    </xf>
    <xf borderId="20" fillId="0" fontId="3" numFmtId="0" xfId="0" applyBorder="1" applyFont="1"/>
    <xf borderId="16" fillId="0" fontId="4" numFmtId="0" xfId="0" applyAlignment="1" applyBorder="1" applyFont="1">
      <alignment shrinkToFit="0" vertical="center" wrapText="1"/>
    </xf>
    <xf borderId="21" fillId="0" fontId="1" numFmtId="0" xfId="0" applyAlignment="1" applyBorder="1" applyFont="1">
      <alignment shrinkToFit="0" vertical="center" wrapText="1"/>
    </xf>
    <xf borderId="21" fillId="0" fontId="11" numFmtId="0" xfId="0" applyAlignment="1" applyBorder="1" applyFont="1">
      <alignment shrinkToFit="0" vertical="center" wrapText="1"/>
    </xf>
    <xf borderId="8" fillId="0" fontId="4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shrinkToFit="0" vertical="center" wrapText="1"/>
    </xf>
    <xf borderId="22" fillId="0" fontId="13" numFmtId="0" xfId="0" applyAlignment="1" applyBorder="1" applyFont="1">
      <alignment shrinkToFit="0" vertical="center" wrapText="1"/>
    </xf>
    <xf borderId="23" fillId="0" fontId="1" numFmtId="0" xfId="0" applyAlignment="1" applyBorder="1" applyFont="1">
      <alignment shrinkToFit="0" vertical="center" wrapText="1"/>
    </xf>
    <xf borderId="23" fillId="2" fontId="15" numFmtId="0" xfId="0" applyAlignment="1" applyBorder="1" applyFill="1" applyFont="1">
      <alignment horizontal="center" readingOrder="0" shrinkToFit="0" vertical="center" wrapText="1"/>
    </xf>
    <xf borderId="8" fillId="0" fontId="4" numFmtId="0" xfId="0" applyAlignment="1" applyBorder="1" applyFont="1">
      <alignment readingOrder="0" shrinkToFit="0" wrapText="0"/>
    </xf>
    <xf borderId="9" fillId="0" fontId="1" numFmtId="0" xfId="0" applyAlignment="1" applyBorder="1" applyFont="1">
      <alignment readingOrder="0" shrinkToFit="0" vertical="bottom" wrapText="1"/>
    </xf>
    <xf borderId="0" fillId="0" fontId="13" numFmtId="0" xfId="0" applyAlignment="1" applyFont="1">
      <alignment shrinkToFit="0" vertical="bottom" wrapText="1"/>
    </xf>
    <xf borderId="19" fillId="0" fontId="3" numFmtId="0" xfId="0" applyBorder="1" applyFont="1"/>
    <xf borderId="8" fillId="0" fontId="1" numFmtId="0" xfId="0" applyAlignment="1" applyBorder="1" applyFont="1">
      <alignment readingOrder="0" shrinkToFit="0" vertical="bottom" wrapText="1"/>
    </xf>
    <xf borderId="9" fillId="0" fontId="13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vertical="bottom"/>
    </xf>
    <xf borderId="24" fillId="0" fontId="1" numFmtId="0" xfId="0" applyAlignment="1" applyBorder="1" applyFont="1">
      <alignment shrinkToFit="0" vertical="bottom" wrapText="1"/>
    </xf>
    <xf borderId="9" fillId="0" fontId="11" numFmtId="0" xfId="0" applyAlignment="1" applyBorder="1" applyFont="1">
      <alignment shrinkToFit="0" vertical="bottom" wrapText="1"/>
    </xf>
    <xf borderId="14" fillId="0" fontId="7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24" fillId="0" fontId="1" numFmtId="0" xfId="0" applyAlignment="1" applyBorder="1" applyFont="1">
      <alignment shrinkToFit="0" vertical="top" wrapText="1"/>
    </xf>
    <xf borderId="12" fillId="0" fontId="7" numFmtId="0" xfId="0" applyAlignment="1" applyBorder="1" applyFont="1">
      <alignment vertical="bottom"/>
    </xf>
    <xf borderId="8" fillId="0" fontId="1" numFmtId="0" xfId="0" applyAlignment="1" applyBorder="1" applyFont="1">
      <alignment readingOrder="0" vertical="center"/>
    </xf>
    <xf borderId="8" fillId="0" fontId="11" numFmtId="164" xfId="0" applyAlignment="1" applyBorder="1" applyFont="1" applyNumberFormat="1">
      <alignment horizontal="left" shrinkToFit="0" vertical="center" wrapText="1"/>
    </xf>
    <xf borderId="8" fillId="0" fontId="4" numFmtId="0" xfId="0" applyAlignment="1" applyBorder="1" applyFont="1">
      <alignment shrinkToFit="0" vertical="bottom" wrapText="1"/>
    </xf>
    <xf borderId="9" fillId="0" fontId="1" numFmtId="0" xfId="0" applyAlignment="1" applyBorder="1" applyFont="1">
      <alignment readingOrder="0" shrinkToFit="0" vertical="center" wrapText="1"/>
    </xf>
    <xf borderId="10" fillId="0" fontId="1" numFmtId="0" xfId="0" applyAlignment="1" applyBorder="1" applyFont="1">
      <alignment readingOrder="0" shrinkToFit="0" vertical="center" wrapText="1"/>
    </xf>
    <xf borderId="25" fillId="2" fontId="1" numFmtId="0" xfId="0" applyAlignment="1" applyBorder="1" applyFont="1">
      <alignment vertical="center"/>
    </xf>
    <xf borderId="15" fillId="2" fontId="16" numFmtId="0" xfId="0" applyAlignment="1" applyBorder="1" applyFont="1">
      <alignment horizontal="center" shrinkToFit="0" vertical="bottom" wrapText="1"/>
    </xf>
    <xf borderId="26" fillId="0" fontId="7" numFmtId="0" xfId="0" applyAlignment="1" applyBorder="1" applyFont="1">
      <alignment vertical="center"/>
    </xf>
    <xf borderId="27" fillId="2" fontId="1" numFmtId="0" xfId="0" applyAlignment="1" applyBorder="1" applyFont="1">
      <alignment vertical="center"/>
    </xf>
    <xf borderId="28" fillId="2" fontId="16" numFmtId="0" xfId="0" applyAlignment="1" applyBorder="1" applyFont="1">
      <alignment horizontal="center" shrinkToFit="0" vertical="bottom" wrapText="1"/>
    </xf>
    <xf borderId="29" fillId="0" fontId="3" numFmtId="0" xfId="0" applyBorder="1" applyFont="1"/>
    <xf borderId="30" fillId="0" fontId="3" numFmtId="0" xfId="0" applyBorder="1" applyFont="1"/>
    <xf borderId="31" fillId="0" fontId="7" numFmtId="0" xfId="0" applyAlignment="1" applyBorder="1" applyFont="1">
      <alignment vertical="center"/>
    </xf>
    <xf borderId="32" fillId="2" fontId="1" numFmtId="0" xfId="0" applyAlignment="1" applyBorder="1" applyFont="1">
      <alignment vertical="center"/>
    </xf>
    <xf borderId="9" fillId="2" fontId="16" numFmtId="0" xfId="0" applyAlignment="1" applyBorder="1" applyFont="1">
      <alignment horizontal="center" readingOrder="0" vertical="center"/>
    </xf>
    <xf borderId="33" fillId="0" fontId="7" numFmtId="0" xfId="0" applyAlignment="1" applyBorder="1" applyFont="1">
      <alignment vertical="center"/>
    </xf>
    <xf borderId="9" fillId="2" fontId="16" numFmtId="0" xfId="0" applyAlignment="1" applyBorder="1" applyFont="1">
      <alignment horizontal="center" readingOrder="0" shrinkToFit="0" vertical="center" wrapText="1"/>
    </xf>
    <xf borderId="34" fillId="2" fontId="1" numFmtId="0" xfId="0" applyAlignment="1" applyBorder="1" applyFont="1">
      <alignment vertical="center"/>
    </xf>
    <xf borderId="15" fillId="2" fontId="17" numFmtId="0" xfId="0" applyAlignment="1" applyBorder="1" applyFont="1">
      <alignment horizontal="center" shrinkToFit="0" vertical="bottom" wrapText="1"/>
    </xf>
    <xf borderId="35" fillId="0" fontId="7" numFmtId="0" xfId="0" applyAlignment="1" applyBorder="1" applyFont="1">
      <alignment vertical="center"/>
    </xf>
    <xf borderId="36" fillId="2" fontId="1" numFmtId="0" xfId="0" applyAlignment="1" applyBorder="1" applyFont="1">
      <alignment vertical="center"/>
    </xf>
    <xf borderId="37" fillId="2" fontId="17" numFmtId="0" xfId="0" applyAlignment="1" applyBorder="1" applyFont="1">
      <alignment horizontal="center" shrinkToFit="0" vertical="bottom" wrapText="1"/>
    </xf>
    <xf borderId="38" fillId="0" fontId="7" numFmtId="0" xfId="0" applyAlignment="1" applyBorder="1" applyFont="1">
      <alignment vertical="center"/>
    </xf>
    <xf borderId="9" fillId="2" fontId="13" numFmtId="0" xfId="0" applyAlignment="1" applyBorder="1" applyFont="1">
      <alignment horizontal="center" shrinkToFit="0" vertical="bottom" wrapText="1"/>
    </xf>
    <xf borderId="9" fillId="0" fontId="11" numFmtId="0" xfId="0" applyAlignment="1" applyBorder="1" applyFont="1">
      <alignment horizontal="center" readingOrder="0" shrinkToFit="0" vertical="center" wrapText="1"/>
    </xf>
    <xf borderId="16" fillId="2" fontId="11" numFmtId="0" xfId="0" applyAlignment="1" applyBorder="1" applyFont="1">
      <alignment horizontal="center" readingOrder="0" shrinkToFit="0" vertical="center" wrapText="1"/>
    </xf>
    <xf borderId="39" fillId="0" fontId="3" numFmtId="0" xfId="0" applyBorder="1" applyFont="1"/>
    <xf borderId="15" fillId="0" fontId="18" numFmtId="0" xfId="0" applyAlignment="1" applyBorder="1" applyFont="1">
      <alignment horizontal="center" readingOrder="0" shrinkToFit="0" vertical="bottom" wrapText="1"/>
    </xf>
    <xf borderId="40" fillId="0" fontId="7" numFmtId="0" xfId="0" applyAlignment="1" applyBorder="1" applyFont="1">
      <alignment vertical="center"/>
    </xf>
    <xf borderId="36" fillId="0" fontId="1" numFmtId="0" xfId="0" applyAlignment="1" applyBorder="1" applyFont="1">
      <alignment vertical="center"/>
    </xf>
    <xf borderId="37" fillId="0" fontId="19" numFmtId="0" xfId="0" applyAlignment="1" applyBorder="1" applyFont="1">
      <alignment horizontal="center" readingOrder="0" shrinkToFit="0" vertical="bottom" wrapText="1"/>
    </xf>
    <xf borderId="41" fillId="0" fontId="7" numFmtId="0" xfId="0" applyAlignment="1" applyBorder="1" applyFont="1">
      <alignment vertical="center"/>
    </xf>
    <xf borderId="42" fillId="0" fontId="1" numFmtId="0" xfId="0" applyAlignment="1" applyBorder="1" applyFont="1">
      <alignment vertical="center"/>
    </xf>
    <xf borderId="43" fillId="0" fontId="19" numFmtId="0" xfId="0" applyAlignment="1" applyBorder="1" applyFont="1">
      <alignment horizontal="center" readingOrder="0" shrinkToFit="0" vertical="top" wrapText="1"/>
    </xf>
    <xf borderId="44" fillId="0" fontId="3" numFmtId="0" xfId="0" applyBorder="1" applyFont="1"/>
    <xf borderId="45" fillId="0" fontId="3" numFmtId="0" xfId="0" applyBorder="1" applyFont="1"/>
    <xf borderId="46" fillId="0" fontId="7" numFmtId="0" xfId="0" applyAlignment="1" applyBorder="1" applyFont="1">
      <alignment vertical="center"/>
    </xf>
    <xf borderId="1" fillId="2" fontId="5" numFmtId="0" xfId="0" applyAlignment="1" applyBorder="1" applyFont="1">
      <alignment vertical="center"/>
    </xf>
    <xf borderId="2" fillId="2" fontId="20" numFmtId="0" xfId="0" applyAlignment="1" applyBorder="1" applyFont="1">
      <alignment shrinkToFit="0" vertical="center" wrapText="1"/>
    </xf>
    <xf borderId="5" fillId="2" fontId="5" numFmtId="0" xfId="0" applyAlignment="1" applyBorder="1" applyFont="1">
      <alignment vertical="center"/>
    </xf>
    <xf borderId="7" fillId="0" fontId="5" numFmtId="0" xfId="0" applyAlignment="1" applyBorder="1" applyFont="1">
      <alignment vertical="center"/>
    </xf>
    <xf borderId="8" fillId="0" fontId="21" numFmtId="0" xfId="0" applyAlignment="1" applyBorder="1" applyFont="1">
      <alignment shrinkToFit="0" vertical="center" wrapText="1"/>
    </xf>
    <xf borderId="9" fillId="2" fontId="21" numFmtId="0" xfId="0" applyAlignment="1" applyBorder="1" applyFont="1">
      <alignment shrinkToFit="0" vertical="center" wrapText="1"/>
    </xf>
    <xf borderId="12" fillId="0" fontId="5" numFmtId="0" xfId="0" applyAlignment="1" applyBorder="1" applyFont="1">
      <alignment vertical="center"/>
    </xf>
    <xf borderId="8" fillId="2" fontId="21" numFmtId="0" xfId="0" applyAlignment="1" applyBorder="1" applyFont="1">
      <alignment shrinkToFit="0" vertical="center" wrapText="1"/>
    </xf>
    <xf borderId="8" fillId="0" fontId="5" numFmtId="0" xfId="0" applyAlignment="1" applyBorder="1" applyFont="1">
      <alignment vertical="center"/>
    </xf>
    <xf borderId="13" fillId="2" fontId="5" numFmtId="0" xfId="0" applyAlignment="1" applyBorder="1" applyFont="1">
      <alignment vertical="center"/>
    </xf>
    <xf borderId="7" fillId="2" fontId="5" numFmtId="0" xfId="0" applyAlignment="1" applyBorder="1" applyFont="1">
      <alignment vertical="center"/>
    </xf>
    <xf quotePrefix="1" borderId="8" fillId="2" fontId="21" numFmtId="0" xfId="0" applyAlignment="1" applyBorder="1" applyFont="1">
      <alignment shrinkToFit="0" vertical="center" wrapText="1"/>
    </xf>
    <xf borderId="8" fillId="2" fontId="5" numFmtId="0" xfId="0" applyAlignment="1" applyBorder="1" applyFont="1">
      <alignment vertical="center"/>
    </xf>
    <xf borderId="0" fillId="0" fontId="22" numFmtId="0" xfId="0" applyAlignment="1" applyFont="1">
      <alignment readingOrder="0" vertical="center"/>
    </xf>
    <xf borderId="8" fillId="2" fontId="23" numFmtId="0" xfId="0" applyAlignment="1" applyBorder="1" applyFont="1">
      <alignment shrinkToFit="0" vertical="center" wrapText="1"/>
    </xf>
    <xf borderId="8" fillId="2" fontId="24" numFmtId="0" xfId="0" applyAlignment="1" applyBorder="1" applyFont="1">
      <alignment shrinkToFit="0" vertical="center" wrapText="1"/>
    </xf>
    <xf borderId="24" fillId="2" fontId="5" numFmtId="0" xfId="0" applyAlignment="1" applyBorder="1" applyFont="1">
      <alignment vertical="center"/>
    </xf>
    <xf borderId="0" fillId="2" fontId="25" numFmtId="0" xfId="0" applyAlignment="1" applyFont="1">
      <alignment horizontal="left" readingOrder="0" vertical="bottom"/>
    </xf>
    <xf borderId="15" fillId="0" fontId="5" numFmtId="0" xfId="0" applyAlignment="1" applyBorder="1" applyFont="1">
      <alignment vertical="center"/>
    </xf>
    <xf borderId="8" fillId="0" fontId="26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21" fillId="0" fontId="26" numFmtId="0" xfId="0" applyAlignment="1" applyBorder="1" applyFont="1">
      <alignment readingOrder="0" shrinkToFit="0" vertical="center" wrapText="1"/>
    </xf>
    <xf borderId="21" fillId="2" fontId="27" numFmtId="49" xfId="0" applyAlignment="1" applyBorder="1" applyFont="1" applyNumberFormat="1">
      <alignment horizontal="center" readingOrder="0" vertical="center"/>
    </xf>
    <xf borderId="14" fillId="0" fontId="5" numFmtId="0" xfId="0" applyAlignment="1" applyBorder="1" applyFont="1">
      <alignment vertical="center"/>
    </xf>
    <xf borderId="9" fillId="0" fontId="11" numFmtId="0" xfId="0" applyAlignment="1" applyBorder="1" applyFont="1">
      <alignment vertical="center"/>
    </xf>
    <xf borderId="23" fillId="0" fontId="11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shrinkToFit="0" vertical="center" wrapText="1"/>
    </xf>
    <xf borderId="8" fillId="0" fontId="28" numFmtId="0" xfId="0" applyAlignment="1" applyBorder="1" applyFont="1">
      <alignment readingOrder="0" vertical="bottom"/>
    </xf>
    <xf borderId="14" fillId="0" fontId="5" numFmtId="0" xfId="0" applyAlignment="1" applyBorder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15" fillId="0" fontId="4" numFmtId="0" xfId="0" applyAlignment="1" applyBorder="1" applyFont="1">
      <alignment shrinkToFit="0" vertical="center" wrapText="1"/>
    </xf>
    <xf borderId="15" fillId="0" fontId="1" numFmtId="0" xfId="0" applyAlignment="1" applyBorder="1" applyFont="1">
      <alignment shrinkToFit="0" vertical="center" wrapText="1"/>
    </xf>
    <xf borderId="16" fillId="0" fontId="13" numFmtId="0" xfId="0" applyAlignment="1" applyBorder="1" applyFont="1">
      <alignment horizontal="left" shrinkToFit="0" vertical="center" wrapText="1"/>
    </xf>
    <xf borderId="21" fillId="0" fontId="1" numFmtId="0" xfId="0" applyAlignment="1" applyBorder="1" applyFont="1">
      <alignment vertical="center"/>
    </xf>
    <xf borderId="21" fillId="0" fontId="1" numFmtId="0" xfId="0" applyAlignment="1" applyBorder="1" applyFont="1">
      <alignment readingOrder="0" shrinkToFit="0" vertical="center" wrapText="1"/>
    </xf>
    <xf borderId="24" fillId="0" fontId="3" numFmtId="0" xfId="0" applyBorder="1" applyFont="1"/>
    <xf borderId="47" fillId="0" fontId="3" numFmtId="0" xfId="0" applyBorder="1" applyFont="1"/>
    <xf borderId="21" fillId="0" fontId="11" numFmtId="14" xfId="0" applyAlignment="1" applyBorder="1" applyFont="1" applyNumberFormat="1">
      <alignment horizontal="left" vertical="center"/>
    </xf>
    <xf borderId="16" fillId="0" fontId="11" numFmtId="0" xfId="0" applyAlignment="1" applyBorder="1" applyFont="1">
      <alignment horizontal="left" shrinkToFit="0" vertical="top" wrapText="1"/>
    </xf>
    <xf borderId="21" fillId="0" fontId="11" numFmtId="3" xfId="0" applyAlignment="1" applyBorder="1" applyFont="1" applyNumberFormat="1">
      <alignment horizontal="left" vertical="center"/>
    </xf>
    <xf borderId="23" fillId="0" fontId="1" numFmtId="0" xfId="0" applyAlignment="1" applyBorder="1" applyFont="1">
      <alignment horizontal="left" shrinkToFit="0" vertical="center" wrapText="1"/>
    </xf>
    <xf borderId="23" fillId="0" fontId="29" numFmtId="0" xfId="0" applyAlignment="1" applyBorder="1" applyFont="1">
      <alignment readingOrder="0" shrinkToFit="0" vertical="center" wrapText="1"/>
    </xf>
    <xf borderId="9" fillId="0" fontId="30" numFmtId="0" xfId="0" applyAlignment="1" applyBorder="1" applyFont="1">
      <alignment horizontal="center" readingOrder="0" shrinkToFit="0" vertical="center" wrapText="1"/>
    </xf>
    <xf borderId="48" fillId="0" fontId="6" numFmtId="0" xfId="0" applyAlignment="1" applyBorder="1" applyFont="1">
      <alignment vertical="center"/>
    </xf>
    <xf borderId="49" fillId="0" fontId="3" numFmtId="0" xfId="0" applyBorder="1" applyFont="1"/>
    <xf borderId="50" fillId="0" fontId="3" numFmtId="0" xfId="0" applyBorder="1" applyFont="1"/>
    <xf borderId="9" fillId="0" fontId="5" numFmtId="0" xfId="0" applyAlignment="1" applyBorder="1" applyFont="1">
      <alignment vertical="center"/>
    </xf>
    <xf borderId="51" fillId="2" fontId="5" numFmtId="0" xfId="0" applyAlignment="1" applyBorder="1" applyFont="1">
      <alignment vertical="center"/>
    </xf>
    <xf borderId="8" fillId="2" fontId="31" numFmtId="0" xfId="0" applyAlignment="1" applyBorder="1" applyFont="1">
      <alignment shrinkToFit="0" vertical="center" wrapText="1"/>
    </xf>
    <xf borderId="8" fillId="0" fontId="32" numFmtId="0" xfId="0" applyAlignment="1" applyBorder="1" applyFont="1">
      <alignment readingOrder="0" vertical="bottom"/>
    </xf>
    <xf borderId="8" fillId="0" fontId="21" numFmtId="0" xfId="0" applyAlignment="1" applyBorder="1" applyFont="1">
      <alignment vertical="center"/>
    </xf>
    <xf borderId="9" fillId="0" fontId="11" numFmtId="0" xfId="0" applyAlignment="1" applyBorder="1" applyFont="1">
      <alignment horizontal="left" shrinkToFit="0" vertical="center" wrapText="1"/>
    </xf>
    <xf borderId="21" fillId="0" fontId="27" numFmtId="0" xfId="0" applyAlignment="1" applyBorder="1" applyFont="1">
      <alignment horizontal="center" readingOrder="0" vertical="center"/>
    </xf>
    <xf borderId="23" fillId="0" fontId="21" numFmtId="0" xfId="0" applyAlignment="1" applyBorder="1" applyFont="1">
      <alignment shrinkToFit="0" vertical="center" wrapText="1"/>
    </xf>
    <xf borderId="23" fillId="0" fontId="11" numFmtId="0" xfId="0" applyAlignment="1" applyBorder="1" applyFont="1">
      <alignment horizontal="left" shrinkToFit="0" vertical="center" wrapText="1"/>
    </xf>
    <xf borderId="9" fillId="0" fontId="5" numFmtId="0" xfId="0" applyAlignment="1" applyBorder="1" applyFont="1">
      <alignment horizontal="left" vertical="center"/>
    </xf>
    <xf borderId="21" fillId="0" fontId="21" numFmtId="0" xfId="0" applyAlignment="1" applyBorder="1" applyFont="1">
      <alignment shrinkToFit="0" vertical="center" wrapText="1"/>
    </xf>
    <xf borderId="21" fillId="0" fontId="11" numFmtId="0" xfId="0" applyAlignment="1" applyBorder="1" applyFont="1">
      <alignment horizontal="left" shrinkToFit="0" vertical="center" wrapText="1"/>
    </xf>
    <xf borderId="8" fillId="0" fontId="21" numFmtId="0" xfId="0" applyAlignment="1" applyBorder="1" applyFont="1">
      <alignment shrinkToFit="0" vertical="top" wrapText="1"/>
    </xf>
    <xf borderId="21" fillId="0" fontId="21" numFmtId="0" xfId="0" applyAlignment="1" applyBorder="1" applyFont="1">
      <alignment vertical="center"/>
    </xf>
    <xf borderId="21" fillId="0" fontId="21" numFmtId="0" xfId="0" applyAlignment="1" applyBorder="1" applyFont="1">
      <alignment horizontal="left" shrinkToFit="0" vertical="center" wrapText="1"/>
    </xf>
    <xf borderId="8" fillId="0" fontId="26" numFmtId="0" xfId="0" applyAlignment="1" applyBorder="1" applyFont="1">
      <alignment shrinkToFit="0" vertical="center" wrapText="1"/>
    </xf>
    <xf borderId="21" fillId="0" fontId="11" numFmtId="164" xfId="0" applyAlignment="1" applyBorder="1" applyFont="1" applyNumberFormat="1">
      <alignment horizontal="left" shrinkToFit="0" vertical="center" wrapText="1"/>
    </xf>
    <xf borderId="21" fillId="0" fontId="11" numFmtId="3" xfId="0" applyAlignment="1" applyBorder="1" applyFont="1" applyNumberFormat="1">
      <alignment horizontal="left" shrinkToFit="0" vertical="center" wrapText="1"/>
    </xf>
    <xf borderId="16" fillId="0" fontId="11" numFmtId="0" xfId="0" applyAlignment="1" applyBorder="1" applyFont="1">
      <alignment horizontal="left" shrinkToFit="0" vertical="center" wrapText="1"/>
    </xf>
    <xf borderId="23" fillId="0" fontId="21" numFmtId="4" xfId="0" applyAlignment="1" applyBorder="1" applyFont="1" applyNumberFormat="1">
      <alignment horizontal="left" readingOrder="0" shrinkToFit="0" vertical="center" wrapText="1"/>
    </xf>
    <xf borderId="24" fillId="0" fontId="5" numFmtId="0" xfId="0" applyAlignment="1" applyBorder="1" applyFont="1">
      <alignment vertical="center"/>
    </xf>
    <xf borderId="8" fillId="0" fontId="21" numFmtId="0" xfId="0" applyAlignment="1" applyBorder="1" applyFont="1">
      <alignment readingOrder="0" shrinkToFit="0" vertical="center" wrapText="1"/>
    </xf>
    <xf borderId="9" fillId="0" fontId="11" numFmtId="0" xfId="0" applyAlignment="1" applyBorder="1" applyFont="1">
      <alignment horizontal="left" readingOrder="0" shrinkToFit="0" vertical="center" wrapText="1"/>
    </xf>
    <xf borderId="9" fillId="0" fontId="21" numFmtId="0" xfId="0" applyAlignment="1" applyBorder="1" applyFont="1">
      <alignment shrinkToFit="0" vertical="center" wrapText="1"/>
    </xf>
    <xf borderId="9" fillId="0" fontId="33" numFmtId="0" xfId="0" applyAlignment="1" applyBorder="1" applyFont="1">
      <alignment horizontal="center" shrinkToFit="0" vertical="center" wrapText="1"/>
    </xf>
    <xf borderId="9" fillId="0" fontId="13" numFmtId="0" xfId="0" applyAlignment="1" applyBorder="1" applyFont="1">
      <alignment horizontal="left" shrinkToFit="0" vertical="center" wrapText="1"/>
    </xf>
    <xf borderId="8" fillId="0" fontId="26" numFmtId="0" xfId="0" applyAlignment="1" applyBorder="1" applyFont="1">
      <alignment shrinkToFit="0" vertical="top" wrapText="1"/>
    </xf>
    <xf borderId="16" fillId="0" fontId="13" numFmtId="0" xfId="0" applyAlignment="1" applyBorder="1" applyFont="1">
      <alignment horizontal="left" readingOrder="0" shrinkToFit="0" vertical="top" wrapText="1"/>
    </xf>
    <xf borderId="21" fillId="0" fontId="21" numFmtId="164" xfId="0" applyAlignment="1" applyBorder="1" applyFont="1" applyNumberFormat="1">
      <alignment horizontal="left" shrinkToFit="0" vertical="center" wrapText="1"/>
    </xf>
    <xf borderId="23" fillId="0" fontId="11" numFmtId="0" xfId="0" applyAlignment="1" applyBorder="1" applyFont="1">
      <alignment horizontal="left" readingOrder="0" shrinkToFit="0" vertical="center" wrapText="1"/>
    </xf>
    <xf quotePrefix="1" borderId="9" fillId="0" fontId="11" numFmtId="0" xfId="0" applyAlignment="1" applyBorder="1" applyFont="1">
      <alignment horizontal="left" readingOrder="0" shrinkToFit="0" vertical="center" wrapText="1"/>
    </xf>
    <xf borderId="9" fillId="0" fontId="13" numFmtId="0" xfId="0" applyAlignment="1" applyBorder="1" applyFont="1">
      <alignment readingOrder="0" shrinkToFit="0" vertical="center" wrapText="1"/>
    </xf>
    <xf borderId="0" fillId="2" fontId="34" numFmtId="0" xfId="0" applyAlignment="1" applyFont="1">
      <alignment readingOrder="0"/>
    </xf>
    <xf borderId="9" fillId="0" fontId="21" numFmtId="0" xfId="0" applyAlignment="1" applyBorder="1" applyFont="1">
      <alignment readingOrder="0" shrinkToFit="0" vertical="center" wrapText="1"/>
    </xf>
    <xf borderId="9" fillId="2" fontId="35" numFmtId="0" xfId="0" applyAlignment="1" applyBorder="1" applyFont="1">
      <alignment readingOrder="0" shrinkToFit="0" vertical="center" wrapText="1"/>
    </xf>
    <xf borderId="9" fillId="2" fontId="36" numFmtId="0" xfId="0" applyAlignment="1" applyBorder="1" applyFont="1">
      <alignment shrinkToFit="0" vertical="center" wrapText="1"/>
    </xf>
    <xf borderId="9" fillId="2" fontId="36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</xdr:colOff>
      <xdr:row>6</xdr:row>
      <xdr:rowOff>257175</xdr:rowOff>
    </xdr:from>
    <xdr:ext cx="4457700" cy="4343400"/>
    <xdr:pic>
      <xdr:nvPicPr>
        <xdr:cNvPr id="0" name="image2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1066800</xdr:colOff>
      <xdr:row>0</xdr:row>
      <xdr:rowOff>495300</xdr:rowOff>
    </xdr:from>
    <xdr:ext cx="1666875" cy="1666875"/>
    <xdr:pic>
      <xdr:nvPicPr>
        <xdr:cNvPr id="0" name="image1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800100</xdr:colOff>
      <xdr:row>3</xdr:row>
      <xdr:rowOff>47625</xdr:rowOff>
    </xdr:from>
    <xdr:ext cx="3981450" cy="4086225"/>
    <xdr:pic>
      <xdr:nvPicPr>
        <xdr:cNvPr id="0" name="image4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1104900</xdr:colOff>
      <xdr:row>4</xdr:row>
      <xdr:rowOff>-209550</xdr:rowOff>
    </xdr:from>
    <xdr:ext cx="4324350" cy="4400550"/>
    <xdr:pic>
      <xdr:nvPicPr>
        <xdr:cNvPr id="0" name="image3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4305300" cy="4210050"/>
    <xdr:pic>
      <xdr:nvPicPr>
        <xdr:cNvPr id="0" name="image3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0</xdr:row>
      <xdr:rowOff>133350</xdr:rowOff>
    </xdr:from>
    <xdr:ext cx="1724025" cy="1724025"/>
    <xdr:pic>
      <xdr:nvPicPr>
        <xdr:cNvPr id="0" name="image1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untour.vn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suntour.com.vn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suntour.com.vn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suntour.com.vn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.25"/>
    <col customWidth="1" min="2" max="2" width="14.63"/>
    <col customWidth="1" min="3" max="3" width="1.38"/>
    <col customWidth="1" min="4" max="4" width="36.5"/>
    <col customWidth="1" min="5" max="5" width="14.0"/>
    <col customWidth="1" min="6" max="6" width="26.88"/>
    <col customWidth="1" min="7" max="7" width="0.88"/>
  </cols>
  <sheetData>
    <row r="1" ht="39.75" customHeight="1">
      <c r="A1" s="1"/>
      <c r="B1" s="2" t="s">
        <v>0</v>
      </c>
      <c r="C1" s="3"/>
      <c r="D1" s="3"/>
      <c r="E1" s="4"/>
      <c r="F1" s="5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7.25" customHeight="1">
      <c r="A2" s="8"/>
      <c r="B2" s="9" t="s">
        <v>1</v>
      </c>
      <c r="C2" s="10" t="s">
        <v>2</v>
      </c>
      <c r="D2" s="11" t="s">
        <v>3</v>
      </c>
      <c r="E2" s="12"/>
      <c r="F2" s="13"/>
      <c r="G2" s="14"/>
      <c r="H2" s="15"/>
      <c r="I2" s="15"/>
      <c r="J2" s="16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6.5" customHeight="1">
      <c r="A3" s="8"/>
      <c r="B3" s="10" t="s">
        <v>4</v>
      </c>
      <c r="C3" s="10" t="s">
        <v>2</v>
      </c>
      <c r="D3" s="17" t="s">
        <v>5</v>
      </c>
      <c r="E3" s="18"/>
      <c r="F3" s="19"/>
      <c r="G3" s="14"/>
      <c r="H3" s="15"/>
      <c r="I3" s="15"/>
      <c r="J3" s="20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6"/>
      <c r="W3" s="15"/>
      <c r="X3" s="15"/>
      <c r="Y3" s="15"/>
      <c r="Z3" s="15"/>
    </row>
    <row r="4" ht="18.75" customHeight="1">
      <c r="A4" s="8"/>
      <c r="B4" s="10" t="s">
        <v>6</v>
      </c>
      <c r="C4" s="10" t="s">
        <v>2</v>
      </c>
      <c r="D4" s="21" t="s">
        <v>7</v>
      </c>
      <c r="E4" s="22"/>
      <c r="F4" s="23"/>
      <c r="G4" s="24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20"/>
      <c r="W4" s="15"/>
      <c r="X4" s="15"/>
      <c r="Y4" s="15"/>
      <c r="Z4" s="15"/>
    </row>
    <row r="5" ht="15.0" customHeight="1">
      <c r="A5" s="25"/>
      <c r="B5" s="17" t="s">
        <v>8</v>
      </c>
      <c r="C5" s="10" t="s">
        <v>2</v>
      </c>
      <c r="D5" s="17" t="s">
        <v>9</v>
      </c>
      <c r="E5" s="18"/>
      <c r="F5" s="19"/>
      <c r="G5" s="14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A6" s="25"/>
      <c r="B6" s="26" t="s">
        <v>10</v>
      </c>
      <c r="C6" s="10" t="s">
        <v>2</v>
      </c>
      <c r="D6" s="27" t="s">
        <v>11</v>
      </c>
      <c r="E6" s="28"/>
      <c r="F6" s="29"/>
      <c r="G6" s="14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54.0" customHeight="1">
      <c r="A7" s="8"/>
      <c r="B7" s="30" t="s">
        <v>12</v>
      </c>
      <c r="C7" s="10"/>
      <c r="E7" s="31" t="s">
        <v>13</v>
      </c>
      <c r="F7" s="32"/>
      <c r="G7" s="2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22.5" customHeight="1">
      <c r="A8" s="8"/>
      <c r="B8" s="33" t="s">
        <v>14</v>
      </c>
      <c r="C8" s="10" t="s">
        <v>2</v>
      </c>
      <c r="D8" s="34" t="str">
        <f>IFERROR(__xludf.DUMMYFUNCTION("VLOOKUP($F$8,IMPORTRANGE(""https://docs.google.com/spreadsheets/d/1Go7BMrvW6BJjafDFsanw59umTV_96-CtDTea79ppx8k/edit#gid=0"",""TT PHÒNG!$B$2:$S$12634""),3,0)"),"Lê Thị Linh")</f>
        <v>Lê Thị Linh</v>
      </c>
      <c r="E8" s="35" t="s">
        <v>15</v>
      </c>
      <c r="F8" s="36" t="s">
        <v>16</v>
      </c>
      <c r="G8" s="2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9.5" customHeight="1">
      <c r="A9" s="8"/>
      <c r="B9" s="10" t="s">
        <v>4</v>
      </c>
      <c r="C9" s="10" t="s">
        <v>2</v>
      </c>
      <c r="D9" s="37" t="str">
        <f>IFERROR(__xludf.DUMMYFUNCTION("VLOOKUP($F$8,IMPORTRANGE(""https://docs.google.com/spreadsheets/d/1Go7BMrvW6BJjafDFsanw59umTV_96-CtDTea79ppx8k/edit#gid=0"",""TT KHÁCH HÀNG!$B$2:$F$12634""),4,0)"),"097 188 82 81")</f>
        <v>097 188 82 81</v>
      </c>
      <c r="E9" s="38" t="s">
        <v>17</v>
      </c>
      <c r="F9" s="39" t="str">
        <f>IFERROR(__xludf.DUMMYFUNCTION("VLOOKUP($F$8,IMPORTRANGE(""https://docs.google.com/spreadsheets/d/1Go7BMrvW6BJjafDFsanw59umTV_96-CtDTea79ppx8k/edit#gid=0"",""TT PHÒNG!$B$2:$S$12634""),9,0)"),"Studio 2 giường đôi: 1")</f>
        <v>Studio 2 giường đôi: 1</v>
      </c>
      <c r="G9" s="24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61.5" customHeight="1">
      <c r="A10" s="8"/>
      <c r="B10" s="40" t="s">
        <v>8</v>
      </c>
      <c r="C10" s="40" t="s">
        <v>2</v>
      </c>
      <c r="D10" s="41" t="str">
        <f>IFERROR(__xludf.DUMMYFUNCTION("VLOOKUP($F$8,IMPORTRANGE(""https://docs.google.com/spreadsheets/d/1Go7BMrvW6BJjafDFsanw59umTV_96-CtDTea79ppx8k/edit#gid=0"",""TT KHÁCH HÀNG!$B$2:$F$12634""),5,0)"),"")</f>
        <v/>
      </c>
      <c r="E10" s="42"/>
      <c r="F10" s="42"/>
      <c r="G10" s="24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30.75" customHeight="1">
      <c r="A11" s="8"/>
      <c r="B11" s="10"/>
      <c r="C11" s="10"/>
      <c r="D11" s="43"/>
      <c r="E11" s="44" t="s">
        <v>18</v>
      </c>
      <c r="F11" s="45" t="str">
        <f>IFERROR(__xludf.DUMMYFUNCTION("VLOOKUP($F$8,IMPORTRANGE(""https://docs.google.com/spreadsheets/d/1Go7BMrvW6BJjafDFsanw59umTV_96-CtDTea79ppx8k/edit#gid=0"",""TT PHÒNG!$B$2:$S$12634""),10,0)"),"3NL")</f>
        <v>3NL</v>
      </c>
      <c r="G11" s="24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40.5" customHeight="1">
      <c r="A12" s="8"/>
      <c r="B12" s="46"/>
      <c r="C12" s="47"/>
      <c r="D12" s="48"/>
      <c r="E12" s="49" t="s">
        <v>19</v>
      </c>
      <c r="F12" s="50"/>
      <c r="G12" s="24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6.5" customHeight="1">
      <c r="A13" s="8"/>
      <c r="B13" s="51" t="s">
        <v>20</v>
      </c>
      <c r="C13" s="52"/>
      <c r="D13" s="53"/>
      <c r="E13" s="54"/>
      <c r="F13" s="54"/>
      <c r="G13" s="24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30.75" customHeight="1">
      <c r="A14" s="8"/>
      <c r="B14" s="46" t="s">
        <v>21</v>
      </c>
      <c r="C14" s="55" t="s">
        <v>2</v>
      </c>
      <c r="D14" s="56" t="str">
        <f>IFERROR(__xludf.DUMMYFUNCTION("VLOOKUP($F$8,IMPORTRANGE(""https://docs.google.com/spreadsheets/d/1Go7BMrvW6BJjafDFsanw59umTV_96-CtDTea79ppx8k/edit#gid=0"",""TT PHÒNG!$B$2:$S$12634""),4,0)"),"FLC Sea Tower Quy Nhơn - Enochnguyen")</f>
        <v>FLC Sea Tower Quy Nhơn - Enochnguyen</v>
      </c>
      <c r="E14" s="42"/>
      <c r="F14" s="42"/>
      <c r="G14" s="24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9.5" customHeight="1">
      <c r="A15" s="57"/>
      <c r="B15" s="58" t="s">
        <v>4</v>
      </c>
      <c r="C15" s="55" t="s">
        <v>2</v>
      </c>
      <c r="D15" s="59" t="str">
        <f>IFERROR(__xludf.DUMMYFUNCTION("VLOOKUP($F$8,IMPORTRANGE(""https://docs.google.com/spreadsheets/d/1Go7BMrvW6BJjafDFsanw59umTV_96-CtDTea79ppx8k/edit#gid=0"",""TT PHÒNG!$B$2:$S$12634""),6,0)"),"0869606077")</f>
        <v>0869606077</v>
      </c>
      <c r="E15" s="12"/>
      <c r="F15" s="13"/>
      <c r="G15" s="60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ht="39.75" customHeight="1">
      <c r="A16" s="57"/>
      <c r="B16" s="62" t="s">
        <v>22</v>
      </c>
      <c r="C16" s="40" t="s">
        <v>2</v>
      </c>
      <c r="D16" s="41" t="str">
        <f>IFERROR(__xludf.DUMMYFUNCTION("VLOOKUP($F$8,IMPORTRANGE(""https://docs.google.com/spreadsheets/d/1Go7BMrvW6BJjafDFsanw59umTV_96-CtDTea79ppx8k/edit#gid=0"",""TT PHÒNG!$B$2:$S$12634""),5,0)"),"Nguyễn Trung Tín Tầng 23 Tòa Nhà Hướng biển và Ghềnh Ráng resort, Quy Nhơn, Việt Nam")</f>
        <v>Nguyễn Trung Tín Tầng 23 Tòa Nhà Hướng biển và Ghềnh Ráng resort, Quy Nhơn, Việt Nam</v>
      </c>
      <c r="E16" s="12"/>
      <c r="F16" s="13"/>
      <c r="G16" s="63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ht="17.25" customHeight="1">
      <c r="A17" s="8"/>
      <c r="B17" s="64" t="s">
        <v>23</v>
      </c>
      <c r="C17" s="10" t="s">
        <v>2</v>
      </c>
      <c r="D17" s="65">
        <f>IFERROR(__xludf.DUMMYFUNCTION("VLOOKUP($F$8,IMPORTRANGE(""https://docs.google.com/spreadsheets/d/1Go7BMrvW6BJjafDFsanw59umTV_96-CtDTea79ppx8k/edit#gid=0"",""TT PHÒNG!$B$2:$S$12634""),7,0)"),45194.0)</f>
        <v>45194</v>
      </c>
      <c r="E17" s="18"/>
      <c r="F17" s="18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8"/>
      <c r="B18" s="64" t="s">
        <v>24</v>
      </c>
      <c r="C18" s="10" t="s">
        <v>2</v>
      </c>
      <c r="D18" s="65">
        <f>IFERROR(__xludf.DUMMYFUNCTION("VLOOKUP($F$8,IMPORTRANGE(""https://docs.google.com/spreadsheets/d/1Go7BMrvW6BJjafDFsanw59umTV_96-CtDTea79ppx8k/edit#gid=0"",""TT PHÒNG!$B$2:$S$12634""),8,0)"),45196.0)</f>
        <v>45196</v>
      </c>
      <c r="E18" s="18"/>
      <c r="F18" s="18"/>
      <c r="G18" s="14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37.5" customHeight="1">
      <c r="A19" s="8"/>
      <c r="B19" s="66" t="s">
        <v>25</v>
      </c>
      <c r="C19" s="10"/>
      <c r="D19" s="18"/>
      <c r="E19" s="18"/>
      <c r="F19" s="18"/>
      <c r="G19" s="14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8.0" customHeight="1">
      <c r="A20" s="8"/>
      <c r="B20" s="10" t="s">
        <v>26</v>
      </c>
      <c r="C20" s="10" t="s">
        <v>2</v>
      </c>
      <c r="D20" s="37" t="str">
        <f>IFERROR(__xludf.DUMMYFUNCTION("VLOOKUP($F$8,IMPORTRANGE(""https://docs.google.com/spreadsheets/d/1Go7BMrvW6BJjafDFsanw59umTV_96-CtDTea79ppx8k/edit#gid=0"",""TT PHÒNG!$B$2:$S$12634""),11,0)"),"")</f>
        <v/>
      </c>
      <c r="E20" s="12"/>
      <c r="F20" s="13"/>
      <c r="G20" s="14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0" customHeight="1">
      <c r="A21" s="8"/>
      <c r="B21" s="67" t="s">
        <v>27</v>
      </c>
      <c r="C21" s="10" t="s">
        <v>2</v>
      </c>
      <c r="D21" s="68" t="s">
        <v>28</v>
      </c>
      <c r="E21" s="9"/>
      <c r="F21" s="18"/>
      <c r="G21" s="14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8"/>
      <c r="B22" s="18"/>
      <c r="C22" s="18"/>
      <c r="D22" s="18"/>
      <c r="E22" s="18"/>
      <c r="F22" s="18"/>
      <c r="G22" s="14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4.25" customHeight="1">
      <c r="A23" s="69"/>
      <c r="B23" s="70"/>
      <c r="C23" s="70"/>
      <c r="D23" s="70"/>
      <c r="E23" s="70"/>
      <c r="F23" s="70"/>
      <c r="G23" s="71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33.75" customHeight="1">
      <c r="A24" s="72"/>
      <c r="B24" s="73" t="s">
        <v>29</v>
      </c>
      <c r="C24" s="74"/>
      <c r="D24" s="74"/>
      <c r="E24" s="74"/>
      <c r="F24" s="75"/>
      <c r="G24" s="76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9.5" customHeight="1">
      <c r="A25" s="77"/>
      <c r="B25" s="78" t="s">
        <v>30</v>
      </c>
      <c r="C25" s="12"/>
      <c r="D25" s="12"/>
      <c r="E25" s="12"/>
      <c r="F25" s="13"/>
      <c r="G25" s="79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8.75" customHeight="1">
      <c r="A26" s="77"/>
      <c r="B26" s="80" t="s">
        <v>31</v>
      </c>
      <c r="C26" s="12"/>
      <c r="D26" s="12"/>
      <c r="E26" s="12"/>
      <c r="F26" s="13"/>
      <c r="G26" s="79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4.25" customHeight="1">
      <c r="A27" s="81"/>
      <c r="B27" s="82"/>
      <c r="C27" s="82"/>
      <c r="D27" s="82"/>
      <c r="E27" s="82"/>
      <c r="F27" s="82"/>
      <c r="G27" s="83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9.75" customHeight="1">
      <c r="A28" s="84"/>
      <c r="B28" s="85"/>
      <c r="C28" s="85"/>
      <c r="D28" s="85"/>
      <c r="E28" s="85"/>
      <c r="F28" s="85"/>
      <c r="G28" s="86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8.0" customHeight="1">
      <c r="A29" s="77"/>
      <c r="B29" s="87" t="s">
        <v>32</v>
      </c>
      <c r="C29" s="12"/>
      <c r="D29" s="12"/>
      <c r="E29" s="12"/>
      <c r="F29" s="13"/>
      <c r="G29" s="79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8.0" customHeight="1">
      <c r="A30" s="77"/>
      <c r="B30" s="88" t="s">
        <v>33</v>
      </c>
      <c r="C30" s="12"/>
      <c r="D30" s="12"/>
      <c r="E30" s="12"/>
      <c r="F30" s="13"/>
      <c r="G30" s="79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8.0" customHeight="1">
      <c r="A31" s="77"/>
      <c r="B31" s="89" t="s">
        <v>34</v>
      </c>
      <c r="C31" s="90"/>
      <c r="D31" s="90"/>
      <c r="E31" s="90"/>
      <c r="F31" s="32"/>
      <c r="G31" s="79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2.75" customHeight="1">
      <c r="A32" s="81"/>
      <c r="B32" s="91"/>
      <c r="C32" s="91"/>
      <c r="D32" s="91"/>
      <c r="E32" s="91"/>
      <c r="F32" s="91"/>
      <c r="G32" s="92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2.0" customHeight="1">
      <c r="A33" s="93"/>
      <c r="B33" s="94"/>
      <c r="C33" s="94"/>
      <c r="D33" s="94"/>
      <c r="E33" s="94"/>
      <c r="F33" s="94"/>
      <c r="G33" s="9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53.25" customHeight="1">
      <c r="A34" s="96"/>
      <c r="B34" s="97" t="s">
        <v>35</v>
      </c>
      <c r="C34" s="98"/>
      <c r="D34" s="98"/>
      <c r="E34" s="98"/>
      <c r="F34" s="99"/>
      <c r="G34" s="100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mergeCells count="18">
    <mergeCell ref="B1:E1"/>
    <mergeCell ref="D2:F2"/>
    <mergeCell ref="F5:F6"/>
    <mergeCell ref="E7:F7"/>
    <mergeCell ref="E9:E10"/>
    <mergeCell ref="F9:F10"/>
    <mergeCell ref="E12:E14"/>
    <mergeCell ref="B29:F29"/>
    <mergeCell ref="B30:F30"/>
    <mergeCell ref="B31:F31"/>
    <mergeCell ref="B34:F34"/>
    <mergeCell ref="F12:F14"/>
    <mergeCell ref="D15:F15"/>
    <mergeCell ref="D16:F16"/>
    <mergeCell ref="D20:F20"/>
    <mergeCell ref="B24:F24"/>
    <mergeCell ref="B25:F25"/>
    <mergeCell ref="B26:F26"/>
  </mergeCells>
  <hyperlinks>
    <hyperlink r:id="rId1" ref="D6"/>
  </hyperlinks>
  <printOptions horizontalCentered="1"/>
  <pageMargins bottom="0.75" footer="0.0" header="0.0" left="0.7" right="0.7" top="0.75"/>
  <pageSetup fitToHeight="0" paperSize="9" orientation="portrait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5.13"/>
    <col customWidth="1" min="3" max="3" width="1.5"/>
    <col customWidth="1" min="4" max="4" width="30.5"/>
    <col customWidth="1" min="5" max="5" width="14.88"/>
    <col customWidth="1" min="6" max="6" width="23.63"/>
    <col customWidth="1" min="7" max="7" width="2.13"/>
  </cols>
  <sheetData>
    <row r="1" ht="32.25" customHeight="1">
      <c r="A1" s="101"/>
      <c r="B1" s="102" t="s">
        <v>0</v>
      </c>
      <c r="C1" s="3"/>
      <c r="D1" s="3"/>
      <c r="E1" s="4"/>
      <c r="F1" s="103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22.5" customHeight="1">
      <c r="A2" s="104"/>
      <c r="B2" s="105" t="s">
        <v>22</v>
      </c>
      <c r="C2" s="105" t="s">
        <v>2</v>
      </c>
      <c r="D2" s="106" t="s">
        <v>36</v>
      </c>
      <c r="E2" s="12"/>
      <c r="F2" s="13"/>
      <c r="G2" s="10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22.5" customHeight="1">
      <c r="A3" s="104"/>
      <c r="B3" s="105" t="s">
        <v>4</v>
      </c>
      <c r="C3" s="105" t="s">
        <v>2</v>
      </c>
      <c r="D3" s="108" t="s">
        <v>5</v>
      </c>
      <c r="E3" s="109"/>
      <c r="F3" s="110"/>
      <c r="G3" s="10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2.5" customHeight="1">
      <c r="A4" s="111"/>
      <c r="B4" s="108" t="s">
        <v>6</v>
      </c>
      <c r="C4" s="105" t="s">
        <v>2</v>
      </c>
      <c r="D4" s="112" t="s">
        <v>37</v>
      </c>
      <c r="E4" s="109"/>
      <c r="F4" s="113"/>
      <c r="G4" s="107"/>
      <c r="H4" s="7"/>
      <c r="I4" s="7"/>
      <c r="J4" s="114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2.5" customHeight="1">
      <c r="A5" s="111"/>
      <c r="B5" s="108" t="s">
        <v>8</v>
      </c>
      <c r="C5" s="105" t="s">
        <v>2</v>
      </c>
      <c r="D5" s="108" t="s">
        <v>9</v>
      </c>
      <c r="E5" s="109"/>
      <c r="F5" s="113"/>
      <c r="G5" s="10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2.5" customHeight="1">
      <c r="A6" s="111"/>
      <c r="B6" s="115" t="s">
        <v>10</v>
      </c>
      <c r="C6" s="105" t="s">
        <v>2</v>
      </c>
      <c r="D6" s="116" t="s">
        <v>38</v>
      </c>
      <c r="E6" s="109"/>
      <c r="F6" s="117"/>
      <c r="G6" s="10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32.25" customHeight="1">
      <c r="A7" s="104"/>
      <c r="B7" s="118" t="s">
        <v>12</v>
      </c>
      <c r="C7" s="109"/>
      <c r="D7" s="109"/>
      <c r="E7" s="119"/>
      <c r="F7" s="119"/>
      <c r="G7" s="10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2.5" customHeight="1">
      <c r="A8" s="104"/>
      <c r="B8" s="120" t="s">
        <v>14</v>
      </c>
      <c r="C8" s="105" t="s">
        <v>2</v>
      </c>
      <c r="D8" s="121" t="str">
        <f>IFERROR(__xludf.DUMMYFUNCTION("VLOOKUP($F$8,IMPORTRANGE(""https://docs.google.com/spreadsheets/d/1Go7BMrvW6BJjafDFsanw59umTV_96-CtDTea79ppx8k/edit#gid=0"",""TT PHÒNG!$B$2:$S$12634""),3,0)"),"Lê Thị Linh")</f>
        <v>Lê Thị Linh</v>
      </c>
      <c r="E8" s="122" t="s">
        <v>15</v>
      </c>
      <c r="F8" s="123" t="s">
        <v>16</v>
      </c>
      <c r="G8" s="12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2.5" customHeight="1">
      <c r="A9" s="104"/>
      <c r="B9" s="10" t="s">
        <v>4</v>
      </c>
      <c r="C9" s="10" t="s">
        <v>2</v>
      </c>
      <c r="D9" s="125" t="str">
        <f>IFERROR(__xludf.DUMMYFUNCTION("VLOOKUP($F$8,IMPORTRANGE(""https://docs.google.com/spreadsheets/d/1Go7BMrvW6BJjafDFsanw59umTV_96-CtDTea79ppx8k/edit#gid=0"",""TT KHÁCH HÀNG!$B$2:$F$12634""),4,0)"),"097 188 82 81")</f>
        <v>097 188 82 81</v>
      </c>
      <c r="E9" s="49" t="s">
        <v>17</v>
      </c>
      <c r="F9" s="126" t="str">
        <f>IFERROR(__xludf.DUMMYFUNCTION("VLOOKUP($F$8,IMPORTRANGE(""https://docs.google.com/spreadsheets/d/1Go7BMrvW6BJjafDFsanw59umTV_96-CtDTea79ppx8k/edit#gid=0"",""TT PHÒNG!$B$2:$S$12634""),9,0)"),"Studio 2 giường đôi: 1")</f>
        <v>Studio 2 giường đôi: 1</v>
      </c>
      <c r="G9" s="12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2.5" customHeight="1">
      <c r="A10" s="104"/>
      <c r="B10" s="10" t="s">
        <v>8</v>
      </c>
      <c r="C10" s="10" t="s">
        <v>2</v>
      </c>
      <c r="D10" s="125" t="str">
        <f>IFERROR(__xludf.DUMMYFUNCTION("VLOOKUP($F$8,IMPORTRANGE(""https://docs.google.com/spreadsheets/d/1Go7BMrvW6BJjafDFsanw59umTV_96-CtDTea79ppx8k/edit#gid=0"",""TT KHÁCH HÀNG!$B$2:$F$12634""),5,0)"),"")</f>
        <v/>
      </c>
      <c r="E10" s="42"/>
      <c r="F10" s="42"/>
      <c r="G10" s="12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7.75" customHeight="1">
      <c r="A11" s="127"/>
      <c r="B11" s="128" t="s">
        <v>20</v>
      </c>
      <c r="C11" s="10"/>
      <c r="D11" s="47"/>
      <c r="E11" s="44" t="s">
        <v>18</v>
      </c>
      <c r="F11" s="45" t="str">
        <f>IFERROR(__xludf.DUMMYFUNCTION("VLOOKUP($F$8,IMPORTRANGE(""https://docs.google.com/spreadsheets/d/1Go7BMrvW6BJjafDFsanw59umTV_96-CtDTea79ppx8k/edit#gid=0"",""TT PHÒNG!$B$2:$S$12634""),10,0)"),"3NL")</f>
        <v>3NL</v>
      </c>
      <c r="G11" s="129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ht="18.75" customHeight="1">
      <c r="A12" s="104"/>
      <c r="B12" s="131" t="s">
        <v>21</v>
      </c>
      <c r="C12" s="132" t="s">
        <v>2</v>
      </c>
      <c r="D12" s="133" t="str">
        <f>IFERROR(__xludf.DUMMYFUNCTION("VLOOKUP($F$8,IMPORTRANGE(""https://docs.google.com/spreadsheets/d/1Go7BMrvW6BJjafDFsanw59umTV_96-CtDTea79ppx8k/edit#gid=0"",""TT PHÒNG!$B$2:$S$12634""),4,0)"),"FLC Sea Tower Quy Nhơn - Enochnguyen")</f>
        <v>FLC Sea Tower Quy Nhơn - Enochnguyen</v>
      </c>
      <c r="E12" s="134" t="s">
        <v>39</v>
      </c>
      <c r="F12" s="135" t="s">
        <v>40</v>
      </c>
      <c r="G12" s="124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2.5" customHeight="1">
      <c r="A13" s="104"/>
      <c r="B13" s="136"/>
      <c r="C13" s="136"/>
      <c r="D13" s="137"/>
      <c r="E13" s="134" t="s">
        <v>41</v>
      </c>
      <c r="F13" s="138">
        <f>IFERROR(__xludf.DUMMYFUNCTION("VLOOKUP($F$8,IMPORTRANGE(""https://docs.google.com/spreadsheets/d/1Go7BMrvW6BJjafDFsanw59umTV_96-CtDTea79ppx8k/edit#gid=0"",""TT PHÒNG!$B$2:$S$12634""),7,0)"),45194.0)</f>
        <v>45194</v>
      </c>
      <c r="G13" s="124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2.5" customHeight="1">
      <c r="A14" s="104"/>
      <c r="B14" s="10" t="s">
        <v>4</v>
      </c>
      <c r="C14" s="10" t="s">
        <v>2</v>
      </c>
      <c r="D14" s="125" t="str">
        <f>IFERROR(__xludf.DUMMYFUNCTION("VLOOKUP($F$8,IMPORTRANGE(""https://docs.google.com/spreadsheets/d/1Go7BMrvW6BJjafDFsanw59umTV_96-CtDTea79ppx8k/edit#gid=0"",""TT PHÒNG!$B$2:$S$12634""),6,0)"),"0869606077")</f>
        <v>0869606077</v>
      </c>
      <c r="E14" s="134" t="s">
        <v>42</v>
      </c>
      <c r="F14" s="138">
        <f>IFERROR(__xludf.DUMMYFUNCTION("VLOOKUP($F$8,IMPORTRANGE(""https://docs.google.com/spreadsheets/d/1Go7BMrvW6BJjafDFsanw59umTV_96-CtDTea79ppx8k/edit#gid=0"",""TT PHÒNG!$B$2:$S$12634""),8,0)"),45196.0)</f>
        <v>45196</v>
      </c>
      <c r="G14" s="124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2.5" customHeight="1">
      <c r="A15" s="104"/>
      <c r="B15" s="10" t="s">
        <v>22</v>
      </c>
      <c r="C15" s="10" t="s">
        <v>2</v>
      </c>
      <c r="D15" s="139" t="str">
        <f>IFERROR(__xludf.DUMMYFUNCTION("VLOOKUP($F$8,IMPORTRANGE(""https://docs.google.com/spreadsheets/d/1Go7BMrvW6BJjafDFsanw59umTV_96-CtDTea79ppx8k/edit#gid=0"",""TT PHÒNG!$B$2:$S$12634""),5,0)"),"Nguyễn Trung Tín Tầng 23 Tòa Nhà Hướng biển và Ghềnh Ráng resort, Quy Nhơn, Việt Nam")</f>
        <v>Nguyễn Trung Tín Tầng 23 Tòa Nhà Hướng biển và Ghềnh Ráng resort, Quy Nhơn, Việt Nam</v>
      </c>
      <c r="E15" s="134" t="s">
        <v>43</v>
      </c>
      <c r="F15" s="140">
        <f>IFERROR(__xludf.DUMMYFUNCTION("VLOOKUP($F$8,IMPORTRANGE(""https://docs.google.com/spreadsheets/d/1Go7BMrvW6BJjafDFsanw59umTV_96-CtDTea79ppx8k/edit#gid=0"",""TT PHÒNG!$B$2:$S$12634""),15,0)"),1000000.0)</f>
        <v>1000000</v>
      </c>
      <c r="G15" s="124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2.5" customHeight="1">
      <c r="A16" s="104"/>
      <c r="B16" s="18"/>
      <c r="C16" s="18"/>
      <c r="D16" s="137"/>
      <c r="E16" s="141" t="s">
        <v>19</v>
      </c>
      <c r="F16" s="142"/>
      <c r="G16" s="124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2.5" customHeight="1">
      <c r="A17" s="104"/>
      <c r="B17" s="46" t="s">
        <v>25</v>
      </c>
      <c r="C17" s="10"/>
      <c r="D17" s="22"/>
      <c r="E17" s="42"/>
      <c r="F17" s="42"/>
      <c r="G17" s="124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2.5" customHeight="1">
      <c r="A18" s="104"/>
      <c r="B18" s="10" t="s">
        <v>26</v>
      </c>
      <c r="C18" s="10" t="s">
        <v>2</v>
      </c>
      <c r="D18" s="37" t="str">
        <f>IFERROR(__xludf.DUMMYFUNCTION("VLOOKUP($F$8,IMPORTRANGE(""https://docs.google.com/spreadsheets/d/1Go7BMrvW6BJjafDFsanw59umTV_96-CtDTea79ppx8k/edit#gid=0"",""TT PHÒNG!$B$2:$S$12634""),11,0)"),"")</f>
        <v/>
      </c>
      <c r="E18" s="12"/>
      <c r="F18" s="13"/>
      <c r="G18" s="10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2.5" customHeight="1">
      <c r="A19" s="104"/>
      <c r="B19" s="47" t="s">
        <v>44</v>
      </c>
      <c r="C19" s="12"/>
      <c r="D19" s="12"/>
      <c r="E19" s="13"/>
      <c r="F19" s="18"/>
      <c r="G19" s="10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2.5" customHeight="1">
      <c r="A20" s="104"/>
      <c r="B20" s="10"/>
      <c r="C20" s="10"/>
      <c r="D20" s="18"/>
      <c r="E20" s="18"/>
      <c r="F20" s="18"/>
      <c r="G20" s="10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2.5" customHeight="1">
      <c r="A21" s="104"/>
      <c r="B21" s="143" t="s">
        <v>45</v>
      </c>
      <c r="C21" s="12"/>
      <c r="D21" s="12"/>
      <c r="E21" s="12"/>
      <c r="F21" s="13"/>
      <c r="G21" s="10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3.5" customHeight="1">
      <c r="A22" s="144"/>
      <c r="B22" s="145"/>
      <c r="C22" s="145"/>
      <c r="D22" s="145"/>
      <c r="E22" s="145"/>
      <c r="F22" s="145"/>
      <c r="G22" s="14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4">
    <mergeCell ref="D15:D16"/>
    <mergeCell ref="E16:E17"/>
    <mergeCell ref="F16:F17"/>
    <mergeCell ref="D18:F18"/>
    <mergeCell ref="B19:E19"/>
    <mergeCell ref="B21:F21"/>
    <mergeCell ref="A22:G22"/>
    <mergeCell ref="B1:E1"/>
    <mergeCell ref="D2:F2"/>
    <mergeCell ref="E9:E10"/>
    <mergeCell ref="F9:F10"/>
    <mergeCell ref="B12:B13"/>
    <mergeCell ref="C12:C13"/>
    <mergeCell ref="D12:D13"/>
  </mergeCells>
  <hyperlinks>
    <hyperlink r:id="rId1" ref="D6"/>
  </hyperlinks>
  <printOptions horizontalCentered="1"/>
  <pageMargins bottom="0.75" footer="0.0" header="0.0" left="0.7" right="0.7" top="0.75"/>
  <pageSetup fitToHeight="0" paperSize="9" orientation="portrait" pageOrder="overThenDown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13"/>
    <col customWidth="1" min="2" max="2" width="14.75"/>
    <col customWidth="1" min="3" max="3" width="1.5"/>
    <col customWidth="1" min="4" max="4" width="32.13"/>
    <col customWidth="1" min="5" max="5" width="15.13"/>
    <col customWidth="1" min="6" max="6" width="23.0"/>
    <col customWidth="1" min="7" max="7" width="1.63"/>
  </cols>
  <sheetData>
    <row r="1">
      <c r="A1" s="101"/>
      <c r="B1" s="102" t="s">
        <v>0</v>
      </c>
      <c r="C1" s="3"/>
      <c r="D1" s="3"/>
      <c r="E1" s="4"/>
      <c r="F1" s="103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21.0" customHeight="1">
      <c r="A2" s="104"/>
      <c r="B2" s="105" t="s">
        <v>22</v>
      </c>
      <c r="C2" s="105" t="s">
        <v>2</v>
      </c>
      <c r="D2" s="106" t="s">
        <v>36</v>
      </c>
      <c r="E2" s="12"/>
      <c r="F2" s="13"/>
      <c r="G2" s="10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21.0" customHeight="1">
      <c r="A3" s="104"/>
      <c r="B3" s="105" t="s">
        <v>4</v>
      </c>
      <c r="C3" s="105" t="s">
        <v>2</v>
      </c>
      <c r="D3" s="108" t="s">
        <v>5</v>
      </c>
      <c r="E3" s="109"/>
      <c r="F3" s="110"/>
      <c r="G3" s="107"/>
      <c r="H3" s="7"/>
      <c r="I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11"/>
      <c r="B4" s="108" t="s">
        <v>6</v>
      </c>
      <c r="C4" s="105" t="s">
        <v>2</v>
      </c>
      <c r="D4" s="112" t="s">
        <v>37</v>
      </c>
      <c r="E4" s="147"/>
      <c r="F4" s="148"/>
      <c r="G4" s="12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111"/>
      <c r="B5" s="108" t="s">
        <v>8</v>
      </c>
      <c r="C5" s="105" t="s">
        <v>2</v>
      </c>
      <c r="D5" s="108" t="s">
        <v>9</v>
      </c>
      <c r="E5" s="147"/>
      <c r="F5" s="148"/>
      <c r="G5" s="124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A6" s="111"/>
      <c r="B6" s="115" t="s">
        <v>10</v>
      </c>
      <c r="C6" s="105" t="s">
        <v>2</v>
      </c>
      <c r="D6" s="149" t="s">
        <v>38</v>
      </c>
      <c r="E6" s="109"/>
      <c r="F6" s="117"/>
      <c r="G6" s="10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30.75" customHeight="1">
      <c r="A7" s="104"/>
      <c r="B7" s="150" t="s">
        <v>12</v>
      </c>
      <c r="C7" s="109"/>
      <c r="D7" s="109"/>
      <c r="E7" s="119"/>
      <c r="F7" s="119"/>
      <c r="G7" s="10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A8" s="104"/>
      <c r="B8" s="151" t="s">
        <v>14</v>
      </c>
      <c r="C8" s="105" t="s">
        <v>2</v>
      </c>
      <c r="D8" s="152" t="str">
        <f>IFERROR(__xludf.DUMMYFUNCTION("VLOOKUP($F$8,IMPORTRANGE(""https://docs.google.com/spreadsheets/d/1Go7BMrvW6BJjafDFsanw59umTV_96-CtDTea79ppx8k/edit#gid=0"",""TT KHÁCH HÀNG!$B$2:$F$12634""),3,0)"),"Huỳnh Như")</f>
        <v>Huỳnh Như</v>
      </c>
      <c r="E8" s="122" t="s">
        <v>15</v>
      </c>
      <c r="F8" s="153" t="s">
        <v>46</v>
      </c>
      <c r="G8" s="12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A9" s="104"/>
      <c r="B9" s="105" t="s">
        <v>4</v>
      </c>
      <c r="C9" s="105" t="s">
        <v>2</v>
      </c>
      <c r="D9" s="152" t="str">
        <f>IFERROR(__xludf.DUMMYFUNCTION("VLOOKUP($F$8,IMPORTRANGE(""https://docs.google.com/spreadsheets/d/1Go7BMrvW6BJjafDFsanw59umTV_96-CtDTea79ppx8k/edit#gid=0"",""TT KHÁCH HÀNG!$B$2:$F$12634""),4,0)"),"0363371914")</f>
        <v>0363371914</v>
      </c>
      <c r="E9" s="154" t="s">
        <v>47</v>
      </c>
      <c r="F9" s="155" t="str">
        <f>IFERROR(__xludf.DUMMYFUNCTION("VLOOKUP($F$8,IMPORTRANGE(""https://docs.google.com/spreadsheets/d/1Go7BMrvW6BJjafDFsanw59umTV_96-CtDTea79ppx8k/edit#gid=0"",""TT TOUR!$B$2:$O$12634""),4,0)"),"Tour 4 đảo + Cáp Treo")</f>
        <v>Tour 4 đảo + Cáp Treo</v>
      </c>
      <c r="G9" s="12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A10" s="104"/>
      <c r="B10" s="105" t="s">
        <v>8</v>
      </c>
      <c r="C10" s="105" t="s">
        <v>2</v>
      </c>
      <c r="D10" s="152" t="str">
        <f>IFERROR(__xludf.DUMMYFUNCTION("VLOOKUP($F$8,IMPORTRANGE(""https://docs.google.com/spreadsheets/d/1Go7BMrvW6BJjafDFsanw59umTV_96-CtDTea79ppx8k/edit#gid=0"",""TT KHÁCH HÀNG!$B$2:$F$12634""),5,0)"),"")</f>
        <v/>
      </c>
      <c r="E10" s="42"/>
      <c r="F10" s="42"/>
      <c r="G10" s="12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30.75" customHeight="1">
      <c r="A11" s="104"/>
      <c r="B11" s="150" t="s">
        <v>48</v>
      </c>
      <c r="C11" s="109"/>
      <c r="D11" s="156"/>
      <c r="E11" s="157" t="s">
        <v>18</v>
      </c>
      <c r="F11" s="158" t="str">
        <f>IFERROR(__xludf.DUMMYFUNCTION("VLOOKUP($F$8,IMPORTRANGE(""https://docs.google.com/spreadsheets/d/1Go7BMrvW6BJjafDFsanw59umTV_96-CtDTea79ppx8k/edit#gid=0"",""TT TOUR!$B$2:$O$12634""),8,0)"),"5NL")</f>
        <v>5NL</v>
      </c>
      <c r="G11" s="12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A12" s="104"/>
      <c r="B12" s="159" t="s">
        <v>49</v>
      </c>
      <c r="C12" s="159" t="s">
        <v>2</v>
      </c>
      <c r="D12" s="139" t="str">
        <f>IFERROR(__xludf.DUMMYFUNCTION("VLOOKUP($F$8,IMPORTRANGE(""https://docs.google.com/spreadsheets/d/1Go7BMrvW6BJjafDFsanw59umTV_96-CtDTea79ppx8k/edit#gid=0"",""TT TOUR!$B$2:$o$12634""),5,0)"),"Đăng Khoa")</f>
        <v>Đăng Khoa</v>
      </c>
      <c r="E12" s="160" t="s">
        <v>50</v>
      </c>
      <c r="F12" s="161" t="s">
        <v>51</v>
      </c>
      <c r="G12" s="124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A13" s="104"/>
      <c r="B13" s="162"/>
      <c r="C13" s="105"/>
      <c r="D13" s="137"/>
      <c r="E13" s="160" t="s">
        <v>52</v>
      </c>
      <c r="F13" s="163">
        <f>IFERROR(__xludf.DUMMYFUNCTION("VLOOKUP($F$8,IMPORTRANGE(""https://docs.google.com/spreadsheets/d/1Go7BMrvW6BJjafDFsanw59umTV_96-CtDTea79ppx8k/edit#gid=0"",""TT TOUR!$B$2:$O$12634""),7,0)"),45018.0)</f>
        <v>45018</v>
      </c>
      <c r="G13" s="124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A14" s="104"/>
      <c r="B14" s="105" t="s">
        <v>4</v>
      </c>
      <c r="C14" s="105" t="s">
        <v>2</v>
      </c>
      <c r="D14" s="152" t="str">
        <f>IFERROR(__xludf.DUMMYFUNCTION("VLOOKUP($F$8,IMPORTRANGE(""https://docs.google.com/spreadsheets/d/1Go7BMrvW6BJjafDFsanw59umTV_96-CtDTea79ppx8k/edit#gid=0"",""TT TOUR!$B$2:$O$12634""),6,0)"),"02462532226")</f>
        <v>02462532226</v>
      </c>
      <c r="E14" s="160" t="s">
        <v>43</v>
      </c>
      <c r="F14" s="164">
        <f>IFERROR(__xludf.DUMMYFUNCTION("VLOOKUP($F$8,IMPORTRANGE(""https://docs.google.com/spreadsheets/d/1Go7BMrvW6BJjafDFsanw59umTV_96-CtDTea79ppx8k/edit#gid=0"",""TT TOUR!$B$2:$O$12634""),11,0)"),4900000.0)</f>
        <v>4900000</v>
      </c>
      <c r="G14" s="124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7.75" customHeight="1">
      <c r="A15" s="104"/>
      <c r="B15" s="105" t="s">
        <v>22</v>
      </c>
      <c r="C15" s="105" t="s">
        <v>2</v>
      </c>
      <c r="D15" s="165"/>
      <c r="E15" s="154" t="s">
        <v>19</v>
      </c>
      <c r="F15" s="166"/>
      <c r="G15" s="124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7.75" customHeight="1">
      <c r="A16" s="104"/>
      <c r="B16" s="109"/>
      <c r="C16" s="109"/>
      <c r="D16" s="137"/>
      <c r="E16" s="42"/>
      <c r="F16" s="42"/>
      <c r="G16" s="124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A17" s="104"/>
      <c r="B17" s="162" t="s">
        <v>25</v>
      </c>
      <c r="C17" s="105"/>
      <c r="D17" s="109"/>
      <c r="E17" s="167"/>
      <c r="F17" s="167"/>
      <c r="G17" s="10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A18" s="104"/>
      <c r="B18" s="168" t="s">
        <v>53</v>
      </c>
      <c r="C18" s="168" t="s">
        <v>2</v>
      </c>
      <c r="D18" s="34" t="str">
        <f>IFERROR(__xludf.DUMMYFUNCTION("VLOOKUP($F$8,IMPORTRANGE(""https://docs.google.com/spreadsheets/d/1Go7BMrvW6BJjafDFsanw59umTV_96-CtDTea79ppx8k/edit#gid=0"",""TT PHÒNG!$B$2:$S$12634""),4,0)"),"#N/A")</f>
        <v>#N/A</v>
      </c>
      <c r="E18" s="12"/>
      <c r="F18" s="13"/>
      <c r="G18" s="10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A19" s="104"/>
      <c r="B19" s="168" t="s">
        <v>54</v>
      </c>
      <c r="C19" s="105" t="s">
        <v>2</v>
      </c>
      <c r="D19" s="169" t="s">
        <v>55</v>
      </c>
      <c r="E19" s="12"/>
      <c r="F19" s="13"/>
      <c r="G19" s="10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A20" s="104"/>
      <c r="B20" s="170" t="s">
        <v>56</v>
      </c>
      <c r="C20" s="12"/>
      <c r="D20" s="12"/>
      <c r="E20" s="13"/>
      <c r="F20" s="109"/>
      <c r="G20" s="10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A21" s="104"/>
      <c r="B21" s="105"/>
      <c r="C21" s="105"/>
      <c r="D21" s="109"/>
      <c r="E21" s="109"/>
      <c r="F21" s="109"/>
      <c r="G21" s="10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A22" s="104"/>
      <c r="B22" s="171" t="s">
        <v>57</v>
      </c>
      <c r="C22" s="12"/>
      <c r="D22" s="12"/>
      <c r="E22" s="12"/>
      <c r="F22" s="13"/>
      <c r="G22" s="10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44"/>
      <c r="B23" s="145"/>
      <c r="C23" s="145"/>
      <c r="D23" s="145"/>
      <c r="E23" s="145"/>
      <c r="F23" s="145"/>
      <c r="G23" s="14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mergeCells count="13">
    <mergeCell ref="F15:F16"/>
    <mergeCell ref="D18:F18"/>
    <mergeCell ref="D19:F19"/>
    <mergeCell ref="B20:E20"/>
    <mergeCell ref="B22:F22"/>
    <mergeCell ref="A23:G23"/>
    <mergeCell ref="B1:E1"/>
    <mergeCell ref="D2:F2"/>
    <mergeCell ref="E9:E10"/>
    <mergeCell ref="F9:F10"/>
    <mergeCell ref="D12:D13"/>
    <mergeCell ref="D15:D16"/>
    <mergeCell ref="E15:E16"/>
  </mergeCells>
  <hyperlinks>
    <hyperlink r:id="rId1" ref="D6"/>
  </hyperlinks>
  <printOptions horizontalCentered="1"/>
  <pageMargins bottom="0.75" footer="0.0" header="0.0" left="0.7" right="0.7" top="0.75"/>
  <pageSetup fitToHeight="0" paperSize="9" orientation="portrait" pageOrder="overThenDown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13"/>
    <col customWidth="1" min="2" max="2" width="14.75"/>
    <col customWidth="1" min="3" max="3" width="1.5"/>
    <col customWidth="1" min="4" max="4" width="31.13"/>
    <col customWidth="1" min="5" max="5" width="15.75"/>
    <col customWidth="1" min="6" max="6" width="23.0"/>
    <col customWidth="1" min="7" max="7" width="1.88"/>
  </cols>
  <sheetData>
    <row r="1">
      <c r="A1" s="101"/>
      <c r="B1" s="102" t="s">
        <v>0</v>
      </c>
      <c r="C1" s="3"/>
      <c r="D1" s="3"/>
      <c r="E1" s="4"/>
      <c r="F1" s="103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21.0" customHeight="1">
      <c r="A2" s="104"/>
      <c r="B2" s="105" t="s">
        <v>22</v>
      </c>
      <c r="C2" s="105" t="s">
        <v>2</v>
      </c>
      <c r="D2" s="106" t="s">
        <v>36</v>
      </c>
      <c r="E2" s="12"/>
      <c r="F2" s="13"/>
      <c r="G2" s="10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21.0" customHeight="1">
      <c r="A3" s="104"/>
      <c r="B3" s="105" t="s">
        <v>4</v>
      </c>
      <c r="C3" s="105" t="s">
        <v>2</v>
      </c>
      <c r="D3" s="108" t="s">
        <v>5</v>
      </c>
      <c r="E3" s="109"/>
      <c r="F3" s="110"/>
      <c r="G3" s="107"/>
      <c r="H3" s="7"/>
      <c r="I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11"/>
      <c r="B4" s="108" t="s">
        <v>6</v>
      </c>
      <c r="C4" s="105" t="s">
        <v>2</v>
      </c>
      <c r="D4" s="112" t="s">
        <v>37</v>
      </c>
      <c r="E4" s="147"/>
      <c r="F4" s="148"/>
      <c r="G4" s="12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111"/>
      <c r="B5" s="108" t="s">
        <v>8</v>
      </c>
      <c r="C5" s="105" t="s">
        <v>2</v>
      </c>
      <c r="D5" s="108" t="s">
        <v>9</v>
      </c>
      <c r="E5" s="147"/>
      <c r="F5" s="148"/>
      <c r="G5" s="124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A6" s="111"/>
      <c r="B6" s="115" t="s">
        <v>10</v>
      </c>
      <c r="C6" s="105" t="s">
        <v>2</v>
      </c>
      <c r="D6" s="149" t="s">
        <v>38</v>
      </c>
      <c r="E6" s="109"/>
      <c r="F6" s="19" t="s">
        <v>58</v>
      </c>
      <c r="G6" s="10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A7" s="104"/>
      <c r="B7" s="109"/>
      <c r="C7" s="109"/>
      <c r="D7" s="109"/>
      <c r="E7" s="119"/>
      <c r="F7" s="136"/>
      <c r="G7" s="10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A8" s="104"/>
      <c r="B8" s="120" t="s">
        <v>14</v>
      </c>
      <c r="C8" s="105" t="s">
        <v>2</v>
      </c>
      <c r="D8" s="172" t="str">
        <f>IFERROR(__xludf.DUMMYFUNCTION("VLOOKUP($F$8,IMPORTRANGE(""https://docs.google.com/spreadsheets/d/1Go7BMrvW6BJjafDFsanw59umTV_96-CtDTea79ppx8k/edit#gid=0"",""TT KHÁCH HÀNG!$B$2:$F$12634""),3,0)"),"Nguyễn Thị Hiến")</f>
        <v>Nguyễn Thị Hiến</v>
      </c>
      <c r="E8" s="122" t="s">
        <v>15</v>
      </c>
      <c r="F8" s="153" t="s">
        <v>59</v>
      </c>
      <c r="G8" s="12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A9" s="104"/>
      <c r="B9" s="105" t="s">
        <v>4</v>
      </c>
      <c r="C9" s="105" t="s">
        <v>2</v>
      </c>
      <c r="D9" s="152" t="str">
        <f>IFERROR(__xludf.DUMMYFUNCTION("VLOOKUP($F$8,IMPORTRANGE(""https://docs.google.com/spreadsheets/d/1Go7BMrvW6BJjafDFsanw59umTV_96-CtDTea79ppx8k/edit#gid=0"",""TT KHÁCH HÀNG!$B$2:$F$12634""),4,0)"),"0366956518")</f>
        <v>0366956518</v>
      </c>
      <c r="E9" s="154" t="s">
        <v>47</v>
      </c>
      <c r="F9" s="155" t="str">
        <f>IFERROR(__xludf.DUMMYFUNCTION("VLOOKUP($F$8,IMPORTRANGE(""https://docs.google.com/spreadsheets/d/1Go7BMrvW6BJjafDFsanw59umTV_96-CtDTea79ppx8k/edit#gid=0"",""TT TOUR!$B$2:$O$12634""),4,0)"),"4N3Đ ĐÀ NẴNG – SƠN TRÀ – HỘI AN – BÀ NÀ HILLS – CÙ LAO CHÀM - CITY TOUR")</f>
        <v>4N3Đ ĐÀ NẴNG – SƠN TRÀ – HỘI AN – BÀ NÀ HILLS – CÙ LAO CHÀM - CITY TOUR</v>
      </c>
      <c r="G9" s="12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48.75" customHeight="1">
      <c r="A10" s="104"/>
      <c r="B10" s="105" t="s">
        <v>8</v>
      </c>
      <c r="C10" s="105" t="s">
        <v>2</v>
      </c>
      <c r="D10" s="152" t="str">
        <f>IFERROR(__xludf.DUMMYFUNCTION("VLOOKUP($F$8,IMPORTRANGE(""https://docs.google.com/spreadsheets/d/1Go7BMrvW6BJjafDFsanw59umTV_96-CtDTea79ppx8k/edit#gid=0"",""TT KHÁCH HÀNG!$B$2:$F$12634""),5,0)"),"")</f>
        <v/>
      </c>
      <c r="E10" s="42"/>
      <c r="F10" s="42"/>
      <c r="G10" s="12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1.0" customHeight="1">
      <c r="A11" s="104"/>
      <c r="B11" s="109"/>
      <c r="C11" s="109"/>
      <c r="D11" s="156"/>
      <c r="E11" s="157" t="s">
        <v>18</v>
      </c>
      <c r="F11" s="158" t="str">
        <f>IFERROR(__xludf.DUMMYFUNCTION("VLOOKUP($F$8,IMPORTRANGE(""https://docs.google.com/spreadsheets/d/1Go7BMrvW6BJjafDFsanw59umTV_96-CtDTea79ppx8k/edit#gid=0"",""TT TOUR!$B$2:$O$12634""),8,0)"),"2")</f>
        <v>2</v>
      </c>
      <c r="G11" s="12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A12" s="104"/>
      <c r="B12" s="173" t="s">
        <v>49</v>
      </c>
      <c r="C12" s="159" t="s">
        <v>2</v>
      </c>
      <c r="D12" s="174" t="s">
        <v>60</v>
      </c>
      <c r="E12" s="160" t="s">
        <v>52</v>
      </c>
      <c r="F12" s="175">
        <f>IFERROR(__xludf.DUMMYFUNCTION("VLOOKUP($F$8,IMPORTRANGE(""https://docs.google.com/spreadsheets/d/1Go7BMrvW6BJjafDFsanw59umTV_96-CtDTea79ppx8k/edit#gid=0"",""TT TOUR!$B$2:$O$12634""),7,0)"),45131.0)</f>
        <v>45131</v>
      </c>
      <c r="G12" s="124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A13" s="104"/>
      <c r="B13" s="162"/>
      <c r="C13" s="105"/>
      <c r="D13" s="137"/>
      <c r="E13" s="154" t="s">
        <v>19</v>
      </c>
      <c r="F13" s="176" t="s">
        <v>61</v>
      </c>
      <c r="G13" s="124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A14" s="104"/>
      <c r="B14" s="105" t="s">
        <v>4</v>
      </c>
      <c r="C14" s="105" t="s">
        <v>2</v>
      </c>
      <c r="D14" s="177" t="s">
        <v>62</v>
      </c>
      <c r="E14" s="54"/>
      <c r="F14" s="54"/>
      <c r="G14" s="124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7.75" customHeight="1">
      <c r="A15" s="104"/>
      <c r="B15" s="105" t="s">
        <v>22</v>
      </c>
      <c r="C15" s="105" t="s">
        <v>2</v>
      </c>
      <c r="D15" s="165"/>
      <c r="E15" s="42"/>
      <c r="F15" s="42"/>
      <c r="G15" s="124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7.75" customHeight="1">
      <c r="A16" s="104"/>
      <c r="B16" s="109"/>
      <c r="C16" s="109"/>
      <c r="D16" s="137"/>
      <c r="E16" s="105"/>
      <c r="F16" s="65"/>
      <c r="G16" s="124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A17" s="104"/>
      <c r="B17" s="162" t="s">
        <v>25</v>
      </c>
      <c r="C17" s="105"/>
      <c r="D17" s="109"/>
      <c r="E17" s="167"/>
      <c r="F17" s="167"/>
      <c r="G17" s="10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A18" s="104"/>
      <c r="B18" s="168" t="s">
        <v>53</v>
      </c>
      <c r="C18" s="168" t="s">
        <v>2</v>
      </c>
      <c r="D18" s="178"/>
      <c r="E18" s="12"/>
      <c r="F18" s="13"/>
      <c r="G18" s="107"/>
      <c r="H18" s="7"/>
      <c r="I18" s="179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A19" s="104"/>
      <c r="B19" s="105" t="s">
        <v>26</v>
      </c>
      <c r="C19" s="105" t="s">
        <v>2</v>
      </c>
      <c r="D19" s="169" t="s">
        <v>63</v>
      </c>
      <c r="E19" s="12"/>
      <c r="F19" s="13"/>
      <c r="G19" s="10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A20" s="104"/>
      <c r="B20" s="180" t="s">
        <v>64</v>
      </c>
      <c r="C20" s="12"/>
      <c r="D20" s="12"/>
      <c r="E20" s="13"/>
      <c r="F20" s="109"/>
      <c r="G20" s="10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31.5" customHeight="1">
      <c r="A21" s="25"/>
      <c r="B21" s="181" t="s">
        <v>65</v>
      </c>
      <c r="C21" s="12"/>
      <c r="D21" s="12"/>
      <c r="E21" s="12"/>
      <c r="F21" s="13"/>
      <c r="G21" s="14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30.0" customHeight="1">
      <c r="A22" s="25"/>
      <c r="B22" s="182" t="s">
        <v>32</v>
      </c>
      <c r="C22" s="12"/>
      <c r="D22" s="12"/>
      <c r="E22" s="12"/>
      <c r="F22" s="13"/>
      <c r="G22" s="14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39.0" customHeight="1">
      <c r="A23" s="25"/>
      <c r="B23" s="183" t="s">
        <v>66</v>
      </c>
      <c r="C23" s="12"/>
      <c r="D23" s="12"/>
      <c r="E23" s="12"/>
      <c r="F23" s="13"/>
      <c r="G23" s="14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21.0" customHeight="1">
      <c r="A24" s="104"/>
      <c r="B24" s="171" t="s">
        <v>57</v>
      </c>
      <c r="C24" s="12"/>
      <c r="D24" s="12"/>
      <c r="E24" s="12"/>
      <c r="F24" s="13"/>
      <c r="G24" s="10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44"/>
      <c r="B25" s="145"/>
      <c r="C25" s="145"/>
      <c r="D25" s="145"/>
      <c r="E25" s="145"/>
      <c r="F25" s="145"/>
      <c r="G25" s="14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</sheetData>
  <mergeCells count="17">
    <mergeCell ref="D12:D13"/>
    <mergeCell ref="D15:D16"/>
    <mergeCell ref="D18:F18"/>
    <mergeCell ref="D19:F19"/>
    <mergeCell ref="B20:E20"/>
    <mergeCell ref="B21:F21"/>
    <mergeCell ref="B22:F22"/>
    <mergeCell ref="B23:F23"/>
    <mergeCell ref="B24:F24"/>
    <mergeCell ref="A25:G25"/>
    <mergeCell ref="B1:E1"/>
    <mergeCell ref="D2:F2"/>
    <mergeCell ref="F6:F7"/>
    <mergeCell ref="E9:E10"/>
    <mergeCell ref="F9:F10"/>
    <mergeCell ref="E13:E15"/>
    <mergeCell ref="F13:F15"/>
  </mergeCells>
  <hyperlinks>
    <hyperlink r:id="rId1" ref="D6"/>
  </hyperlinks>
  <printOptions horizontalCentered="1"/>
  <pageMargins bottom="0.75" footer="0.0" header="0.0" left="0.7" right="0.7" top="0.75"/>
  <pageSetup fitToHeight="0" paperSize="9" orientation="portrait" pageOrder="overThenDown"/>
  <drawing r:id="rId2"/>
</worksheet>
</file>