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autoCompressPictures="0"/>
  <mc:AlternateContent xmlns:mc="http://schemas.openxmlformats.org/markup-compatibility/2006">
    <mc:Choice Requires="x15">
      <x15ac:absPath xmlns:x15ac="http://schemas.microsoft.com/office/spreadsheetml/2010/11/ac" url="/Users/nicolelow/Desktop/"/>
    </mc:Choice>
  </mc:AlternateContent>
  <xr:revisionPtr revIDLastSave="0" documentId="13_ncr:1_{19C25F1A-14EE-FD46-B0AB-7D94C8E522DD}" xr6:coauthVersionLast="45" xr6:coauthVersionMax="45" xr10:uidLastSave="{00000000-0000-0000-0000-000000000000}"/>
  <bookViews>
    <workbookView xWindow="0" yWindow="460" windowWidth="25080" windowHeight="14220" activeTab="2" xr2:uid="{00000000-000D-0000-FFFF-FFFF00000000}"/>
  </bookViews>
  <sheets>
    <sheet name="CITS5502-assg3-data" sheetId="1" r:id="rId1"/>
    <sheet name="7 students" sheetId="3" r:id="rId2"/>
    <sheet name="r2" sheetId="7" r:id="rId3"/>
    <sheet name="a parameter" sheetId="8" r:id="rId4"/>
    <sheet name="b parameter" sheetId="9" r:id="rId5"/>
    <sheet name="c parameter" sheetId="10" r:id="rId6"/>
    <sheet name="estimates" sheetId="11" r:id="rId7"/>
    <sheet name="P1LA" sheetId="4" r:id="rId8"/>
    <sheet name="P2LA" sheetId="2" r:id="rId9"/>
    <sheet name="P1LB" sheetId="5" r:id="rId10"/>
  </sheets>
  <definedNames>
    <definedName name="solver_adj" localSheetId="7" hidden="1">P1LA!$K$3:$M$3</definedName>
    <definedName name="solver_adj" localSheetId="9" hidden="1">P1LB!$A$3:$C$3</definedName>
    <definedName name="solver_adj" localSheetId="8" hidden="1">P2LA!$N$3</definedName>
    <definedName name="solver_cvg" localSheetId="7" hidden="1">0.0001</definedName>
    <definedName name="solver_cvg" localSheetId="9" hidden="1">0.0001</definedName>
    <definedName name="solver_cvg" localSheetId="8" hidden="1">0.0001</definedName>
    <definedName name="solver_drv" localSheetId="7" hidden="1">2</definedName>
    <definedName name="solver_drv" localSheetId="9" hidden="1">1</definedName>
    <definedName name="solver_drv" localSheetId="8" hidden="1">2</definedName>
    <definedName name="solver_eng" localSheetId="7" hidden="1">1</definedName>
    <definedName name="solver_eng" localSheetId="9" hidden="1">1</definedName>
    <definedName name="solver_eng" localSheetId="8" hidden="1">1</definedName>
    <definedName name="solver_est" localSheetId="7" hidden="1">1</definedName>
    <definedName name="solver_est" localSheetId="9" hidden="1">1</definedName>
    <definedName name="solver_est" localSheetId="8" hidden="1">1</definedName>
    <definedName name="solver_itr" localSheetId="7" hidden="1">2147483647</definedName>
    <definedName name="solver_itr" localSheetId="9" hidden="1">2147483647</definedName>
    <definedName name="solver_itr" localSheetId="8" hidden="1">2147483647</definedName>
    <definedName name="solver_lhs1" localSheetId="7" hidden="1">P1LA!$K$3</definedName>
    <definedName name="solver_lhs1" localSheetId="8" hidden="1">P2LA!$L$3</definedName>
    <definedName name="solver_lhs2" localSheetId="7" hidden="1">P1LA!$L$3</definedName>
    <definedName name="solver_lhs2" localSheetId="8" hidden="1">P2LA!$M$3</definedName>
    <definedName name="solver_lhs3" localSheetId="7" hidden="1">P1LA!$M$3</definedName>
    <definedName name="solver_lhs3" localSheetId="8" hidden="1">P2LA!$N$3</definedName>
    <definedName name="solver_mip" localSheetId="7" hidden="1">2147483647</definedName>
    <definedName name="solver_mip" localSheetId="9" hidden="1">2147483647</definedName>
    <definedName name="solver_mip" localSheetId="8" hidden="1">2147483647</definedName>
    <definedName name="solver_mni" localSheetId="7" hidden="1">30</definedName>
    <definedName name="solver_mni" localSheetId="9" hidden="1">30</definedName>
    <definedName name="solver_mni" localSheetId="8" hidden="1">30</definedName>
    <definedName name="solver_mrt" localSheetId="7" hidden="1">0.075</definedName>
    <definedName name="solver_mrt" localSheetId="9" hidden="1">0.075</definedName>
    <definedName name="solver_mrt" localSheetId="8" hidden="1">0.075</definedName>
    <definedName name="solver_msl" localSheetId="7" hidden="1">2</definedName>
    <definedName name="solver_msl" localSheetId="9" hidden="1">2</definedName>
    <definedName name="solver_msl" localSheetId="8" hidden="1">2</definedName>
    <definedName name="solver_neg" localSheetId="7" hidden="1">1</definedName>
    <definedName name="solver_neg" localSheetId="9" hidden="1">1</definedName>
    <definedName name="solver_neg" localSheetId="8" hidden="1">1</definedName>
    <definedName name="solver_nod" localSheetId="7" hidden="1">2147483647</definedName>
    <definedName name="solver_nod" localSheetId="9" hidden="1">2147483647</definedName>
    <definedName name="solver_nod" localSheetId="8" hidden="1">2147483647</definedName>
    <definedName name="solver_num" localSheetId="7" hidden="1">3</definedName>
    <definedName name="solver_num" localSheetId="9" hidden="1">0</definedName>
    <definedName name="solver_num" localSheetId="8" hidden="1">3</definedName>
    <definedName name="solver_nwt" localSheetId="7" hidden="1">1</definedName>
    <definedName name="solver_nwt" localSheetId="9" hidden="1">1</definedName>
    <definedName name="solver_nwt" localSheetId="8" hidden="1">1</definedName>
    <definedName name="solver_opt" localSheetId="7" hidden="1">P1LA!$K$11</definedName>
    <definedName name="solver_opt" localSheetId="9" hidden="1">P1LB!$D$14</definedName>
    <definedName name="solver_opt" localSheetId="8" hidden="1">P2LA!$L$12</definedName>
    <definedName name="solver_pre" localSheetId="7" hidden="1">0.000001</definedName>
    <definedName name="solver_pre" localSheetId="9" hidden="1">0.000001</definedName>
    <definedName name="solver_pre" localSheetId="8" hidden="1">0.000001</definedName>
    <definedName name="solver_rbv" localSheetId="7" hidden="1">2</definedName>
    <definedName name="solver_rbv" localSheetId="9" hidden="1">1</definedName>
    <definedName name="solver_rbv" localSheetId="8" hidden="1">2</definedName>
    <definedName name="solver_rel1" localSheetId="7" hidden="1">1</definedName>
    <definedName name="solver_rel1" localSheetId="8" hidden="1">1</definedName>
    <definedName name="solver_rel2" localSheetId="7" hidden="1">3</definedName>
    <definedName name="solver_rel2" localSheetId="8" hidden="1">3</definedName>
    <definedName name="solver_rel3" localSheetId="7" hidden="1">3</definedName>
    <definedName name="solver_rel3" localSheetId="8" hidden="1">1</definedName>
    <definedName name="solver_rhs1" localSheetId="7" hidden="1">212</definedName>
    <definedName name="solver_rhs1" localSheetId="8" hidden="1">117</definedName>
    <definedName name="solver_rhs2" localSheetId="7" hidden="1">0.5</definedName>
    <definedName name="solver_rhs2" localSheetId="8" hidden="1">0.5</definedName>
    <definedName name="solver_rhs3" localSheetId="7" hidden="1">10</definedName>
    <definedName name="solver_rhs3" localSheetId="8" hidden="1">40</definedName>
    <definedName name="solver_rlx" localSheetId="7" hidden="1">2</definedName>
    <definedName name="solver_rlx" localSheetId="9" hidden="1">2</definedName>
    <definedName name="solver_rlx" localSheetId="8" hidden="1">2</definedName>
    <definedName name="solver_rsd" localSheetId="7" hidden="1">0</definedName>
    <definedName name="solver_rsd" localSheetId="9" hidden="1">0</definedName>
    <definedName name="solver_rsd" localSheetId="8" hidden="1">0</definedName>
    <definedName name="solver_scl" localSheetId="7" hidden="1">2</definedName>
    <definedName name="solver_scl" localSheetId="9" hidden="1">1</definedName>
    <definedName name="solver_scl" localSheetId="8" hidden="1">2</definedName>
    <definedName name="solver_sho" localSheetId="7" hidden="1">2</definedName>
    <definedName name="solver_sho" localSheetId="9" hidden="1">2</definedName>
    <definedName name="solver_sho" localSheetId="8" hidden="1">2</definedName>
    <definedName name="solver_ssz" localSheetId="7" hidden="1">100</definedName>
    <definedName name="solver_ssz" localSheetId="9" hidden="1">100</definedName>
    <definedName name="solver_ssz" localSheetId="8" hidden="1">100</definedName>
    <definedName name="solver_tim" localSheetId="7" hidden="1">2147483647</definedName>
    <definedName name="solver_tim" localSheetId="9" hidden="1">2147483647</definedName>
    <definedName name="solver_tim" localSheetId="8" hidden="1">2147483647</definedName>
    <definedName name="solver_tol" localSheetId="7" hidden="1">0.01</definedName>
    <definedName name="solver_tol" localSheetId="9" hidden="1">0.01</definedName>
    <definedName name="solver_tol" localSheetId="8" hidden="1">0.01</definedName>
    <definedName name="solver_typ" localSheetId="7" hidden="1">2</definedName>
    <definedName name="solver_typ" localSheetId="9" hidden="1">2</definedName>
    <definedName name="solver_typ" localSheetId="8" hidden="1">2</definedName>
    <definedName name="solver_val" localSheetId="7" hidden="1">0</definedName>
    <definedName name="solver_val" localSheetId="9" hidden="1">0</definedName>
    <definedName name="solver_val" localSheetId="8" hidden="1">0</definedName>
    <definedName name="solver_ver" localSheetId="7" hidden="1">3</definedName>
    <definedName name="solver_ver" localSheetId="9" hidden="1">3</definedName>
    <definedName name="solver_ver" localSheetId="8" hidden="1">3</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D14" i="11" l="1"/>
  <c r="D13" i="11"/>
  <c r="D12" i="11"/>
  <c r="D11" i="11"/>
  <c r="G5" i="11"/>
  <c r="F5" i="11"/>
  <c r="E5" i="11"/>
  <c r="D5" i="11"/>
  <c r="C5" i="11"/>
  <c r="B5" i="11"/>
  <c r="D5" i="10"/>
  <c r="C5" i="10"/>
  <c r="B5" i="10"/>
  <c r="H12" i="9"/>
  <c r="R5" i="9"/>
  <c r="R6" i="9"/>
  <c r="R7" i="9"/>
  <c r="R8" i="9"/>
  <c r="R9" i="9"/>
  <c r="R10" i="9"/>
  <c r="R4" i="9"/>
  <c r="R11" i="9" s="1"/>
  <c r="O5" i="9"/>
  <c r="O6" i="9"/>
  <c r="O7" i="9"/>
  <c r="O8" i="9"/>
  <c r="O9" i="9"/>
  <c r="O10" i="9"/>
  <c r="O4" i="9"/>
  <c r="L5" i="9"/>
  <c r="L6" i="9"/>
  <c r="L7" i="9"/>
  <c r="L8" i="9"/>
  <c r="L9" i="9"/>
  <c r="L10" i="9"/>
  <c r="L4" i="9"/>
  <c r="Q11" i="9"/>
  <c r="P11" i="9"/>
  <c r="N11" i="9"/>
  <c r="M11" i="9"/>
  <c r="K11" i="9"/>
  <c r="J11" i="9"/>
  <c r="F4" i="9"/>
  <c r="E4" i="9"/>
  <c r="E3" i="9"/>
  <c r="F3" i="9"/>
  <c r="G12" i="9"/>
  <c r="D5" i="9"/>
  <c r="C5" i="9"/>
  <c r="B5" i="9"/>
  <c r="F5" i="8"/>
  <c r="E5" i="8"/>
  <c r="F4" i="8"/>
  <c r="E4" i="8"/>
  <c r="F3" i="8"/>
  <c r="E3" i="8"/>
  <c r="D5" i="8"/>
  <c r="C5" i="8"/>
  <c r="B5" i="8"/>
  <c r="D4" i="7"/>
  <c r="D5" i="7"/>
  <c r="D3" i="7"/>
  <c r="C6" i="7"/>
  <c r="B6" i="7"/>
  <c r="O15" i="5"/>
  <c r="N15" i="5"/>
  <c r="O14" i="5"/>
  <c r="O13" i="5"/>
  <c r="O12" i="5"/>
  <c r="O11" i="5"/>
  <c r="O10" i="5"/>
  <c r="E15" i="5"/>
  <c r="D15" i="5"/>
  <c r="E14" i="5"/>
  <c r="E13" i="5"/>
  <c r="E12" i="5"/>
  <c r="E11" i="5"/>
  <c r="E10" i="5"/>
  <c r="B15" i="5"/>
  <c r="N14" i="5"/>
  <c r="D14" i="5"/>
  <c r="M13" i="2"/>
  <c r="L13" i="2"/>
  <c r="M12" i="2"/>
  <c r="M11" i="2"/>
  <c r="M10" i="2"/>
  <c r="M9" i="2"/>
  <c r="M8" i="2"/>
  <c r="F13" i="2"/>
  <c r="E13" i="2"/>
  <c r="F12" i="2"/>
  <c r="F11" i="2"/>
  <c r="F10" i="2"/>
  <c r="F9" i="2"/>
  <c r="F8" i="2"/>
  <c r="C13" i="2"/>
  <c r="L12" i="2"/>
  <c r="E12" i="2"/>
  <c r="L12" i="4"/>
  <c r="K12" i="4"/>
  <c r="L11" i="4"/>
  <c r="L10" i="4"/>
  <c r="L9" i="4"/>
  <c r="L8" i="4"/>
  <c r="L7" i="4"/>
  <c r="I12" i="4"/>
  <c r="K11" i="4"/>
  <c r="E12" i="4"/>
  <c r="D12" i="4"/>
  <c r="E11" i="4"/>
  <c r="D11" i="4"/>
  <c r="E10" i="4"/>
  <c r="E9" i="4"/>
  <c r="E8" i="4"/>
  <c r="E7" i="4"/>
  <c r="B12" i="4"/>
  <c r="O27" i="3"/>
  <c r="N27" i="3"/>
  <c r="M27" i="3"/>
  <c r="L27" i="3"/>
  <c r="J27" i="3"/>
  <c r="I27" i="3"/>
  <c r="H27" i="3"/>
  <c r="G27" i="3"/>
  <c r="E27" i="3"/>
  <c r="D27" i="3"/>
  <c r="C27" i="3"/>
  <c r="B27" i="3"/>
  <c r="T26" i="3"/>
  <c r="S26" i="3"/>
  <c r="R26" i="3"/>
  <c r="Q26" i="3"/>
  <c r="T25" i="3"/>
  <c r="S25" i="3"/>
  <c r="R25" i="3"/>
  <c r="Q25" i="3"/>
  <c r="T24" i="3"/>
  <c r="S24" i="3"/>
  <c r="R24" i="3"/>
  <c r="Q24" i="3"/>
  <c r="T23" i="3"/>
  <c r="S23" i="3"/>
  <c r="R23" i="3"/>
  <c r="Q23" i="3"/>
  <c r="T22" i="3"/>
  <c r="S22" i="3"/>
  <c r="R22" i="3"/>
  <c r="Q22" i="3"/>
  <c r="T21" i="3"/>
  <c r="S21" i="3"/>
  <c r="R21" i="3"/>
  <c r="Q21" i="3"/>
  <c r="T20" i="3"/>
  <c r="S20" i="3"/>
  <c r="R20" i="3"/>
  <c r="Q20" i="3"/>
  <c r="T16" i="3"/>
  <c r="S16" i="3"/>
  <c r="R16" i="3"/>
  <c r="Q16" i="3"/>
  <c r="T15" i="3"/>
  <c r="S15" i="3"/>
  <c r="R15" i="3"/>
  <c r="Q15" i="3"/>
  <c r="T14" i="3"/>
  <c r="S14" i="3"/>
  <c r="R14" i="3"/>
  <c r="Q14" i="3"/>
  <c r="T13" i="3"/>
  <c r="S13" i="3"/>
  <c r="R13" i="3"/>
  <c r="Q13" i="3"/>
  <c r="T12" i="3"/>
  <c r="S12" i="3"/>
  <c r="R12" i="3"/>
  <c r="Q12" i="3"/>
  <c r="T11" i="3"/>
  <c r="S11" i="3"/>
  <c r="R11" i="3"/>
  <c r="Q11" i="3"/>
  <c r="T10" i="3"/>
  <c r="S10" i="3"/>
  <c r="R10" i="3"/>
  <c r="Q10" i="3"/>
  <c r="T9" i="3"/>
  <c r="S9" i="3"/>
  <c r="R9" i="3"/>
  <c r="Q9" i="3"/>
  <c r="T8" i="3"/>
  <c r="S8" i="3"/>
  <c r="R8" i="3"/>
  <c r="Q8" i="3"/>
  <c r="T7" i="3"/>
  <c r="S7" i="3"/>
  <c r="R7" i="3"/>
  <c r="Q7" i="3"/>
  <c r="T6" i="3"/>
  <c r="S6" i="3"/>
  <c r="R6" i="3"/>
  <c r="Q6" i="3"/>
  <c r="T5" i="3"/>
  <c r="S5" i="3"/>
  <c r="R5" i="3"/>
  <c r="Q5" i="3"/>
  <c r="T4" i="3"/>
  <c r="S4" i="3"/>
  <c r="R4" i="3"/>
  <c r="Q4" i="3"/>
  <c r="T3" i="3"/>
  <c r="S3" i="3"/>
  <c r="R3" i="3"/>
  <c r="Q3" i="3"/>
  <c r="E5" i="9" l="1"/>
  <c r="O11" i="9"/>
  <c r="L11" i="9"/>
  <c r="F5" i="9"/>
  <c r="C7" i="4"/>
  <c r="M10" i="5" l="1"/>
  <c r="N10" i="5" s="1"/>
  <c r="M11" i="5"/>
  <c r="N11" i="5" s="1"/>
  <c r="M12" i="5"/>
  <c r="N12" i="5" s="1"/>
  <c r="M13" i="5"/>
  <c r="N13" i="5" s="1"/>
  <c r="C10" i="5"/>
  <c r="D10" i="5" s="1"/>
  <c r="C11" i="5"/>
  <c r="D11" i="5" s="1"/>
  <c r="C12" i="5"/>
  <c r="D12" i="5" s="1"/>
  <c r="C13" i="5"/>
  <c r="D13" i="5" s="1"/>
  <c r="K8" i="2"/>
  <c r="L8" i="2" s="1"/>
  <c r="K9" i="2"/>
  <c r="L9" i="2" s="1"/>
  <c r="K10" i="2"/>
  <c r="L10" i="2" s="1"/>
  <c r="K11" i="2"/>
  <c r="L11" i="2"/>
  <c r="D8" i="2"/>
  <c r="E8" i="2" s="1"/>
  <c r="D9" i="2"/>
  <c r="E9" i="2" s="1"/>
  <c r="D10" i="2"/>
  <c r="E10" i="2" s="1"/>
  <c r="D11" i="2"/>
  <c r="E11" i="2" s="1"/>
  <c r="J8" i="4"/>
  <c r="K8" i="4" s="1"/>
  <c r="J7" i="4"/>
  <c r="K7" i="4" s="1"/>
  <c r="J9" i="4"/>
  <c r="K9" i="4" s="1"/>
  <c r="J10" i="4"/>
  <c r="K10" i="4" s="1"/>
  <c r="D7" i="4"/>
  <c r="C8" i="4"/>
  <c r="D8" i="4" s="1"/>
  <c r="C9" i="4"/>
  <c r="D9" i="4" s="1"/>
  <c r="C10" i="4"/>
  <c r="D10" i="4" s="1"/>
</calcChain>
</file>

<file path=xl/sharedStrings.xml><?xml version="1.0" encoding="utf-8"?>
<sst xmlns="http://schemas.openxmlformats.org/spreadsheetml/2006/main" count="177" uniqueCount="64">
  <si>
    <t>CITS5502 ASSIGNMENT 3 - Software Process Data Collection</t>
  </si>
  <si>
    <t>Time</t>
  </si>
  <si>
    <t>Problem 1     Language A</t>
  </si>
  <si>
    <t>Student</t>
  </si>
  <si>
    <t>Problem 2     Language A</t>
  </si>
  <si>
    <t>Problem 1     Language B</t>
  </si>
  <si>
    <t>Attempt</t>
  </si>
  <si>
    <t>Effort</t>
  </si>
  <si>
    <t>P1LA</t>
  </si>
  <si>
    <t>Effort for model 1</t>
  </si>
  <si>
    <t>(a+bct)/(bt+1)</t>
  </si>
  <si>
    <t>a</t>
  </si>
  <si>
    <t>b</t>
  </si>
  <si>
    <t>c</t>
  </si>
  <si>
    <t>Error</t>
  </si>
  <si>
    <t>Effort for Model 2</t>
  </si>
  <si>
    <t>Model 2</t>
  </si>
  <si>
    <t>(a-c)(t+1)^-b+c</t>
  </si>
  <si>
    <t>P2LA</t>
  </si>
  <si>
    <t>Effort for model 2</t>
  </si>
  <si>
    <t>P1LB</t>
  </si>
  <si>
    <t>Effort for P1LA</t>
  </si>
  <si>
    <t>Effort for P1LB</t>
  </si>
  <si>
    <t>Effort for P2LA</t>
  </si>
  <si>
    <t>time (t)</t>
  </si>
  <si>
    <t>Problem</t>
  </si>
  <si>
    <t>Problem 1 Language A</t>
  </si>
  <si>
    <t>Problem 2 Language A</t>
  </si>
  <si>
    <t>Problem 1 Language B</t>
  </si>
  <si>
    <t>Averages- Individuals</t>
  </si>
  <si>
    <t>Prob 1 Lang A</t>
  </si>
  <si>
    <t>Prob 2 Lang A</t>
  </si>
  <si>
    <t>Prob 1 Lang B</t>
  </si>
  <si>
    <t>x</t>
  </si>
  <si>
    <t>y</t>
  </si>
  <si>
    <r>
      <rPr>
        <sz val="11"/>
        <color rgb="FF000000"/>
        <rFont val="Calibri"/>
        <family val="2"/>
      </rPr>
      <t xml:space="preserve">The above data was collected from previous years of the CITS 8220 course at The University of Western Australia. Each cell represents the amount of effort required to write a program (in person-minutes). Each student wrote programs for two (similar but not the same) problems 1 and 2. Problem 1 was written in two different languages. Each program was written four times at (at least) three day intervals without reference to previous attempts. These are considered to be at equal intervals of time </t>
    </r>
    <r>
      <rPr>
        <i/>
        <sz val="11"/>
        <color indexed="8"/>
        <rFont val="Calibri"/>
        <family val="2"/>
        <charset val="1"/>
      </rPr>
      <t xml:space="preserve">t </t>
    </r>
    <r>
      <rPr>
        <sz val="11"/>
        <color rgb="FF000000"/>
        <rFont val="Calibri"/>
        <family val="2"/>
      </rPr>
      <t>= 0, 1, 2, and 3.</t>
    </r>
  </si>
  <si>
    <t>Sqrd Error</t>
  </si>
  <si>
    <t>Sqrd from mean</t>
  </si>
  <si>
    <t>Model 1</t>
  </si>
  <si>
    <t>μ</t>
  </si>
  <si>
    <t>P1</t>
  </si>
  <si>
    <t>P2</t>
  </si>
  <si>
    <t>P3</t>
  </si>
  <si>
    <t>P4</t>
  </si>
  <si>
    <t>P5</t>
  </si>
  <si>
    <t>P6</t>
  </si>
  <si>
    <t>P7</t>
  </si>
  <si>
    <t>t</t>
  </si>
  <si>
    <t>A</t>
  </si>
  <si>
    <t>B</t>
  </si>
  <si>
    <t>Model</t>
  </si>
  <si>
    <t>μ </t>
  </si>
  <si>
    <t>% Change 1</t>
  </si>
  <si>
    <t>% Change 2</t>
  </si>
  <si>
    <t>1 to 2</t>
  </si>
  <si>
    <t>2 to 3</t>
  </si>
  <si>
    <t>% change</t>
  </si>
  <si>
    <t>P1LA Actual</t>
  </si>
  <si>
    <t>P1LA estimate</t>
  </si>
  <si>
    <t>P1LB estimate</t>
  </si>
  <si>
    <t>P1LB actual</t>
  </si>
  <si>
    <t>P2LA actual</t>
  </si>
  <si>
    <t>P2LA estimate</t>
  </si>
  <si>
    <t>Difference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</si>
</sst>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rgb="FF000000"/>
      <name val="Calibri"/>
      <family val="2"/>
    </font>
    <font>
      <b/>
      <sz val="11"/>
      <color rgb="FF000000"/>
      <name val="Calibri"/>
      <family val="2"/>
    </font>
    <font>
      <u/>
      <sz val="11"/>
      <color theme="10"/>
      <name val="Calibri"/>
      <family val="2"/>
    </font>
    <font>
      <u/>
      <sz val="11"/>
      <color theme="11"/>
      <name val="Calibri"/>
      <family val="2"/>
    </font>
    <font>
      <sz val="8"/>
      <name val="Calibri"/>
      <family val="2"/>
    </font>
    <font>
      <sz val="11"/>
      <color rgb="FF000000"/>
      <name val="Calibri"/>
      <family val="2"/>
    </font>
    <font>
      <sz val="11"/>
      <color rgb="FF000000"/>
      <name val="Calibri"/>
      <family val="2"/>
    </font>
    <font>
      <sz val="11"/>
      <color theme="1"/>
      <name val="Calibri"/>
      <family val="2"/>
    </font>
    <font>
      <sz val="11"/>
      <color rgb="FF000000"/>
      <name val="Calibri"/>
      <family val="2"/>
      <charset val="1"/>
    </font>
    <font>
      <b/>
      <sz val="11"/>
      <color indexed="8"/>
      <name val="Calibri"/>
      <family val="2"/>
      <charset val="1"/>
    </font>
    <font>
      <i/>
      <sz val="11"/>
      <color indexed="8"/>
      <name val="Calibri"/>
      <family val="2"/>
      <charset val="1"/>
    </font>
    <font>
      <b/>
      <sz val="16"/>
      <color indexed="8"/>
      <name val="Calibri"/>
      <family val="2"/>
      <charset val="1"/>
    </font>
    <font>
      <sz val="11"/>
      <color rgb="FF000000"/>
      <name val="Times New Roman"/>
      <family val="1"/>
    </font>
    <font>
      <b/>
      <sz val="11"/>
      <color rgb="FF000000"/>
      <name val="Times New Roman"/>
      <family val="1"/>
    </font>
    <font>
      <b/>
      <i/>
      <sz val="11"/>
      <color rgb="FF000000"/>
      <name val="Times New Roman"/>
      <family val="1"/>
    </font>
    <font>
      <sz val="14"/>
      <color theme="1"/>
      <name val="Calibri"/>
      <family val="2"/>
    </font>
    <font>
      <i/>
      <sz val="11"/>
      <color rgb="FF222222"/>
      <name val="Times New Roman"/>
      <family val="1"/>
    </font>
  </fonts>
  <fills count="7">
    <fill>
      <patternFill patternType="none"/>
    </fill>
    <fill>
      <patternFill patternType="gray125"/>
    </fill>
    <fill>
      <patternFill patternType="solid">
        <fgColor rgb="FFFFFF00"/>
        <bgColor indexed="64"/>
      </patternFill>
    </fill>
    <fill>
      <patternFill patternType="solid">
        <fgColor rgb="FFD9D9D9"/>
        <bgColor rgb="FF000000"/>
      </patternFill>
    </fill>
    <fill>
      <patternFill patternType="solid">
        <fgColor indexed="22"/>
        <bgColor indexed="31"/>
      </patternFill>
    </fill>
    <fill>
      <patternFill patternType="solid">
        <fgColor rgb="FF92D050"/>
        <bgColor indexed="64"/>
      </patternFill>
    </fill>
    <fill>
      <patternFill patternType="solid">
        <fgColor theme="0" tint="-0.14999847407452621"/>
        <bgColor indexed="64"/>
      </patternFill>
    </fill>
  </fills>
  <borders count="69">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indexed="64"/>
      </left>
      <right style="medium">
        <color indexed="64"/>
      </right>
      <top/>
      <bottom style="medium">
        <color indexed="64"/>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medium">
        <color rgb="FF000000"/>
      </right>
      <top/>
      <bottom/>
      <diagonal/>
    </border>
    <border>
      <left style="medium">
        <color rgb="FF000000"/>
      </left>
      <right style="thin">
        <color rgb="FF000000"/>
      </right>
      <top style="thin">
        <color rgb="FF000000"/>
      </top>
      <bottom style="medium">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style="thin">
        <color indexed="8"/>
      </right>
      <top style="medium">
        <color indexed="8"/>
      </top>
      <bottom style="medium">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style="thin">
        <color auto="1"/>
      </left>
      <right style="thin">
        <color auto="1"/>
      </right>
      <top/>
      <bottom/>
      <diagonal/>
    </border>
    <border>
      <left/>
      <right style="thin">
        <color auto="1"/>
      </right>
      <top/>
      <bottom/>
      <diagonal/>
    </border>
    <border>
      <left style="thin">
        <color auto="1"/>
      </left>
      <right style="thin">
        <color auto="1"/>
      </right>
      <top/>
      <bottom style="thin">
        <color auto="1"/>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10">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8" fillId="0" borderId="0"/>
  </cellStyleXfs>
  <cellXfs count="161">
    <xf numFmtId="0" fontId="0" fillId="0" borderId="0" xfId="0"/>
    <xf numFmtId="0" fontId="0" fillId="0" borderId="0" xfId="0" applyBorder="1"/>
    <xf numFmtId="0" fontId="0" fillId="0" borderId="4" xfId="0" applyBorder="1"/>
    <xf numFmtId="0" fontId="0" fillId="0" borderId="6" xfId="0" applyBorder="1"/>
    <xf numFmtId="0" fontId="0" fillId="0" borderId="9" xfId="0" applyBorder="1"/>
    <xf numFmtId="0" fontId="0" fillId="0" borderId="0" xfId="0" applyAlignment="1"/>
    <xf numFmtId="0" fontId="0" fillId="0" borderId="1" xfId="0" applyBorder="1"/>
    <xf numFmtId="0" fontId="0" fillId="2" borderId="1" xfId="0" applyFill="1" applyBorder="1"/>
    <xf numFmtId="0" fontId="5" fillId="0" borderId="0" xfId="0" applyFont="1"/>
    <xf numFmtId="0" fontId="5" fillId="2" borderId="1" xfId="0" applyFont="1" applyFill="1" applyBorder="1"/>
    <xf numFmtId="0" fontId="5" fillId="0" borderId="0" xfId="0" applyFont="1" applyFill="1"/>
    <xf numFmtId="0" fontId="5" fillId="0" borderId="1" xfId="0" applyFont="1" applyBorder="1"/>
    <xf numFmtId="0" fontId="6" fillId="0" borderId="0" xfId="0" applyFont="1"/>
    <xf numFmtId="0" fontId="6" fillId="2" borderId="1" xfId="0" applyFont="1" applyFill="1" applyBorder="1"/>
    <xf numFmtId="0" fontId="6" fillId="0" borderId="1" xfId="0" applyFont="1" applyBorder="1"/>
    <xf numFmtId="0" fontId="0" fillId="0" borderId="1" xfId="0" applyFont="1" applyBorder="1"/>
    <xf numFmtId="0" fontId="5" fillId="0" borderId="11" xfId="0" applyFont="1" applyBorder="1" applyAlignment="1">
      <alignment horizontal="center"/>
    </xf>
    <xf numFmtId="0" fontId="5" fillId="0" borderId="10" xfId="0" applyFont="1" applyBorder="1" applyAlignment="1">
      <alignment horizontal="center"/>
    </xf>
    <xf numFmtId="0" fontId="0" fillId="0" borderId="1" xfId="0" applyBorder="1" applyAlignment="1">
      <alignment horizontal="left" vertical="center"/>
    </xf>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1" fillId="3" borderId="13" xfId="0" applyFont="1" applyFill="1" applyBorder="1" applyAlignment="1">
      <alignment horizontal="center"/>
    </xf>
    <xf numFmtId="0" fontId="1" fillId="3" borderId="14" xfId="0" applyFont="1" applyFill="1" applyBorder="1" applyAlignment="1">
      <alignment horizontal="center"/>
    </xf>
    <xf numFmtId="0" fontId="1" fillId="3" borderId="16" xfId="0" applyFont="1" applyFill="1" applyBorder="1" applyAlignment="1">
      <alignment horizontal="center"/>
    </xf>
    <xf numFmtId="0" fontId="1" fillId="0" borderId="0" xfId="0" applyFont="1"/>
    <xf numFmtId="0" fontId="8" fillId="0" borderId="17" xfId="9" applyBorder="1"/>
    <xf numFmtId="0" fontId="8" fillId="0" borderId="18" xfId="9" applyBorder="1"/>
    <xf numFmtId="0" fontId="8" fillId="0" borderId="19" xfId="9" applyBorder="1"/>
    <xf numFmtId="0" fontId="8" fillId="0" borderId="20" xfId="9" applyBorder="1"/>
    <xf numFmtId="0" fontId="0" fillId="0" borderId="2" xfId="0" applyBorder="1"/>
    <xf numFmtId="0" fontId="0" fillId="0" borderId="3" xfId="0" applyBorder="1"/>
    <xf numFmtId="0" fontId="0" fillId="0" borderId="5" xfId="0" applyBorder="1"/>
    <xf numFmtId="0" fontId="0" fillId="0" borderId="21" xfId="0" applyBorder="1"/>
    <xf numFmtId="0" fontId="8" fillId="0" borderId="22" xfId="9" applyBorder="1"/>
    <xf numFmtId="0" fontId="8" fillId="0" borderId="23" xfId="9" applyBorder="1"/>
    <xf numFmtId="0" fontId="8" fillId="0" borderId="24" xfId="9" applyBorder="1"/>
    <xf numFmtId="0" fontId="0" fillId="0" borderId="25" xfId="0" applyBorder="1"/>
    <xf numFmtId="0" fontId="8" fillId="0" borderId="26" xfId="9" applyBorder="1"/>
    <xf numFmtId="0" fontId="0" fillId="0" borderId="7" xfId="0" applyBorder="1"/>
    <xf numFmtId="0" fontId="0" fillId="0" borderId="8" xfId="0" applyBorder="1"/>
    <xf numFmtId="0" fontId="8" fillId="0" borderId="0" xfId="9"/>
    <xf numFmtId="0" fontId="1" fillId="0" borderId="38" xfId="0" applyFont="1" applyBorder="1" applyAlignment="1">
      <alignment horizontal="center"/>
    </xf>
    <xf numFmtId="0" fontId="8" fillId="0" borderId="0" xfId="9" applyAlignment="1">
      <alignment horizontal="right"/>
    </xf>
    <xf numFmtId="0" fontId="8" fillId="0" borderId="39" xfId="9" applyBorder="1"/>
    <xf numFmtId="0" fontId="8" fillId="0" borderId="40" xfId="9" applyBorder="1"/>
    <xf numFmtId="0" fontId="8" fillId="0" borderId="41" xfId="9" applyBorder="1"/>
    <xf numFmtId="0" fontId="9" fillId="4" borderId="42" xfId="9" applyFont="1" applyFill="1" applyBorder="1" applyAlignment="1">
      <alignment horizontal="center" wrapText="1"/>
    </xf>
    <xf numFmtId="0" fontId="8" fillId="0" borderId="43" xfId="9" applyBorder="1" applyAlignment="1">
      <alignment horizontal="center" vertical="center" textRotation="255" wrapText="1"/>
    </xf>
    <xf numFmtId="0" fontId="8" fillId="0" borderId="44" xfId="9" applyBorder="1"/>
    <xf numFmtId="0" fontId="8" fillId="0" borderId="45" xfId="9" applyBorder="1"/>
    <xf numFmtId="0" fontId="8" fillId="0" borderId="46" xfId="9" applyBorder="1"/>
    <xf numFmtId="0" fontId="8" fillId="0" borderId="47" xfId="9" applyBorder="1"/>
    <xf numFmtId="0" fontId="8" fillId="0" borderId="48" xfId="9" applyBorder="1"/>
    <xf numFmtId="0" fontId="8" fillId="0" borderId="49" xfId="9" applyBorder="1"/>
    <xf numFmtId="0" fontId="8" fillId="0" borderId="0" xfId="9" applyAlignment="1">
      <alignment wrapText="1"/>
    </xf>
    <xf numFmtId="0" fontId="11" fillId="0" borderId="0" xfId="9" applyFont="1"/>
    <xf numFmtId="0" fontId="0" fillId="0" borderId="50" xfId="0" applyBorder="1" applyAlignment="1">
      <alignment horizontal="left" vertical="center"/>
    </xf>
    <xf numFmtId="0" fontId="0" fillId="0" borderId="51" xfId="0" applyFont="1" applyFill="1" applyBorder="1"/>
    <xf numFmtId="0" fontId="6" fillId="5" borderId="0" xfId="0" applyFont="1" applyFill="1"/>
    <xf numFmtId="0" fontId="7" fillId="6" borderId="1" xfId="0" applyFont="1" applyFill="1" applyBorder="1"/>
    <xf numFmtId="0" fontId="7" fillId="6" borderId="50" xfId="0" applyFont="1" applyFill="1" applyBorder="1"/>
    <xf numFmtId="0" fontId="0" fillId="0" borderId="50" xfId="0" applyFont="1" applyFill="1" applyBorder="1"/>
    <xf numFmtId="0" fontId="6" fillId="0" borderId="50" xfId="0" applyFont="1" applyBorder="1"/>
    <xf numFmtId="0" fontId="0" fillId="0" borderId="52" xfId="0" applyFont="1" applyFill="1" applyBorder="1"/>
    <xf numFmtId="0" fontId="5" fillId="5" borderId="0" xfId="0" applyFont="1" applyFill="1"/>
    <xf numFmtId="0" fontId="0" fillId="0" borderId="51" xfId="0" applyFill="1" applyBorder="1"/>
    <xf numFmtId="0" fontId="0" fillId="5" borderId="0" xfId="0" applyFill="1"/>
    <xf numFmtId="0" fontId="12" fillId="0" borderId="16" xfId="0" applyFont="1" applyBorder="1"/>
    <xf numFmtId="0" fontId="13" fillId="3" borderId="27" xfId="0" applyFont="1" applyFill="1" applyBorder="1" applyAlignment="1">
      <alignment horizontal="center"/>
    </xf>
    <xf numFmtId="0" fontId="13" fillId="3" borderId="28" xfId="0" applyFont="1" applyFill="1" applyBorder="1" applyAlignment="1">
      <alignment horizontal="center"/>
    </xf>
    <xf numFmtId="0" fontId="13" fillId="3" borderId="29" xfId="0" applyFont="1" applyFill="1" applyBorder="1" applyAlignment="1">
      <alignment horizontal="center"/>
    </xf>
    <xf numFmtId="0" fontId="12" fillId="0" borderId="0" xfId="0" applyFont="1"/>
    <xf numFmtId="0" fontId="14" fillId="0" borderId="37" xfId="0" applyFont="1" applyBorder="1"/>
    <xf numFmtId="0" fontId="12" fillId="0" borderId="30" xfId="0" applyFont="1" applyBorder="1"/>
    <xf numFmtId="0" fontId="12" fillId="0" borderId="31" xfId="0" applyFont="1" applyBorder="1"/>
    <xf numFmtId="0" fontId="12" fillId="0" borderId="2" xfId="9" applyFont="1" applyBorder="1"/>
    <xf numFmtId="0" fontId="12" fillId="0" borderId="3" xfId="9" applyFont="1" applyBorder="1"/>
    <xf numFmtId="0" fontId="12" fillId="0" borderId="4" xfId="9" applyFont="1" applyBorder="1"/>
    <xf numFmtId="0" fontId="12" fillId="0" borderId="5" xfId="9" applyFont="1" applyBorder="1"/>
    <xf numFmtId="0" fontId="12" fillId="0" borderId="1" xfId="9" applyFont="1" applyBorder="1"/>
    <xf numFmtId="0" fontId="12" fillId="0" borderId="6" xfId="9" applyFont="1" applyBorder="1"/>
    <xf numFmtId="0" fontId="12" fillId="0" borderId="32" xfId="9" applyFont="1" applyBorder="1"/>
    <xf numFmtId="0" fontId="12" fillId="0" borderId="18" xfId="9" applyFont="1" applyBorder="1"/>
    <xf numFmtId="0" fontId="12" fillId="0" borderId="33" xfId="9" applyFont="1" applyBorder="1"/>
    <xf numFmtId="0" fontId="12" fillId="0" borderId="34" xfId="9" applyFont="1" applyBorder="1"/>
    <xf numFmtId="0" fontId="12" fillId="0" borderId="35" xfId="9" applyFont="1" applyBorder="1"/>
    <xf numFmtId="0" fontId="12" fillId="0" borderId="36" xfId="9" applyFont="1" applyBorder="1"/>
    <xf numFmtId="0" fontId="12" fillId="0" borderId="37" xfId="0" applyFont="1" applyBorder="1" applyAlignment="1">
      <alignment horizontal="left" vertical="center"/>
    </xf>
    <xf numFmtId="0" fontId="12" fillId="0" borderId="15" xfId="0" applyFont="1" applyBorder="1" applyAlignment="1">
      <alignment horizontal="left" vertical="center"/>
    </xf>
    <xf numFmtId="0" fontId="12" fillId="0" borderId="0" xfId="0" applyFont="1" applyBorder="1"/>
    <xf numFmtId="0" fontId="7" fillId="6" borderId="54" xfId="0" applyFont="1" applyFill="1" applyBorder="1"/>
    <xf numFmtId="0" fontId="7" fillId="6" borderId="55" xfId="0" applyFont="1" applyFill="1" applyBorder="1"/>
    <xf numFmtId="0" fontId="7" fillId="6" borderId="29" xfId="0" applyFont="1" applyFill="1" applyBorder="1"/>
    <xf numFmtId="0" fontId="5" fillId="2" borderId="10" xfId="0" applyFont="1" applyFill="1" applyBorder="1"/>
    <xf numFmtId="0" fontId="7" fillId="6" borderId="27" xfId="0" applyFont="1" applyFill="1" applyBorder="1"/>
    <xf numFmtId="0" fontId="15" fillId="6" borderId="1" xfId="0" applyFont="1" applyFill="1" applyBorder="1"/>
    <xf numFmtId="0" fontId="0" fillId="0" borderId="0" xfId="0" applyAlignment="1">
      <alignment horizontal="center"/>
    </xf>
    <xf numFmtId="0" fontId="12" fillId="0" borderId="58" xfId="0" applyFont="1" applyBorder="1" applyAlignment="1">
      <alignment horizontal="center"/>
    </xf>
    <xf numFmtId="0" fontId="12" fillId="0" borderId="59" xfId="0" applyFont="1" applyBorder="1" applyAlignment="1">
      <alignment horizontal="center"/>
    </xf>
    <xf numFmtId="0" fontId="12" fillId="0" borderId="61" xfId="0" applyFont="1" applyBorder="1"/>
    <xf numFmtId="0" fontId="12" fillId="0" borderId="56" xfId="0" applyFont="1" applyBorder="1"/>
    <xf numFmtId="0" fontId="12" fillId="0" borderId="57" xfId="0" applyFont="1" applyBorder="1"/>
    <xf numFmtId="0" fontId="12" fillId="0" borderId="51" xfId="0" applyFont="1" applyBorder="1"/>
    <xf numFmtId="0" fontId="12" fillId="0" borderId="60" xfId="0" applyFont="1" applyBorder="1"/>
    <xf numFmtId="0" fontId="12" fillId="0" borderId="52" xfId="0" applyFont="1" applyBorder="1"/>
    <xf numFmtId="0" fontId="12" fillId="0" borderId="53" xfId="0" applyFont="1" applyBorder="1"/>
    <xf numFmtId="0" fontId="12" fillId="0" borderId="58" xfId="0" applyFont="1" applyBorder="1"/>
    <xf numFmtId="0" fontId="12" fillId="0" borderId="59" xfId="0" applyFont="1" applyBorder="1"/>
    <xf numFmtId="0" fontId="12" fillId="0" borderId="62" xfId="0" applyFont="1" applyBorder="1"/>
    <xf numFmtId="0" fontId="12" fillId="0" borderId="63" xfId="0" applyFont="1" applyBorder="1"/>
    <xf numFmtId="0" fontId="16" fillId="0" borderId="50" xfId="0" applyFont="1" applyBorder="1" applyAlignment="1">
      <alignment horizontal="center"/>
    </xf>
    <xf numFmtId="0" fontId="12" fillId="0" borderId="61" xfId="0" applyFont="1" applyBorder="1" applyAlignment="1">
      <alignment horizontal="center"/>
    </xf>
    <xf numFmtId="0" fontId="12" fillId="0" borderId="51" xfId="0" applyFont="1" applyBorder="1" applyAlignment="1">
      <alignment horizontal="center"/>
    </xf>
    <xf numFmtId="0" fontId="12" fillId="0" borderId="53" xfId="0" applyFont="1" applyBorder="1" applyAlignment="1">
      <alignment horizontal="center"/>
    </xf>
    <xf numFmtId="0" fontId="13" fillId="0" borderId="56" xfId="0" applyFont="1" applyBorder="1" applyAlignment="1">
      <alignment horizontal="center"/>
    </xf>
    <xf numFmtId="0" fontId="13" fillId="0" borderId="57" xfId="0" applyFont="1" applyBorder="1" applyAlignment="1">
      <alignment horizontal="center"/>
    </xf>
    <xf numFmtId="0" fontId="13" fillId="0" borderId="58" xfId="0" applyFont="1" applyBorder="1" applyAlignment="1">
      <alignment horizontal="center"/>
    </xf>
    <xf numFmtId="0" fontId="13" fillId="0" borderId="59" xfId="0" applyFont="1" applyBorder="1" applyAlignment="1">
      <alignment horizontal="center"/>
    </xf>
    <xf numFmtId="0" fontId="16" fillId="0" borderId="53" xfId="0" applyFont="1" applyBorder="1" applyAlignment="1">
      <alignment horizontal="center"/>
    </xf>
    <xf numFmtId="0" fontId="12" fillId="0" borderId="67" xfId="0" applyFont="1" applyBorder="1"/>
    <xf numFmtId="0" fontId="12" fillId="0" borderId="64" xfId="0" applyFont="1" applyBorder="1"/>
    <xf numFmtId="0" fontId="12" fillId="0" borderId="66" xfId="0" applyFont="1" applyBorder="1"/>
    <xf numFmtId="0" fontId="12" fillId="0" borderId="38" xfId="0" applyFont="1" applyBorder="1"/>
    <xf numFmtId="0" fontId="12" fillId="0" borderId="65" xfId="0" applyFont="1" applyBorder="1"/>
    <xf numFmtId="0" fontId="12" fillId="0" borderId="68" xfId="0" applyFont="1" applyBorder="1"/>
    <xf numFmtId="0" fontId="13" fillId="0" borderId="65" xfId="0" applyFont="1" applyBorder="1" applyAlignment="1">
      <alignment horizontal="center"/>
    </xf>
    <xf numFmtId="0" fontId="13" fillId="0" borderId="38" xfId="0" applyFont="1" applyBorder="1" applyAlignment="1">
      <alignment horizontal="center"/>
    </xf>
    <xf numFmtId="0" fontId="13" fillId="3" borderId="64" xfId="0" applyFont="1" applyFill="1" applyBorder="1" applyAlignment="1">
      <alignment horizontal="center"/>
    </xf>
    <xf numFmtId="0" fontId="13" fillId="3" borderId="66" xfId="0" applyFont="1" applyFill="1" applyBorder="1" applyAlignment="1">
      <alignment horizontal="center"/>
    </xf>
    <xf numFmtId="0" fontId="12" fillId="0" borderId="0" xfId="0" applyFont="1" applyBorder="1" applyAlignment="1">
      <alignment horizontal="center"/>
    </xf>
    <xf numFmtId="0" fontId="0" fillId="0" borderId="0" xfId="0" applyBorder="1" applyAlignment="1">
      <alignment horizontal="center"/>
    </xf>
    <xf numFmtId="0" fontId="12" fillId="0" borderId="38" xfId="0" applyFont="1" applyBorder="1" applyAlignment="1">
      <alignment horizontal="center"/>
    </xf>
    <xf numFmtId="0" fontId="14" fillId="0" borderId="67" xfId="0" applyFont="1" applyBorder="1"/>
    <xf numFmtId="0" fontId="14" fillId="0" borderId="50" xfId="0" applyFont="1" applyBorder="1"/>
    <xf numFmtId="0" fontId="12" fillId="0" borderId="50" xfId="0" applyFont="1" applyBorder="1" applyAlignment="1">
      <alignment horizontal="center"/>
    </xf>
    <xf numFmtId="0" fontId="0" fillId="0" borderId="50" xfId="0" applyBorder="1" applyAlignment="1">
      <alignment horizontal="center"/>
    </xf>
    <xf numFmtId="0" fontId="12" fillId="0" borderId="64" xfId="9" applyFont="1" applyBorder="1" applyAlignment="1">
      <alignment horizontal="center"/>
    </xf>
    <xf numFmtId="0" fontId="12" fillId="0" borderId="66" xfId="9" applyFont="1" applyBorder="1" applyAlignment="1">
      <alignment horizontal="center"/>
    </xf>
    <xf numFmtId="0" fontId="12" fillId="0" borderId="60" xfId="9" applyFont="1" applyBorder="1" applyAlignment="1">
      <alignment horizontal="center"/>
    </xf>
    <xf numFmtId="0" fontId="12" fillId="0" borderId="52" xfId="9" applyFont="1" applyBorder="1" applyAlignment="1">
      <alignment horizontal="center"/>
    </xf>
    <xf numFmtId="0" fontId="12" fillId="0" borderId="58" xfId="9" applyFont="1" applyBorder="1" applyAlignment="1">
      <alignment horizontal="center"/>
    </xf>
    <xf numFmtId="0" fontId="12" fillId="0" borderId="59" xfId="9" applyFont="1" applyBorder="1" applyAlignment="1">
      <alignment horizontal="center"/>
    </xf>
    <xf numFmtId="0" fontId="12" fillId="0" borderId="62" xfId="0" applyFont="1" applyBorder="1" applyAlignment="1">
      <alignment horizontal="center" vertical="center"/>
    </xf>
    <xf numFmtId="0" fontId="12" fillId="0" borderId="63" xfId="0" applyFont="1" applyBorder="1" applyAlignment="1">
      <alignment horizontal="center" vertical="center"/>
    </xf>
    <xf numFmtId="0" fontId="12" fillId="0" borderId="50" xfId="0" applyFont="1" applyBorder="1" applyAlignment="1">
      <alignment horizontal="center" vertical="center"/>
    </xf>
    <xf numFmtId="0" fontId="12" fillId="0" borderId="67" xfId="0" applyFont="1" applyBorder="1" applyAlignment="1">
      <alignment horizontal="center"/>
    </xf>
    <xf numFmtId="0" fontId="0" fillId="0" borderId="67" xfId="0" applyBorder="1" applyAlignment="1">
      <alignment horizontal="center"/>
    </xf>
    <xf numFmtId="0" fontId="0" fillId="0" borderId="51" xfId="0" applyBorder="1" applyAlignment="1">
      <alignment horizontal="center"/>
    </xf>
    <xf numFmtId="0" fontId="0" fillId="0" borderId="53" xfId="0" applyBorder="1" applyAlignment="1">
      <alignment horizontal="center"/>
    </xf>
    <xf numFmtId="0" fontId="13" fillId="0" borderId="64" xfId="0" applyFont="1" applyBorder="1" applyAlignment="1">
      <alignment horizontal="center"/>
    </xf>
    <xf numFmtId="0" fontId="13" fillId="0" borderId="66" xfId="0" applyFont="1" applyBorder="1" applyAlignment="1">
      <alignment horizontal="center"/>
    </xf>
    <xf numFmtId="0" fontId="13" fillId="0" borderId="64" xfId="0" applyFont="1" applyBorder="1" applyAlignment="1">
      <alignment horizontal="center"/>
    </xf>
    <xf numFmtId="0" fontId="13" fillId="0" borderId="66" xfId="0" applyFont="1" applyBorder="1" applyAlignment="1">
      <alignment horizontal="center"/>
    </xf>
    <xf numFmtId="0" fontId="13" fillId="0" borderId="60" xfId="0" applyFont="1" applyBorder="1" applyAlignment="1">
      <alignment horizontal="center"/>
    </xf>
    <xf numFmtId="0" fontId="13" fillId="0" borderId="0" xfId="0" applyFont="1" applyBorder="1" applyAlignment="1">
      <alignment horizontal="center"/>
    </xf>
    <xf numFmtId="0" fontId="13" fillId="0" borderId="62" xfId="0" applyFont="1" applyBorder="1" applyAlignment="1">
      <alignment horizontal="center"/>
    </xf>
    <xf numFmtId="0" fontId="13" fillId="0" borderId="63" xfId="0" applyFont="1" applyBorder="1" applyAlignment="1">
      <alignment horizontal="center"/>
    </xf>
    <xf numFmtId="0" fontId="13" fillId="0" borderId="68" xfId="0" applyFont="1" applyBorder="1" applyAlignment="1">
      <alignment horizontal="center"/>
    </xf>
  </cellXfs>
  <cellStyles count="10">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 name="Normal 2" xfId="9" xr:uid="{9BE75775-D209-4949-98D8-AA801C851D54}"/>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P1LA for Model B</a:t>
            </a:r>
          </a:p>
        </c:rich>
      </c:tx>
      <c:layout>
        <c:manualLayout>
          <c:xMode val="edge"/>
          <c:yMode val="edge"/>
          <c:x val="0.39549300087489059"/>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1"/>
          <c:order val="1"/>
          <c:tx>
            <c:v>Effort for P1LA for model 2</c:v>
          </c:tx>
          <c:spPr>
            <a:ln w="19050" cap="rnd">
              <a:solidFill>
                <a:srgbClr val="002060"/>
              </a:solidFill>
              <a:round/>
            </a:ln>
            <a:effectLst/>
          </c:spPr>
          <c:marker>
            <c:symbol val="none"/>
          </c:marker>
          <c:xVal>
            <c:numRef>
              <c:f>P1LA!$H$7:$H$10</c:f>
              <c:numCache>
                <c:formatCode>General</c:formatCode>
                <c:ptCount val="4"/>
                <c:pt idx="0">
                  <c:v>0</c:v>
                </c:pt>
                <c:pt idx="1">
                  <c:v>1</c:v>
                </c:pt>
                <c:pt idx="2">
                  <c:v>2</c:v>
                </c:pt>
                <c:pt idx="3">
                  <c:v>3</c:v>
                </c:pt>
              </c:numCache>
            </c:numRef>
          </c:xVal>
          <c:yVal>
            <c:numRef>
              <c:f>P1LA!$J$7:$J$10</c:f>
              <c:numCache>
                <c:formatCode>General</c:formatCode>
                <c:ptCount val="4"/>
                <c:pt idx="0">
                  <c:v>182.910889</c:v>
                </c:pt>
                <c:pt idx="1">
                  <c:v>111.99356330305068</c:v>
                </c:pt>
                <c:pt idx="2">
                  <c:v>71.573909557149591</c:v>
                </c:pt>
                <c:pt idx="3">
                  <c:v>43.361845626006698</c:v>
                </c:pt>
              </c:numCache>
            </c:numRef>
          </c:yVal>
          <c:smooth val="1"/>
          <c:extLst>
            <c:ext xmlns:c16="http://schemas.microsoft.com/office/drawing/2014/chart" uri="{C3380CC4-5D6E-409C-BE32-E72D297353CC}">
              <c16:uniqueId val="{00000001-A1DB-46F9-A14C-1F4930AC3AEC}"/>
            </c:ext>
          </c:extLst>
        </c:ser>
        <c:dLbls>
          <c:showLegendKey val="0"/>
          <c:showVal val="0"/>
          <c:showCatName val="0"/>
          <c:showSerName val="0"/>
          <c:showPercent val="0"/>
          <c:showBubbleSize val="0"/>
        </c:dLbls>
        <c:axId val="327841536"/>
        <c:axId val="327845472"/>
      </c:scatterChart>
      <c:scatterChart>
        <c:scatterStyle val="lineMarker"/>
        <c:varyColors val="0"/>
        <c:ser>
          <c:idx val="0"/>
          <c:order val="0"/>
          <c:tx>
            <c:v>Effort for P1LA </c:v>
          </c:tx>
          <c:spPr>
            <a:ln w="25400" cap="rnd">
              <a:noFill/>
              <a:round/>
            </a:ln>
            <a:effectLst/>
          </c:spPr>
          <c:marker>
            <c:symbol val="circle"/>
            <c:size val="5"/>
            <c:spPr>
              <a:solidFill>
                <a:srgbClr val="C00000"/>
              </a:solidFill>
              <a:ln w="9525">
                <a:solidFill>
                  <a:srgbClr val="FFC000"/>
                </a:solidFill>
              </a:ln>
              <a:effectLst/>
            </c:spPr>
          </c:marker>
          <c:xVal>
            <c:numRef>
              <c:f>P1LA!$H$7:$H$10</c:f>
              <c:numCache>
                <c:formatCode>General</c:formatCode>
                <c:ptCount val="4"/>
                <c:pt idx="0">
                  <c:v>0</c:v>
                </c:pt>
                <c:pt idx="1">
                  <c:v>1</c:v>
                </c:pt>
                <c:pt idx="2">
                  <c:v>2</c:v>
                </c:pt>
                <c:pt idx="3">
                  <c:v>3</c:v>
                </c:pt>
              </c:numCache>
            </c:numRef>
          </c:xVal>
          <c:yVal>
            <c:numRef>
              <c:f>P1LA!$I$7:$I$10</c:f>
              <c:numCache>
                <c:formatCode>General</c:formatCode>
                <c:ptCount val="4"/>
                <c:pt idx="0">
                  <c:v>181.57142857142858</c:v>
                </c:pt>
                <c:pt idx="1">
                  <c:v>119.42857142857143</c:v>
                </c:pt>
                <c:pt idx="2">
                  <c:v>60.142857142857146</c:v>
                </c:pt>
                <c:pt idx="3">
                  <c:v>48.714285714285715</c:v>
                </c:pt>
              </c:numCache>
            </c:numRef>
          </c:yVal>
          <c:smooth val="0"/>
          <c:extLst>
            <c:ext xmlns:c16="http://schemas.microsoft.com/office/drawing/2014/chart" uri="{C3380CC4-5D6E-409C-BE32-E72D297353CC}">
              <c16:uniqueId val="{00000000-A1DB-46F9-A14C-1F4930AC3AEC}"/>
            </c:ext>
          </c:extLst>
        </c:ser>
        <c:dLbls>
          <c:showLegendKey val="0"/>
          <c:showVal val="0"/>
          <c:showCatName val="0"/>
          <c:showSerName val="0"/>
          <c:showPercent val="0"/>
          <c:showBubbleSize val="0"/>
        </c:dLbls>
        <c:axId val="327841536"/>
        <c:axId val="327845472"/>
      </c:scatterChart>
      <c:valAx>
        <c:axId val="3278415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baseline="0">
                    <a:effectLst/>
                  </a:rPr>
                  <a:t>time (</a:t>
                </a:r>
                <a:r>
                  <a:rPr lang="en-IN" sz="1000" b="0" i="1" u="none" strike="noStrike" baseline="0">
                    <a:effectLst/>
                  </a:rPr>
                  <a:t>t</a:t>
                </a:r>
                <a:r>
                  <a:rPr lang="en-IN" sz="1000" b="0" i="0" u="none" strike="noStrike" baseline="0">
                    <a:effectLst/>
                  </a:rPr>
                  <a:t>)</a:t>
                </a:r>
                <a:r>
                  <a:rPr lang="en-IN" sz="1000" b="0" i="0" u="none" strike="noStrike" baseline="0"/>
                  <a:t>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845472"/>
        <c:crosses val="autoZero"/>
        <c:crossBetween val="midCat"/>
      </c:valAx>
      <c:valAx>
        <c:axId val="327845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Efforts(mins)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84153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P1LA for Model A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1"/>
          <c:order val="1"/>
          <c:tx>
            <c:v>Efforts for P1LA for model 1</c:v>
          </c:tx>
          <c:spPr>
            <a:ln w="19050" cap="rnd">
              <a:solidFill>
                <a:srgbClr val="002060"/>
              </a:solidFill>
              <a:round/>
            </a:ln>
            <a:effectLst/>
          </c:spPr>
          <c:marker>
            <c:symbol val="none"/>
          </c:marker>
          <c:xVal>
            <c:numRef>
              <c:f>P1LA!$A$7:$A$10</c:f>
              <c:numCache>
                <c:formatCode>General</c:formatCode>
                <c:ptCount val="4"/>
                <c:pt idx="0">
                  <c:v>0</c:v>
                </c:pt>
                <c:pt idx="1">
                  <c:v>1</c:v>
                </c:pt>
                <c:pt idx="2">
                  <c:v>2</c:v>
                </c:pt>
                <c:pt idx="3">
                  <c:v>3</c:v>
                </c:pt>
              </c:numCache>
            </c:numRef>
          </c:xVal>
          <c:yVal>
            <c:numRef>
              <c:f>P1LA!$C$7:$C$10</c:f>
              <c:numCache>
                <c:formatCode>General</c:formatCode>
                <c:ptCount val="4"/>
                <c:pt idx="0">
                  <c:v>182.83437749999999</c:v>
                </c:pt>
                <c:pt idx="1">
                  <c:v>112.55994764963631</c:v>
                </c:pt>
                <c:pt idx="2">
                  <c:v>70.968992710033888</c:v>
                </c:pt>
                <c:pt idx="3">
                  <c:v>43.47668050632975</c:v>
                </c:pt>
              </c:numCache>
            </c:numRef>
          </c:yVal>
          <c:smooth val="1"/>
          <c:extLst>
            <c:ext xmlns:c16="http://schemas.microsoft.com/office/drawing/2014/chart" uri="{C3380CC4-5D6E-409C-BE32-E72D297353CC}">
              <c16:uniqueId val="{00000001-7532-48DC-87F1-FA80321F190E}"/>
            </c:ext>
          </c:extLst>
        </c:ser>
        <c:dLbls>
          <c:showLegendKey val="0"/>
          <c:showVal val="0"/>
          <c:showCatName val="0"/>
          <c:showSerName val="0"/>
          <c:showPercent val="0"/>
          <c:showBubbleSize val="0"/>
        </c:dLbls>
        <c:axId val="327836288"/>
        <c:axId val="327840880"/>
      </c:scatterChart>
      <c:scatterChart>
        <c:scatterStyle val="lineMarker"/>
        <c:varyColors val="0"/>
        <c:ser>
          <c:idx val="0"/>
          <c:order val="0"/>
          <c:tx>
            <c:v>Efforts for P1LA</c:v>
          </c:tx>
          <c:spPr>
            <a:ln w="25400" cap="rnd">
              <a:noFill/>
              <a:round/>
            </a:ln>
            <a:effectLst/>
          </c:spPr>
          <c:marker>
            <c:symbol val="circle"/>
            <c:size val="5"/>
            <c:spPr>
              <a:solidFill>
                <a:srgbClr val="C00000"/>
              </a:solidFill>
              <a:ln w="9525">
                <a:solidFill>
                  <a:schemeClr val="accent1"/>
                </a:solidFill>
              </a:ln>
              <a:effectLst/>
            </c:spPr>
          </c:marker>
          <c:xVal>
            <c:numRef>
              <c:f>P1LA!$A$7:$A$10</c:f>
              <c:numCache>
                <c:formatCode>General</c:formatCode>
                <c:ptCount val="4"/>
                <c:pt idx="0">
                  <c:v>0</c:v>
                </c:pt>
                <c:pt idx="1">
                  <c:v>1</c:v>
                </c:pt>
                <c:pt idx="2">
                  <c:v>2</c:v>
                </c:pt>
                <c:pt idx="3">
                  <c:v>3</c:v>
                </c:pt>
              </c:numCache>
            </c:numRef>
          </c:xVal>
          <c:yVal>
            <c:numRef>
              <c:f>P1LA!$B$7:$B$10</c:f>
              <c:numCache>
                <c:formatCode>General</c:formatCode>
                <c:ptCount val="4"/>
                <c:pt idx="0">
                  <c:v>181.57142857142858</c:v>
                </c:pt>
                <c:pt idx="1">
                  <c:v>119.42857142857143</c:v>
                </c:pt>
                <c:pt idx="2">
                  <c:v>60.142857142857146</c:v>
                </c:pt>
                <c:pt idx="3">
                  <c:v>48.714285714285715</c:v>
                </c:pt>
              </c:numCache>
            </c:numRef>
          </c:yVal>
          <c:smooth val="0"/>
          <c:extLst>
            <c:ext xmlns:c16="http://schemas.microsoft.com/office/drawing/2014/chart" uri="{C3380CC4-5D6E-409C-BE32-E72D297353CC}">
              <c16:uniqueId val="{00000000-7532-48DC-87F1-FA80321F190E}"/>
            </c:ext>
          </c:extLst>
        </c:ser>
        <c:dLbls>
          <c:showLegendKey val="0"/>
          <c:showVal val="0"/>
          <c:showCatName val="0"/>
          <c:showSerName val="0"/>
          <c:showPercent val="0"/>
          <c:showBubbleSize val="0"/>
        </c:dLbls>
        <c:axId val="327836288"/>
        <c:axId val="327840880"/>
      </c:scatterChart>
      <c:valAx>
        <c:axId val="3278362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time (</a:t>
                </a:r>
                <a:r>
                  <a:rPr lang="en-IN" i="1"/>
                  <a:t>t</a:t>
                </a:r>
                <a:r>
                  <a:rPr lang="en-IN" i="0"/>
                  <a: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840880"/>
        <c:crosses val="autoZero"/>
        <c:crossBetween val="midCat"/>
      </c:valAx>
      <c:valAx>
        <c:axId val="327840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Efforst(mins)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83628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P2LA</a:t>
            </a:r>
            <a:r>
              <a:rPr lang="en-IN" baseline="0"/>
              <a:t> for Model B</a:t>
            </a:r>
            <a:endParaRPr lang="en-IN"/>
          </a:p>
        </c:rich>
      </c:tx>
      <c:layout>
        <c:manualLayout>
          <c:xMode val="edge"/>
          <c:yMode val="edge"/>
          <c:x val="0.43727077865266845"/>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1"/>
          <c:order val="1"/>
          <c:tx>
            <c:v>Effort for P2LA for model 2</c:v>
          </c:tx>
          <c:spPr>
            <a:ln w="19050" cap="rnd">
              <a:solidFill>
                <a:srgbClr val="0070C0"/>
              </a:solidFill>
              <a:round/>
            </a:ln>
            <a:effectLst/>
          </c:spPr>
          <c:marker>
            <c:symbol val="none"/>
          </c:marker>
          <c:xVal>
            <c:numRef>
              <c:f>P2LA!$I$8:$I$11</c:f>
              <c:numCache>
                <c:formatCode>General</c:formatCode>
                <c:ptCount val="4"/>
                <c:pt idx="0">
                  <c:v>0</c:v>
                </c:pt>
                <c:pt idx="1">
                  <c:v>1</c:v>
                </c:pt>
                <c:pt idx="2">
                  <c:v>2</c:v>
                </c:pt>
                <c:pt idx="3">
                  <c:v>3</c:v>
                </c:pt>
              </c:numCache>
            </c:numRef>
          </c:xVal>
          <c:yVal>
            <c:numRef>
              <c:f>P2LA!$K$8:$K$11</c:f>
              <c:numCache>
                <c:formatCode>General</c:formatCode>
                <c:ptCount val="4"/>
                <c:pt idx="0">
                  <c:v>76.577290619999999</c:v>
                </c:pt>
                <c:pt idx="1">
                  <c:v>53.911528510859078</c:v>
                </c:pt>
                <c:pt idx="2">
                  <c:v>45.054788639539098</c:v>
                </c:pt>
                <c:pt idx="3">
                  <c:v>40.170678417082357</c:v>
                </c:pt>
              </c:numCache>
            </c:numRef>
          </c:yVal>
          <c:smooth val="1"/>
          <c:extLst>
            <c:ext xmlns:c16="http://schemas.microsoft.com/office/drawing/2014/chart" uri="{C3380CC4-5D6E-409C-BE32-E72D297353CC}">
              <c16:uniqueId val="{00000001-B52E-4EDB-A5C3-843A33DEE841}"/>
            </c:ext>
          </c:extLst>
        </c:ser>
        <c:dLbls>
          <c:showLegendKey val="0"/>
          <c:showVal val="0"/>
          <c:showCatName val="0"/>
          <c:showSerName val="0"/>
          <c:showPercent val="0"/>
          <c:showBubbleSize val="0"/>
        </c:dLbls>
        <c:axId val="445771024"/>
        <c:axId val="445772992"/>
      </c:scatterChart>
      <c:scatterChart>
        <c:scatterStyle val="lineMarker"/>
        <c:varyColors val="0"/>
        <c:ser>
          <c:idx val="0"/>
          <c:order val="0"/>
          <c:tx>
            <c:v>Effort for P2LA</c:v>
          </c:tx>
          <c:spPr>
            <a:ln w="28575" cap="rnd">
              <a:noFill/>
              <a:round/>
            </a:ln>
            <a:effectLst/>
          </c:spPr>
          <c:marker>
            <c:symbol val="circle"/>
            <c:size val="5"/>
            <c:spPr>
              <a:solidFill>
                <a:srgbClr val="002060"/>
              </a:solidFill>
              <a:ln w="9525">
                <a:solidFill>
                  <a:schemeClr val="accent1"/>
                </a:solidFill>
              </a:ln>
              <a:effectLst/>
            </c:spPr>
          </c:marker>
          <c:xVal>
            <c:numRef>
              <c:f>P2LA!$I$8:$I$11</c:f>
              <c:numCache>
                <c:formatCode>General</c:formatCode>
                <c:ptCount val="4"/>
                <c:pt idx="0">
                  <c:v>0</c:v>
                </c:pt>
                <c:pt idx="1">
                  <c:v>1</c:v>
                </c:pt>
                <c:pt idx="2">
                  <c:v>2</c:v>
                </c:pt>
                <c:pt idx="3">
                  <c:v>3</c:v>
                </c:pt>
              </c:numCache>
            </c:numRef>
          </c:xVal>
          <c:yVal>
            <c:numRef>
              <c:f>P2LA!$J$8:$J$11</c:f>
              <c:numCache>
                <c:formatCode>General</c:formatCode>
                <c:ptCount val="4"/>
                <c:pt idx="0">
                  <c:v>76.714285714285708</c:v>
                </c:pt>
                <c:pt idx="1">
                  <c:v>52.857142857142854</c:v>
                </c:pt>
                <c:pt idx="2">
                  <c:v>47</c:v>
                </c:pt>
                <c:pt idx="3">
                  <c:v>39.142857142857146</c:v>
                </c:pt>
              </c:numCache>
            </c:numRef>
          </c:yVal>
          <c:smooth val="0"/>
          <c:extLst>
            <c:ext xmlns:c16="http://schemas.microsoft.com/office/drawing/2014/chart" uri="{C3380CC4-5D6E-409C-BE32-E72D297353CC}">
              <c16:uniqueId val="{00000000-B52E-4EDB-A5C3-843A33DEE841}"/>
            </c:ext>
          </c:extLst>
        </c:ser>
        <c:dLbls>
          <c:showLegendKey val="0"/>
          <c:showVal val="0"/>
          <c:showCatName val="0"/>
          <c:showSerName val="0"/>
          <c:showPercent val="0"/>
          <c:showBubbleSize val="0"/>
        </c:dLbls>
        <c:axId val="445771024"/>
        <c:axId val="445772992"/>
      </c:scatterChart>
      <c:valAx>
        <c:axId val="4457710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baseline="0">
                    <a:effectLst/>
                  </a:rPr>
                  <a:t>time (</a:t>
                </a:r>
                <a:r>
                  <a:rPr lang="en-IN" sz="1000" b="0" i="1" u="none" strike="noStrike" baseline="0">
                    <a:effectLst/>
                  </a:rPr>
                  <a:t>t</a:t>
                </a:r>
                <a:r>
                  <a:rPr lang="en-IN" sz="1000" b="0" i="0" u="none" strike="noStrike" baseline="0">
                    <a:effectLst/>
                  </a:rPr>
                  <a: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772992"/>
        <c:crosses val="autoZero"/>
        <c:crossBetween val="midCat"/>
      </c:valAx>
      <c:valAx>
        <c:axId val="445772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Efforts(mins)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7710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P2LA</a:t>
            </a:r>
            <a:r>
              <a:rPr lang="en-IN" baseline="0"/>
              <a:t> for Model A</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1"/>
          <c:order val="1"/>
          <c:tx>
            <c:v>Effort for  P2LA for model 1</c:v>
          </c:tx>
          <c:spPr>
            <a:ln w="19050" cap="rnd">
              <a:solidFill>
                <a:srgbClr val="0070C0"/>
              </a:solidFill>
              <a:round/>
            </a:ln>
            <a:effectLst/>
          </c:spPr>
          <c:marker>
            <c:symbol val="none"/>
          </c:marker>
          <c:xVal>
            <c:numRef>
              <c:f>P2LA!$B$8:$B$11</c:f>
              <c:numCache>
                <c:formatCode>General</c:formatCode>
                <c:ptCount val="4"/>
                <c:pt idx="0">
                  <c:v>0</c:v>
                </c:pt>
                <c:pt idx="1">
                  <c:v>1</c:v>
                </c:pt>
                <c:pt idx="2">
                  <c:v>2</c:v>
                </c:pt>
                <c:pt idx="3">
                  <c:v>3</c:v>
                </c:pt>
              </c:numCache>
            </c:numRef>
          </c:xVal>
          <c:yVal>
            <c:numRef>
              <c:f>P2LA!$D$8:$D$11</c:f>
              <c:numCache>
                <c:formatCode>General</c:formatCode>
                <c:ptCount val="4"/>
                <c:pt idx="0">
                  <c:v>76.61321126</c:v>
                </c:pt>
                <c:pt idx="1">
                  <c:v>53.827171540185851</c:v>
                </c:pt>
                <c:pt idx="2">
                  <c:v>44.986031678208832</c:v>
                </c:pt>
                <c:pt idx="3">
                  <c:v>40.287871230163603</c:v>
                </c:pt>
              </c:numCache>
            </c:numRef>
          </c:yVal>
          <c:smooth val="1"/>
          <c:extLst>
            <c:ext xmlns:c16="http://schemas.microsoft.com/office/drawing/2014/chart" uri="{C3380CC4-5D6E-409C-BE32-E72D297353CC}">
              <c16:uniqueId val="{00000001-00E5-4ACF-9BB2-BC9B6568D8D3}"/>
            </c:ext>
          </c:extLst>
        </c:ser>
        <c:dLbls>
          <c:showLegendKey val="0"/>
          <c:showVal val="0"/>
          <c:showCatName val="0"/>
          <c:showSerName val="0"/>
          <c:showPercent val="0"/>
          <c:showBubbleSize val="0"/>
        </c:dLbls>
        <c:axId val="464142752"/>
        <c:axId val="464144064"/>
      </c:scatterChart>
      <c:scatterChart>
        <c:scatterStyle val="lineMarker"/>
        <c:varyColors val="0"/>
        <c:ser>
          <c:idx val="0"/>
          <c:order val="0"/>
          <c:tx>
            <c:v>Effort for P2LA</c:v>
          </c:tx>
          <c:spPr>
            <a:ln w="28575" cap="rnd">
              <a:noFill/>
              <a:round/>
            </a:ln>
            <a:effectLst/>
          </c:spPr>
          <c:marker>
            <c:symbol val="circle"/>
            <c:size val="5"/>
            <c:spPr>
              <a:solidFill>
                <a:srgbClr val="002060"/>
              </a:solidFill>
              <a:ln w="9525">
                <a:solidFill>
                  <a:schemeClr val="accent1"/>
                </a:solidFill>
              </a:ln>
              <a:effectLst/>
            </c:spPr>
          </c:marker>
          <c:xVal>
            <c:numRef>
              <c:f>P2LA!$B$8:$B$11</c:f>
              <c:numCache>
                <c:formatCode>General</c:formatCode>
                <c:ptCount val="4"/>
                <c:pt idx="0">
                  <c:v>0</c:v>
                </c:pt>
                <c:pt idx="1">
                  <c:v>1</c:v>
                </c:pt>
                <c:pt idx="2">
                  <c:v>2</c:v>
                </c:pt>
                <c:pt idx="3">
                  <c:v>3</c:v>
                </c:pt>
              </c:numCache>
            </c:numRef>
          </c:xVal>
          <c:yVal>
            <c:numRef>
              <c:f>P2LA!$C$8:$C$11</c:f>
              <c:numCache>
                <c:formatCode>General</c:formatCode>
                <c:ptCount val="4"/>
                <c:pt idx="0">
                  <c:v>76.714285714285708</c:v>
                </c:pt>
                <c:pt idx="1">
                  <c:v>52.857142857142854</c:v>
                </c:pt>
                <c:pt idx="2">
                  <c:v>47</c:v>
                </c:pt>
                <c:pt idx="3">
                  <c:v>39.142857142857146</c:v>
                </c:pt>
              </c:numCache>
            </c:numRef>
          </c:yVal>
          <c:smooth val="0"/>
          <c:extLst>
            <c:ext xmlns:c16="http://schemas.microsoft.com/office/drawing/2014/chart" uri="{C3380CC4-5D6E-409C-BE32-E72D297353CC}">
              <c16:uniqueId val="{00000000-00E5-4ACF-9BB2-BC9B6568D8D3}"/>
            </c:ext>
          </c:extLst>
        </c:ser>
        <c:dLbls>
          <c:showLegendKey val="0"/>
          <c:showVal val="0"/>
          <c:showCatName val="0"/>
          <c:showSerName val="0"/>
          <c:showPercent val="0"/>
          <c:showBubbleSize val="0"/>
        </c:dLbls>
        <c:axId val="464142752"/>
        <c:axId val="464144064"/>
      </c:scatterChart>
      <c:valAx>
        <c:axId val="4641427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baseline="0">
                    <a:effectLst/>
                  </a:rPr>
                  <a:t>time (</a:t>
                </a:r>
                <a:r>
                  <a:rPr lang="en-IN" sz="1000" b="0" i="1" u="none" strike="noStrike" baseline="0">
                    <a:effectLst/>
                  </a:rPr>
                  <a:t>t</a:t>
                </a:r>
                <a:r>
                  <a:rPr lang="en-IN" sz="1000" b="0" i="0" u="none" strike="noStrike" baseline="0">
                    <a:effectLst/>
                  </a:rPr>
                  <a: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144064"/>
        <c:crosses val="autoZero"/>
        <c:crossBetween val="midCat"/>
      </c:valAx>
      <c:valAx>
        <c:axId val="464144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Efforts(mins)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1427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P1LB</a:t>
            </a:r>
            <a:r>
              <a:rPr lang="en-IN" baseline="0"/>
              <a:t> for Model A</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1"/>
          <c:order val="1"/>
          <c:tx>
            <c:v>Effort for P1LB for Model1</c:v>
          </c:tx>
          <c:spPr>
            <a:ln w="19050" cap="rnd">
              <a:solidFill>
                <a:srgbClr val="0070C0"/>
              </a:solidFill>
              <a:round/>
            </a:ln>
            <a:effectLst/>
          </c:spPr>
          <c:marker>
            <c:symbol val="none"/>
          </c:marker>
          <c:xVal>
            <c:numRef>
              <c:f>P1LB!$A$10:$A$13</c:f>
              <c:numCache>
                <c:formatCode>General</c:formatCode>
                <c:ptCount val="4"/>
                <c:pt idx="0">
                  <c:v>0</c:v>
                </c:pt>
                <c:pt idx="1">
                  <c:v>1</c:v>
                </c:pt>
                <c:pt idx="2">
                  <c:v>2</c:v>
                </c:pt>
                <c:pt idx="3">
                  <c:v>3</c:v>
                </c:pt>
              </c:numCache>
            </c:numRef>
          </c:xVal>
          <c:yVal>
            <c:numRef>
              <c:f>P1LB!$C$10:$C$13</c:f>
              <c:numCache>
                <c:formatCode>General</c:formatCode>
                <c:ptCount val="4"/>
                <c:pt idx="0">
                  <c:v>95.722588450000003</c:v>
                </c:pt>
                <c:pt idx="1">
                  <c:v>62.602562096906823</c:v>
                </c:pt>
                <c:pt idx="2">
                  <c:v>50.271625781103673</c:v>
                </c:pt>
                <c:pt idx="3">
                  <c:v>43.831795300248821</c:v>
                </c:pt>
              </c:numCache>
            </c:numRef>
          </c:yVal>
          <c:smooth val="1"/>
          <c:extLst>
            <c:ext xmlns:c16="http://schemas.microsoft.com/office/drawing/2014/chart" uri="{C3380CC4-5D6E-409C-BE32-E72D297353CC}">
              <c16:uniqueId val="{00000001-02AF-4D0B-B072-A4C9E2A6008D}"/>
            </c:ext>
          </c:extLst>
        </c:ser>
        <c:dLbls>
          <c:showLegendKey val="0"/>
          <c:showVal val="0"/>
          <c:showCatName val="0"/>
          <c:showSerName val="0"/>
          <c:showPercent val="0"/>
          <c:showBubbleSize val="0"/>
        </c:dLbls>
        <c:axId val="443649824"/>
        <c:axId val="443652776"/>
      </c:scatterChart>
      <c:scatterChart>
        <c:scatterStyle val="lineMarker"/>
        <c:varyColors val="0"/>
        <c:ser>
          <c:idx val="0"/>
          <c:order val="0"/>
          <c:tx>
            <c:v>Effort for P1LB</c:v>
          </c:tx>
          <c:spPr>
            <a:ln w="28575" cap="rnd">
              <a:noFill/>
              <a:round/>
            </a:ln>
            <a:effectLst/>
          </c:spPr>
          <c:marker>
            <c:symbol val="circle"/>
            <c:size val="5"/>
            <c:spPr>
              <a:solidFill>
                <a:srgbClr val="002060"/>
              </a:solidFill>
              <a:ln w="9525">
                <a:solidFill>
                  <a:srgbClr val="FFC000"/>
                </a:solidFill>
              </a:ln>
              <a:effectLst/>
            </c:spPr>
          </c:marker>
          <c:xVal>
            <c:numRef>
              <c:f>P1LB!$A$10:$A$13</c:f>
              <c:numCache>
                <c:formatCode>General</c:formatCode>
                <c:ptCount val="4"/>
                <c:pt idx="0">
                  <c:v>0</c:v>
                </c:pt>
                <c:pt idx="1">
                  <c:v>1</c:v>
                </c:pt>
                <c:pt idx="2">
                  <c:v>2</c:v>
                </c:pt>
                <c:pt idx="3">
                  <c:v>3</c:v>
                </c:pt>
              </c:numCache>
            </c:numRef>
          </c:xVal>
          <c:yVal>
            <c:numRef>
              <c:f>P1LB!$B$10:$B$13</c:f>
              <c:numCache>
                <c:formatCode>General</c:formatCode>
                <c:ptCount val="4"/>
                <c:pt idx="0">
                  <c:v>95.571428571428569</c:v>
                </c:pt>
                <c:pt idx="1">
                  <c:v>64.142857142857139</c:v>
                </c:pt>
                <c:pt idx="2">
                  <c:v>47</c:v>
                </c:pt>
                <c:pt idx="3">
                  <c:v>45.714285714285715</c:v>
                </c:pt>
              </c:numCache>
            </c:numRef>
          </c:yVal>
          <c:smooth val="0"/>
          <c:extLst>
            <c:ext xmlns:c16="http://schemas.microsoft.com/office/drawing/2014/chart" uri="{C3380CC4-5D6E-409C-BE32-E72D297353CC}">
              <c16:uniqueId val="{00000000-02AF-4D0B-B072-A4C9E2A6008D}"/>
            </c:ext>
          </c:extLst>
        </c:ser>
        <c:dLbls>
          <c:showLegendKey val="0"/>
          <c:showVal val="0"/>
          <c:showCatName val="0"/>
          <c:showSerName val="0"/>
          <c:showPercent val="0"/>
          <c:showBubbleSize val="0"/>
        </c:dLbls>
        <c:axId val="443649824"/>
        <c:axId val="443652776"/>
      </c:scatterChart>
      <c:valAx>
        <c:axId val="4436498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baseline="0">
                    <a:effectLst/>
                  </a:rPr>
                  <a:t>time (</a:t>
                </a:r>
                <a:r>
                  <a:rPr lang="en-IN" sz="1000" b="0" i="1" u="none" strike="noStrike" baseline="0">
                    <a:effectLst/>
                  </a:rPr>
                  <a:t>t</a:t>
                </a:r>
                <a:r>
                  <a:rPr lang="en-IN" sz="1000" b="0" i="0" u="none" strike="noStrike" baseline="0">
                    <a:effectLst/>
                  </a:rPr>
                  <a: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652776"/>
        <c:crosses val="autoZero"/>
        <c:crossBetween val="midCat"/>
      </c:valAx>
      <c:valAx>
        <c:axId val="443652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Efforts(mins)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6498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P1LB</a:t>
            </a:r>
            <a:r>
              <a:rPr lang="en-IN" baseline="0"/>
              <a:t> for Model B</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1"/>
          <c:order val="1"/>
          <c:tx>
            <c:v>Effort for P1LB for Model1</c:v>
          </c:tx>
          <c:spPr>
            <a:ln w="19050" cap="rnd">
              <a:solidFill>
                <a:srgbClr val="0070C0"/>
              </a:solidFill>
              <a:round/>
            </a:ln>
            <a:effectLst/>
          </c:spPr>
          <c:marker>
            <c:symbol val="none"/>
          </c:marker>
          <c:xVal>
            <c:numRef>
              <c:f>P1LB!$A$10:$A$13</c:f>
              <c:numCache>
                <c:formatCode>General</c:formatCode>
                <c:ptCount val="4"/>
                <c:pt idx="0">
                  <c:v>0</c:v>
                </c:pt>
                <c:pt idx="1">
                  <c:v>1</c:v>
                </c:pt>
                <c:pt idx="2">
                  <c:v>2</c:v>
                </c:pt>
                <c:pt idx="3">
                  <c:v>3</c:v>
                </c:pt>
              </c:numCache>
            </c:numRef>
          </c:xVal>
          <c:yVal>
            <c:numRef>
              <c:f>P1LB!$C$10:$C$13</c:f>
              <c:numCache>
                <c:formatCode>General</c:formatCode>
                <c:ptCount val="4"/>
                <c:pt idx="0">
                  <c:v>95.722588450000003</c:v>
                </c:pt>
                <c:pt idx="1">
                  <c:v>62.602562096906823</c:v>
                </c:pt>
                <c:pt idx="2">
                  <c:v>50.271625781103673</c:v>
                </c:pt>
                <c:pt idx="3">
                  <c:v>43.831795300248821</c:v>
                </c:pt>
              </c:numCache>
            </c:numRef>
          </c:yVal>
          <c:smooth val="1"/>
          <c:extLst>
            <c:ext xmlns:c16="http://schemas.microsoft.com/office/drawing/2014/chart" uri="{C3380CC4-5D6E-409C-BE32-E72D297353CC}">
              <c16:uniqueId val="{00000000-0D97-4CDB-83C7-0BDBBE269EDC}"/>
            </c:ext>
          </c:extLst>
        </c:ser>
        <c:dLbls>
          <c:showLegendKey val="0"/>
          <c:showVal val="0"/>
          <c:showCatName val="0"/>
          <c:showSerName val="0"/>
          <c:showPercent val="0"/>
          <c:showBubbleSize val="0"/>
        </c:dLbls>
        <c:axId val="443649824"/>
        <c:axId val="443652776"/>
      </c:scatterChart>
      <c:scatterChart>
        <c:scatterStyle val="lineMarker"/>
        <c:varyColors val="0"/>
        <c:ser>
          <c:idx val="0"/>
          <c:order val="0"/>
          <c:tx>
            <c:v>Effort for P1LB</c:v>
          </c:tx>
          <c:spPr>
            <a:ln w="28575" cap="rnd">
              <a:noFill/>
              <a:round/>
            </a:ln>
            <a:effectLst/>
          </c:spPr>
          <c:marker>
            <c:symbol val="circle"/>
            <c:size val="5"/>
            <c:spPr>
              <a:solidFill>
                <a:srgbClr val="002060"/>
              </a:solidFill>
              <a:ln w="9525">
                <a:solidFill>
                  <a:srgbClr val="FFC000"/>
                </a:solidFill>
              </a:ln>
              <a:effectLst/>
            </c:spPr>
          </c:marker>
          <c:xVal>
            <c:numRef>
              <c:f>P1LB!$A$10:$A$13</c:f>
              <c:numCache>
                <c:formatCode>General</c:formatCode>
                <c:ptCount val="4"/>
                <c:pt idx="0">
                  <c:v>0</c:v>
                </c:pt>
                <c:pt idx="1">
                  <c:v>1</c:v>
                </c:pt>
                <c:pt idx="2">
                  <c:v>2</c:v>
                </c:pt>
                <c:pt idx="3">
                  <c:v>3</c:v>
                </c:pt>
              </c:numCache>
            </c:numRef>
          </c:xVal>
          <c:yVal>
            <c:numRef>
              <c:f>P1LB!$B$10:$B$13</c:f>
              <c:numCache>
                <c:formatCode>General</c:formatCode>
                <c:ptCount val="4"/>
                <c:pt idx="0">
                  <c:v>95.571428571428569</c:v>
                </c:pt>
                <c:pt idx="1">
                  <c:v>64.142857142857139</c:v>
                </c:pt>
                <c:pt idx="2">
                  <c:v>47</c:v>
                </c:pt>
                <c:pt idx="3">
                  <c:v>45.714285714285715</c:v>
                </c:pt>
              </c:numCache>
            </c:numRef>
          </c:yVal>
          <c:smooth val="0"/>
          <c:extLst>
            <c:ext xmlns:c16="http://schemas.microsoft.com/office/drawing/2014/chart" uri="{C3380CC4-5D6E-409C-BE32-E72D297353CC}">
              <c16:uniqueId val="{00000001-0D97-4CDB-83C7-0BDBBE269EDC}"/>
            </c:ext>
          </c:extLst>
        </c:ser>
        <c:dLbls>
          <c:showLegendKey val="0"/>
          <c:showVal val="0"/>
          <c:showCatName val="0"/>
          <c:showSerName val="0"/>
          <c:showPercent val="0"/>
          <c:showBubbleSize val="0"/>
        </c:dLbls>
        <c:axId val="443649824"/>
        <c:axId val="443652776"/>
      </c:scatterChart>
      <c:valAx>
        <c:axId val="4436498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baseline="0">
                    <a:effectLst/>
                  </a:rPr>
                  <a:t>time (</a:t>
                </a:r>
                <a:r>
                  <a:rPr lang="en-IN" sz="1000" b="0" i="1" u="none" strike="noStrike" baseline="0">
                    <a:effectLst/>
                  </a:rPr>
                  <a:t>t</a:t>
                </a:r>
                <a:r>
                  <a:rPr lang="en-IN" sz="1000" b="0" i="0" u="none" strike="noStrike" baseline="0">
                    <a:effectLst/>
                  </a:rPr>
                  <a: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652776"/>
        <c:crosses val="autoZero"/>
        <c:crossBetween val="midCat"/>
      </c:valAx>
      <c:valAx>
        <c:axId val="443652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Efforts(mins)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6498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675753</xdr:colOff>
      <xdr:row>12</xdr:row>
      <xdr:rowOff>178603</xdr:rowOff>
    </xdr:from>
    <xdr:to>
      <xdr:col>12</xdr:col>
      <xdr:colOff>580503</xdr:colOff>
      <xdr:row>27</xdr:row>
      <xdr:rowOff>64303</xdr:rowOff>
    </xdr:to>
    <xdr:graphicFrame macro="">
      <xdr:nvGraphicFramePr>
        <xdr:cNvPr id="2" name="Chart 1">
          <a:extLst>
            <a:ext uri="{FF2B5EF4-FFF2-40B4-BE49-F238E27FC236}">
              <a16:creationId xmlns:a16="http://schemas.microsoft.com/office/drawing/2014/main" id="{E0C16EEE-61D4-4588-B1B3-23F2970269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38019</xdr:colOff>
      <xdr:row>12</xdr:row>
      <xdr:rowOff>178604</xdr:rowOff>
    </xdr:from>
    <xdr:to>
      <xdr:col>6</xdr:col>
      <xdr:colOff>85644</xdr:colOff>
      <xdr:row>27</xdr:row>
      <xdr:rowOff>64304</xdr:rowOff>
    </xdr:to>
    <xdr:graphicFrame macro="">
      <xdr:nvGraphicFramePr>
        <xdr:cNvPr id="3" name="Chart 2">
          <a:extLst>
            <a:ext uri="{FF2B5EF4-FFF2-40B4-BE49-F238E27FC236}">
              <a16:creationId xmlns:a16="http://schemas.microsoft.com/office/drawing/2014/main" id="{B48B43F9-609D-4B4A-9C06-1F5782684F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395287</xdr:colOff>
      <xdr:row>13</xdr:row>
      <xdr:rowOff>76200</xdr:rowOff>
    </xdr:from>
    <xdr:to>
      <xdr:col>14</xdr:col>
      <xdr:colOff>323850</xdr:colOff>
      <xdr:row>28</xdr:row>
      <xdr:rowOff>114300</xdr:rowOff>
    </xdr:to>
    <xdr:graphicFrame macro="">
      <xdr:nvGraphicFramePr>
        <xdr:cNvPr id="5" name="Chart 4">
          <a:extLst>
            <a:ext uri="{FF2B5EF4-FFF2-40B4-BE49-F238E27FC236}">
              <a16:creationId xmlns:a16="http://schemas.microsoft.com/office/drawing/2014/main" id="{B74A78FC-458D-4758-B9BF-2648F2E0AC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223836</xdr:colOff>
      <xdr:row>13</xdr:row>
      <xdr:rowOff>57150</xdr:rowOff>
    </xdr:from>
    <xdr:to>
      <xdr:col>6</xdr:col>
      <xdr:colOff>1266824</xdr:colOff>
      <xdr:row>28</xdr:row>
      <xdr:rowOff>85725</xdr:rowOff>
    </xdr:to>
    <xdr:graphicFrame macro="">
      <xdr:nvGraphicFramePr>
        <xdr:cNvPr id="6" name="Chart 5">
          <a:extLst>
            <a:ext uri="{FF2B5EF4-FFF2-40B4-BE49-F238E27FC236}">
              <a16:creationId xmlns:a16="http://schemas.microsoft.com/office/drawing/2014/main" id="{02FC5065-4305-47E5-8192-B75C63BE1A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19</xdr:row>
      <xdr:rowOff>0</xdr:rowOff>
    </xdr:from>
    <xdr:to>
      <xdr:col>7</xdr:col>
      <xdr:colOff>304800</xdr:colOff>
      <xdr:row>33</xdr:row>
      <xdr:rowOff>76200</xdr:rowOff>
    </xdr:to>
    <xdr:graphicFrame macro="">
      <xdr:nvGraphicFramePr>
        <xdr:cNvPr id="8" name="Chart 7">
          <a:extLst>
            <a:ext uri="{FF2B5EF4-FFF2-40B4-BE49-F238E27FC236}">
              <a16:creationId xmlns:a16="http://schemas.microsoft.com/office/drawing/2014/main" id="{6F02B298-1133-4202-ACC6-FD1F254E20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76200</xdr:colOff>
      <xdr:row>18</xdr:row>
      <xdr:rowOff>161925</xdr:rowOff>
    </xdr:from>
    <xdr:to>
      <xdr:col>15</xdr:col>
      <xdr:colOff>381000</xdr:colOff>
      <xdr:row>33</xdr:row>
      <xdr:rowOff>47625</xdr:rowOff>
    </xdr:to>
    <xdr:graphicFrame macro="">
      <xdr:nvGraphicFramePr>
        <xdr:cNvPr id="9" name="Chart 8">
          <a:extLst>
            <a:ext uri="{FF2B5EF4-FFF2-40B4-BE49-F238E27FC236}">
              <a16:creationId xmlns:a16="http://schemas.microsoft.com/office/drawing/2014/main" id="{2134B8C1-C570-48E9-9C93-424A87D1DC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2"/>
  <sheetViews>
    <sheetView topLeftCell="A4" zoomScale="109" zoomScaleNormal="150" zoomScalePageLayoutView="150" workbookViewId="0">
      <selection activeCell="P7" sqref="P7"/>
    </sheetView>
  </sheetViews>
  <sheetFormatPr baseColWidth="10" defaultColWidth="8.83203125" defaultRowHeight="15" x14ac:dyDescent="0.2"/>
  <cols>
    <col min="1" max="1" width="3.6640625" customWidth="1"/>
    <col min="2" max="2" width="3.83203125" customWidth="1"/>
    <col min="3" max="14" width="5.6640625" customWidth="1"/>
  </cols>
  <sheetData>
    <row r="1" spans="1:16" ht="21" x14ac:dyDescent="0.25">
      <c r="A1" s="43"/>
      <c r="B1" s="58" t="s">
        <v>0</v>
      </c>
      <c r="C1" s="43"/>
      <c r="D1" s="43"/>
      <c r="E1" s="43"/>
      <c r="F1" s="43"/>
      <c r="G1" s="43"/>
      <c r="H1" s="43"/>
      <c r="I1" s="43"/>
      <c r="J1" s="43"/>
      <c r="K1" s="43"/>
      <c r="L1" s="43"/>
      <c r="M1" s="43"/>
      <c r="N1" s="43"/>
    </row>
    <row r="2" spans="1:16" ht="16" customHeight="1" thickBot="1" x14ac:dyDescent="0.3">
      <c r="A2" s="43"/>
      <c r="B2" s="58"/>
      <c r="C2" s="43"/>
      <c r="D2" s="43"/>
      <c r="E2" s="43"/>
      <c r="F2" s="43"/>
      <c r="G2" s="43"/>
      <c r="H2" s="43"/>
      <c r="I2" s="43"/>
      <c r="J2" s="43"/>
      <c r="K2" s="43"/>
      <c r="L2" s="43"/>
      <c r="M2" s="43"/>
      <c r="N2" s="43"/>
    </row>
    <row r="3" spans="1:16" ht="16" customHeight="1" x14ac:dyDescent="0.2">
      <c r="A3" s="43"/>
      <c r="B3" s="45" t="s">
        <v>1</v>
      </c>
      <c r="C3" s="46">
        <v>0</v>
      </c>
      <c r="D3" s="47">
        <v>1</v>
      </c>
      <c r="E3" s="47">
        <v>2</v>
      </c>
      <c r="F3" s="48">
        <v>3</v>
      </c>
      <c r="G3" s="46">
        <v>0</v>
      </c>
      <c r="H3" s="47">
        <v>1</v>
      </c>
      <c r="I3" s="47">
        <v>2</v>
      </c>
      <c r="J3" s="48">
        <v>3</v>
      </c>
      <c r="K3" s="46">
        <v>0</v>
      </c>
      <c r="L3" s="47">
        <v>1</v>
      </c>
      <c r="M3" s="47">
        <v>2</v>
      </c>
      <c r="N3" s="48">
        <v>3</v>
      </c>
      <c r="O3" s="1"/>
    </row>
    <row r="4" spans="1:16" ht="16" customHeight="1" thickBot="1" x14ac:dyDescent="0.25">
      <c r="A4" s="43"/>
      <c r="B4" s="43"/>
      <c r="C4" s="49" t="s">
        <v>2</v>
      </c>
      <c r="D4" s="49"/>
      <c r="E4" s="49"/>
      <c r="F4" s="49"/>
      <c r="G4" s="49" t="s">
        <v>4</v>
      </c>
      <c r="H4" s="49"/>
      <c r="I4" s="49"/>
      <c r="J4" s="49"/>
      <c r="K4" s="49" t="s">
        <v>5</v>
      </c>
      <c r="L4" s="49"/>
      <c r="M4" s="49"/>
      <c r="N4" s="49"/>
      <c r="O4" s="1"/>
    </row>
    <row r="5" spans="1:16" ht="15" customHeight="1" thickBot="1" x14ac:dyDescent="0.25">
      <c r="A5" s="50" t="s">
        <v>3</v>
      </c>
      <c r="B5" s="48">
        <v>1</v>
      </c>
      <c r="C5" s="51">
        <v>175</v>
      </c>
      <c r="D5" s="52">
        <v>140</v>
      </c>
      <c r="E5" s="52">
        <v>211</v>
      </c>
      <c r="F5" s="53">
        <v>73</v>
      </c>
      <c r="G5" s="51">
        <v>208</v>
      </c>
      <c r="H5" s="52">
        <v>154</v>
      </c>
      <c r="I5" s="52">
        <v>144</v>
      </c>
      <c r="J5" s="53">
        <v>128</v>
      </c>
      <c r="K5" s="51">
        <v>137</v>
      </c>
      <c r="L5" s="52">
        <v>111</v>
      </c>
      <c r="M5" s="52">
        <v>113</v>
      </c>
      <c r="N5" s="53">
        <v>101</v>
      </c>
      <c r="O5" s="1"/>
    </row>
    <row r="6" spans="1:16" ht="16" thickBot="1" x14ac:dyDescent="0.25">
      <c r="A6" s="50"/>
      <c r="B6" s="53">
        <v>2</v>
      </c>
      <c r="C6" s="51">
        <v>370</v>
      </c>
      <c r="D6" s="52">
        <v>110</v>
      </c>
      <c r="E6" s="52">
        <v>30</v>
      </c>
      <c r="F6" s="53">
        <v>25</v>
      </c>
      <c r="G6" s="51">
        <v>286</v>
      </c>
      <c r="H6" s="52">
        <v>53</v>
      </c>
      <c r="I6" s="52">
        <v>36</v>
      </c>
      <c r="J6" s="53">
        <v>27</v>
      </c>
      <c r="K6" s="51">
        <v>100</v>
      </c>
      <c r="L6" s="52">
        <v>44</v>
      </c>
      <c r="M6" s="52">
        <v>32</v>
      </c>
      <c r="N6" s="53">
        <v>13</v>
      </c>
      <c r="O6" s="1"/>
    </row>
    <row r="7" spans="1:16" ht="16" thickBot="1" x14ac:dyDescent="0.25">
      <c r="A7" s="50"/>
      <c r="B7" s="53">
        <v>3</v>
      </c>
      <c r="C7" s="51">
        <v>270</v>
      </c>
      <c r="D7" s="52">
        <v>170</v>
      </c>
      <c r="E7" s="52">
        <v>117</v>
      </c>
      <c r="F7" s="53">
        <v>114</v>
      </c>
      <c r="G7" s="51">
        <v>50</v>
      </c>
      <c r="H7" s="52">
        <v>59</v>
      </c>
      <c r="I7" s="52">
        <v>45</v>
      </c>
      <c r="J7" s="53">
        <v>40</v>
      </c>
      <c r="K7" s="51">
        <v>105</v>
      </c>
      <c r="L7" s="52">
        <v>80</v>
      </c>
      <c r="M7" s="52">
        <v>60</v>
      </c>
      <c r="N7" s="53">
        <v>60</v>
      </c>
      <c r="O7" s="1"/>
      <c r="P7" s="1"/>
    </row>
    <row r="8" spans="1:16" ht="16" thickBot="1" x14ac:dyDescent="0.25">
      <c r="A8" s="50"/>
      <c r="B8" s="53">
        <v>4</v>
      </c>
      <c r="C8" s="51">
        <v>80</v>
      </c>
      <c r="D8" s="52">
        <v>35</v>
      </c>
      <c r="E8" s="52">
        <v>16</v>
      </c>
      <c r="F8" s="53">
        <v>13</v>
      </c>
      <c r="G8" s="51">
        <v>78</v>
      </c>
      <c r="H8" s="52">
        <v>42</v>
      </c>
      <c r="I8" s="52">
        <v>39</v>
      </c>
      <c r="J8" s="53">
        <v>19</v>
      </c>
      <c r="K8" s="51">
        <v>113</v>
      </c>
      <c r="L8" s="52">
        <v>50</v>
      </c>
      <c r="M8" s="52">
        <v>29</v>
      </c>
      <c r="N8" s="53">
        <v>29</v>
      </c>
      <c r="O8" s="1"/>
    </row>
    <row r="9" spans="1:16" ht="16" thickBot="1" x14ac:dyDescent="0.25">
      <c r="A9" s="50"/>
      <c r="B9" s="53">
        <v>5</v>
      </c>
      <c r="C9" s="51">
        <v>80</v>
      </c>
      <c r="D9" s="52">
        <v>23</v>
      </c>
      <c r="E9" s="52">
        <v>30</v>
      </c>
      <c r="F9" s="53">
        <v>13</v>
      </c>
      <c r="G9" s="51">
        <v>59</v>
      </c>
      <c r="H9" s="52">
        <v>33</v>
      </c>
      <c r="I9" s="52">
        <v>20</v>
      </c>
      <c r="J9" s="53">
        <v>13</v>
      </c>
      <c r="K9" s="51">
        <v>139</v>
      </c>
      <c r="L9" s="52">
        <v>63</v>
      </c>
      <c r="M9" s="52">
        <v>28</v>
      </c>
      <c r="N9" s="53">
        <v>22</v>
      </c>
      <c r="O9" s="1"/>
    </row>
    <row r="10" spans="1:16" ht="16" thickBot="1" x14ac:dyDescent="0.25">
      <c r="A10" s="50"/>
      <c r="B10" s="53">
        <v>6</v>
      </c>
      <c r="C10" s="51">
        <v>55</v>
      </c>
      <c r="D10" s="52">
        <v>20</v>
      </c>
      <c r="E10" s="52">
        <v>19</v>
      </c>
      <c r="F10" s="53">
        <v>18</v>
      </c>
      <c r="G10" s="51">
        <v>83</v>
      </c>
      <c r="H10" s="52">
        <v>15</v>
      </c>
      <c r="I10" s="52">
        <v>13</v>
      </c>
      <c r="J10" s="53">
        <v>13</v>
      </c>
      <c r="K10" s="51">
        <v>115</v>
      </c>
      <c r="L10" s="52">
        <v>35</v>
      </c>
      <c r="M10" s="52">
        <v>29</v>
      </c>
      <c r="N10" s="53">
        <v>41</v>
      </c>
      <c r="O10" s="1"/>
    </row>
    <row r="11" spans="1:16" ht="16" thickBot="1" x14ac:dyDescent="0.25">
      <c r="A11" s="50"/>
      <c r="B11" s="53">
        <v>7</v>
      </c>
      <c r="C11" s="51">
        <v>127</v>
      </c>
      <c r="D11" s="52">
        <v>46</v>
      </c>
      <c r="E11" s="52">
        <v>50</v>
      </c>
      <c r="F11" s="53">
        <v>56</v>
      </c>
      <c r="G11" s="51">
        <v>97</v>
      </c>
      <c r="H11" s="52">
        <v>46</v>
      </c>
      <c r="I11" s="52">
        <v>67</v>
      </c>
      <c r="J11" s="53">
        <v>39</v>
      </c>
      <c r="K11" s="51">
        <v>115</v>
      </c>
      <c r="L11" s="52">
        <v>50</v>
      </c>
      <c r="M11" s="52">
        <v>56</v>
      </c>
      <c r="N11" s="53">
        <v>52</v>
      </c>
      <c r="O11" s="1"/>
    </row>
    <row r="12" spans="1:16" ht="16" thickBot="1" x14ac:dyDescent="0.25">
      <c r="A12" s="50"/>
      <c r="B12" s="53">
        <v>8</v>
      </c>
      <c r="C12" s="51">
        <v>265</v>
      </c>
      <c r="D12" s="52">
        <v>70</v>
      </c>
      <c r="E12" s="52">
        <v>63</v>
      </c>
      <c r="F12" s="53">
        <v>21</v>
      </c>
      <c r="G12" s="51">
        <v>103</v>
      </c>
      <c r="H12" s="52">
        <v>42</v>
      </c>
      <c r="I12" s="52">
        <v>44</v>
      </c>
      <c r="J12" s="53">
        <v>31</v>
      </c>
      <c r="K12" s="51">
        <v>146</v>
      </c>
      <c r="L12" s="52">
        <v>97</v>
      </c>
      <c r="M12" s="52">
        <v>92</v>
      </c>
      <c r="N12" s="53">
        <v>58</v>
      </c>
      <c r="O12" s="1"/>
    </row>
    <row r="13" spans="1:16" ht="16" thickBot="1" x14ac:dyDescent="0.25">
      <c r="A13" s="50"/>
      <c r="B13" s="53">
        <v>9</v>
      </c>
      <c r="C13" s="51">
        <v>205</v>
      </c>
      <c r="D13" s="52">
        <v>165</v>
      </c>
      <c r="E13" s="52">
        <v>58</v>
      </c>
      <c r="F13" s="53">
        <v>64</v>
      </c>
      <c r="G13" s="51">
        <v>150</v>
      </c>
      <c r="H13" s="52">
        <v>115</v>
      </c>
      <c r="I13" s="52">
        <v>107</v>
      </c>
      <c r="J13" s="53">
        <v>102</v>
      </c>
      <c r="K13" s="51">
        <v>159</v>
      </c>
      <c r="L13" s="52">
        <v>113</v>
      </c>
      <c r="M13" s="52">
        <v>87</v>
      </c>
      <c r="N13" s="53">
        <v>82</v>
      </c>
      <c r="O13" s="1"/>
    </row>
    <row r="14" spans="1:16" ht="16" thickBot="1" x14ac:dyDescent="0.25">
      <c r="A14" s="50"/>
      <c r="B14" s="53">
        <v>10</v>
      </c>
      <c r="C14" s="51">
        <v>52</v>
      </c>
      <c r="D14" s="52">
        <v>18</v>
      </c>
      <c r="E14" s="52">
        <v>71</v>
      </c>
      <c r="F14" s="53">
        <v>21</v>
      </c>
      <c r="G14" s="51">
        <v>34</v>
      </c>
      <c r="H14" s="52">
        <v>17</v>
      </c>
      <c r="I14" s="52">
        <v>18</v>
      </c>
      <c r="J14" s="53">
        <v>16</v>
      </c>
      <c r="K14" s="51">
        <v>17</v>
      </c>
      <c r="L14" s="52">
        <v>15</v>
      </c>
      <c r="M14" s="52">
        <v>21</v>
      </c>
      <c r="N14" s="53">
        <v>14</v>
      </c>
      <c r="O14" s="1"/>
    </row>
    <row r="15" spans="1:16" ht="16" thickBot="1" x14ac:dyDescent="0.25">
      <c r="A15" s="50"/>
      <c r="B15" s="53">
        <v>11</v>
      </c>
      <c r="C15" s="51">
        <v>210</v>
      </c>
      <c r="D15" s="52">
        <v>71</v>
      </c>
      <c r="E15" s="52">
        <v>63</v>
      </c>
      <c r="F15" s="53">
        <v>26</v>
      </c>
      <c r="G15" s="51">
        <v>60</v>
      </c>
      <c r="H15" s="52">
        <v>31</v>
      </c>
      <c r="I15" s="52">
        <v>21</v>
      </c>
      <c r="J15" s="53">
        <v>18</v>
      </c>
      <c r="K15" s="51">
        <v>38</v>
      </c>
      <c r="L15" s="52">
        <v>32</v>
      </c>
      <c r="M15" s="52">
        <v>71</v>
      </c>
      <c r="N15" s="53">
        <v>24</v>
      </c>
      <c r="O15" s="1"/>
    </row>
    <row r="16" spans="1:16" ht="16" thickBot="1" x14ac:dyDescent="0.25">
      <c r="A16" s="50"/>
      <c r="B16" s="53">
        <v>12</v>
      </c>
      <c r="C16" s="51">
        <v>169</v>
      </c>
      <c r="D16" s="52">
        <v>82</v>
      </c>
      <c r="E16" s="52">
        <v>47</v>
      </c>
      <c r="F16" s="53">
        <v>27</v>
      </c>
      <c r="G16" s="51">
        <v>73</v>
      </c>
      <c r="H16" s="52">
        <v>38</v>
      </c>
      <c r="I16" s="52">
        <v>91</v>
      </c>
      <c r="J16" s="53">
        <v>58</v>
      </c>
      <c r="K16" s="51">
        <v>106</v>
      </c>
      <c r="L16" s="52">
        <v>22</v>
      </c>
      <c r="M16" s="52">
        <v>28</v>
      </c>
      <c r="N16" s="53">
        <v>28</v>
      </c>
      <c r="O16" s="1"/>
    </row>
    <row r="17" spans="1:16" ht="16" thickBot="1" x14ac:dyDescent="0.25">
      <c r="A17" s="50"/>
      <c r="B17" s="53">
        <v>13</v>
      </c>
      <c r="C17" s="51">
        <v>212</v>
      </c>
      <c r="D17" s="52">
        <v>253</v>
      </c>
      <c r="E17" s="52">
        <v>54</v>
      </c>
      <c r="F17" s="53">
        <v>47</v>
      </c>
      <c r="G17" s="51">
        <v>46</v>
      </c>
      <c r="H17" s="52">
        <v>34</v>
      </c>
      <c r="I17" s="52">
        <v>25</v>
      </c>
      <c r="J17" s="53">
        <v>17</v>
      </c>
      <c r="K17" s="51">
        <v>73</v>
      </c>
      <c r="L17" s="52">
        <v>32</v>
      </c>
      <c r="M17" s="52">
        <v>26</v>
      </c>
      <c r="N17" s="53">
        <v>19</v>
      </c>
      <c r="O17" s="1"/>
    </row>
    <row r="18" spans="1:16" ht="16" thickBot="1" x14ac:dyDescent="0.25">
      <c r="A18" s="50"/>
      <c r="B18" s="54">
        <v>14</v>
      </c>
      <c r="C18" s="55">
        <v>150</v>
      </c>
      <c r="D18" s="56">
        <v>75</v>
      </c>
      <c r="E18" s="56">
        <v>63</v>
      </c>
      <c r="F18" s="54">
        <v>45</v>
      </c>
      <c r="G18" s="55">
        <v>75</v>
      </c>
      <c r="H18" s="56">
        <v>78</v>
      </c>
      <c r="I18" s="56">
        <v>27</v>
      </c>
      <c r="J18" s="54">
        <v>26</v>
      </c>
      <c r="K18" s="55">
        <v>73</v>
      </c>
      <c r="L18" s="56">
        <v>135</v>
      </c>
      <c r="M18" s="56">
        <v>28</v>
      </c>
      <c r="N18" s="54">
        <v>66</v>
      </c>
      <c r="O18" s="1"/>
    </row>
    <row r="19" spans="1:16" x14ac:dyDescent="0.2">
      <c r="A19" s="43"/>
      <c r="B19" s="43"/>
      <c r="C19" s="43"/>
      <c r="D19" s="43"/>
      <c r="E19" s="43"/>
      <c r="F19" s="43"/>
      <c r="G19" s="43"/>
      <c r="H19" s="43"/>
      <c r="I19" s="43"/>
      <c r="J19" s="43"/>
      <c r="K19" s="43"/>
      <c r="L19" s="43"/>
      <c r="M19" s="43"/>
      <c r="N19" s="43"/>
      <c r="O19" s="1"/>
    </row>
    <row r="20" spans="1:16" ht="84" customHeight="1" x14ac:dyDescent="0.2">
      <c r="A20" s="57" t="s">
        <v>35</v>
      </c>
      <c r="B20" s="57"/>
      <c r="C20" s="57"/>
      <c r="D20" s="57"/>
      <c r="E20" s="57"/>
      <c r="F20" s="57"/>
      <c r="G20" s="57"/>
      <c r="H20" s="57"/>
      <c r="I20" s="57"/>
      <c r="J20" s="57"/>
      <c r="K20" s="57"/>
      <c r="L20" s="57"/>
      <c r="M20" s="57"/>
      <c r="N20" s="57"/>
      <c r="O20" s="5"/>
      <c r="P20" s="5"/>
    </row>
    <row r="21" spans="1:16" x14ac:dyDescent="0.2">
      <c r="A21" s="43"/>
      <c r="B21" s="43"/>
      <c r="C21" s="43"/>
      <c r="D21" s="43"/>
      <c r="E21" s="43"/>
      <c r="F21" s="43"/>
      <c r="G21" s="43"/>
      <c r="H21" s="43"/>
      <c r="I21" s="43"/>
      <c r="J21" s="43"/>
      <c r="K21" s="43"/>
      <c r="L21" s="43"/>
      <c r="M21" s="43"/>
      <c r="N21" s="43"/>
    </row>
    <row r="22" spans="1:16" x14ac:dyDescent="0.2">
      <c r="A22" s="43"/>
      <c r="B22" s="43"/>
      <c r="C22" s="43"/>
      <c r="D22" s="43"/>
      <c r="E22" s="43"/>
      <c r="F22" s="43"/>
      <c r="G22" s="43"/>
      <c r="H22" s="43"/>
      <c r="I22" s="43"/>
      <c r="J22" s="43"/>
      <c r="K22" s="43"/>
      <c r="L22" s="43"/>
      <c r="M22" s="43"/>
      <c r="N22" s="43"/>
    </row>
    <row r="26" spans="1:16" x14ac:dyDescent="0.2">
      <c r="M26" s="1"/>
      <c r="N26" s="1"/>
      <c r="O26" s="1"/>
    </row>
    <row r="27" spans="1:16" x14ac:dyDescent="0.2">
      <c r="M27" s="1"/>
      <c r="N27" s="1"/>
      <c r="O27" s="1"/>
    </row>
    <row r="28" spans="1:16" x14ac:dyDescent="0.2">
      <c r="M28" s="1"/>
      <c r="N28" s="1"/>
      <c r="O28" s="1"/>
    </row>
    <row r="29" spans="1:16" x14ac:dyDescent="0.2">
      <c r="M29" s="1"/>
      <c r="N29" s="1"/>
      <c r="O29" s="1"/>
    </row>
    <row r="30" spans="1:16" x14ac:dyDescent="0.2">
      <c r="M30" s="1"/>
      <c r="N30" s="1"/>
      <c r="O30" s="1"/>
    </row>
    <row r="31" spans="1:16" x14ac:dyDescent="0.2">
      <c r="M31" s="1"/>
      <c r="N31" s="1"/>
      <c r="O31" s="1"/>
    </row>
    <row r="32" spans="1:16" x14ac:dyDescent="0.2">
      <c r="M32" s="1"/>
      <c r="N32" s="1"/>
      <c r="O32" s="1"/>
    </row>
  </sheetData>
  <mergeCells count="5">
    <mergeCell ref="C4:F4"/>
    <mergeCell ref="A5:A18"/>
    <mergeCell ref="G4:J4"/>
    <mergeCell ref="K4:N4"/>
    <mergeCell ref="A20:N20"/>
  </mergeCells>
  <phoneticPr fontId="4" type="noConversion"/>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558E4-07B6-4C1E-AE64-96CA4FB07A15}">
  <dimension ref="A2:Q15"/>
  <sheetViews>
    <sheetView zoomScale="75" workbookViewId="0">
      <selection activeCell="O40" sqref="O40"/>
    </sheetView>
  </sheetViews>
  <sheetFormatPr baseColWidth="10" defaultColWidth="8.83203125" defaultRowHeight="15" x14ac:dyDescent="0.2"/>
  <cols>
    <col min="3" max="3" width="10.6640625" customWidth="1"/>
    <col min="15" max="15" width="9.1640625" customWidth="1"/>
  </cols>
  <sheetData>
    <row r="2" spans="1:17" x14ac:dyDescent="0.2">
      <c r="A2" s="7" t="s">
        <v>11</v>
      </c>
      <c r="B2" s="7" t="s">
        <v>12</v>
      </c>
      <c r="C2" s="7" t="s">
        <v>13</v>
      </c>
      <c r="I2" s="7" t="s">
        <v>11</v>
      </c>
      <c r="J2" s="7" t="s">
        <v>12</v>
      </c>
      <c r="K2" s="7" t="s">
        <v>13</v>
      </c>
    </row>
    <row r="3" spans="1:17" x14ac:dyDescent="0.2">
      <c r="A3" s="7">
        <v>95.722588450000003</v>
      </c>
      <c r="B3" s="7">
        <v>0.84296477999999997</v>
      </c>
      <c r="C3" s="7">
        <v>23.312633099999999</v>
      </c>
      <c r="I3" s="7">
        <v>95.781780159999997</v>
      </c>
      <c r="J3" s="7">
        <v>0.85230344000000002</v>
      </c>
      <c r="K3" s="7">
        <v>20.978906460000001</v>
      </c>
    </row>
    <row r="4" spans="1:17" x14ac:dyDescent="0.2">
      <c r="D4" s="1"/>
      <c r="E4" s="1"/>
      <c r="F4" s="1"/>
    </row>
    <row r="5" spans="1:17" ht="19" x14ac:dyDescent="0.25">
      <c r="D5" s="62" t="s">
        <v>38</v>
      </c>
      <c r="E5" s="62" t="s">
        <v>10</v>
      </c>
      <c r="F5" s="62"/>
      <c r="O5" s="98" t="s">
        <v>16</v>
      </c>
      <c r="P5" s="98" t="s">
        <v>17</v>
      </c>
      <c r="Q5" s="98"/>
    </row>
    <row r="6" spans="1:17" x14ac:dyDescent="0.2">
      <c r="D6" s="1"/>
      <c r="E6" s="1"/>
      <c r="F6" s="1"/>
    </row>
    <row r="7" spans="1:17" x14ac:dyDescent="0.2">
      <c r="D7" s="1"/>
      <c r="E7" s="1"/>
      <c r="F7" s="1"/>
    </row>
    <row r="8" spans="1:17" x14ac:dyDescent="0.2">
      <c r="A8" s="6" t="s">
        <v>6</v>
      </c>
      <c r="B8" s="6" t="s">
        <v>7</v>
      </c>
      <c r="C8" s="6" t="s">
        <v>9</v>
      </c>
      <c r="D8" s="6"/>
      <c r="E8" s="1"/>
      <c r="F8" s="1"/>
      <c r="K8" s="6" t="s">
        <v>6</v>
      </c>
      <c r="L8" s="6" t="s">
        <v>7</v>
      </c>
      <c r="M8" s="6" t="s">
        <v>19</v>
      </c>
      <c r="N8" s="6"/>
    </row>
    <row r="9" spans="1:17" x14ac:dyDescent="0.2">
      <c r="A9" s="6" t="s">
        <v>1</v>
      </c>
      <c r="B9" s="6" t="s">
        <v>20</v>
      </c>
      <c r="C9" s="6" t="s">
        <v>21</v>
      </c>
      <c r="D9" s="6" t="s">
        <v>14</v>
      </c>
      <c r="K9" s="6" t="s">
        <v>1</v>
      </c>
      <c r="L9" s="6" t="s">
        <v>20</v>
      </c>
      <c r="M9" s="6" t="s">
        <v>22</v>
      </c>
      <c r="N9" s="6" t="s">
        <v>14</v>
      </c>
    </row>
    <row r="10" spans="1:17" x14ac:dyDescent="0.2">
      <c r="A10" s="6">
        <v>0</v>
      </c>
      <c r="B10" s="59">
        <v>95.571428571428569</v>
      </c>
      <c r="C10" s="6">
        <f>($A$3+$B$3*$C$3*A10)/($B$3*A10+1)</f>
        <v>95.722588450000003</v>
      </c>
      <c r="D10" s="6">
        <f>(B10-C10)^2</f>
        <v>2.2849308889730701E-2</v>
      </c>
      <c r="E10">
        <f>(B10-B15)^2</f>
        <v>1053.9298469387752</v>
      </c>
      <c r="K10" s="6">
        <v>0</v>
      </c>
      <c r="L10" s="59">
        <v>95.571428571428569</v>
      </c>
      <c r="M10" s="6">
        <f>($I$3-$K$3)*((K10+1)^-$J$3)+$K$3</f>
        <v>95.781780159999997</v>
      </c>
      <c r="N10" s="6">
        <f>(L10-M10)^2</f>
        <v>4.4247790814523034E-2</v>
      </c>
      <c r="O10">
        <f>(M10-B15)^2</f>
        <v>1067.631922873263</v>
      </c>
    </row>
    <row r="11" spans="1:17" x14ac:dyDescent="0.2">
      <c r="A11" s="6">
        <v>1</v>
      </c>
      <c r="B11" s="59">
        <v>64.142857142857139</v>
      </c>
      <c r="C11" s="6">
        <f>($A$3+$B$3*$C$3*A11)/($B$3*A11+1)</f>
        <v>62.602562096906823</v>
      </c>
      <c r="D11" s="6">
        <f t="shared" ref="D11:D13" si="0">(B11-C11)^2</f>
        <v>2.3725088285790861</v>
      </c>
      <c r="E11">
        <f>(B11-B15)^2</f>
        <v>1.0727040816326363</v>
      </c>
      <c r="K11" s="6">
        <v>1</v>
      </c>
      <c r="L11" s="59">
        <v>64.142857142857139</v>
      </c>
      <c r="M11" s="6">
        <f>($I$3-$K$3)*((K11+1)^-$J$3)+$K$3</f>
        <v>62.412192825592385</v>
      </c>
      <c r="N11" s="6">
        <f t="shared" ref="N11:N13" si="1">(L11-M11)^2</f>
        <v>2.9951989790534772</v>
      </c>
      <c r="O11">
        <f>(M11-B15)^2</f>
        <v>0.48295554635200816</v>
      </c>
    </row>
    <row r="12" spans="1:17" x14ac:dyDescent="0.2">
      <c r="A12" s="6">
        <v>2</v>
      </c>
      <c r="B12" s="59">
        <v>47</v>
      </c>
      <c r="C12" s="6">
        <f>($A$3+$B$3*$C$3*A12)/($B$3*A12+1)</f>
        <v>50.271625781103673</v>
      </c>
      <c r="D12" s="6">
        <f t="shared" si="0"/>
        <v>10.703535251582217</v>
      </c>
      <c r="E12">
        <f>(B12-B15)^2</f>
        <v>259.4400510204083</v>
      </c>
      <c r="K12" s="6">
        <v>2</v>
      </c>
      <c r="L12" s="59">
        <v>47</v>
      </c>
      <c r="M12" s="6">
        <f>($I$3-$K$3)*((K12+1)^-$J$3)+$K$3</f>
        <v>50.305808989709988</v>
      </c>
      <c r="N12" s="6">
        <f t="shared" si="1"/>
        <v>10.928373076447368</v>
      </c>
      <c r="O12">
        <f>(M12-B15)^2</f>
        <v>163.8741487854839</v>
      </c>
    </row>
    <row r="13" spans="1:17" x14ac:dyDescent="0.2">
      <c r="A13" s="6">
        <v>3</v>
      </c>
      <c r="B13" s="59">
        <v>45.714285714285715</v>
      </c>
      <c r="C13" s="6">
        <f>($A$3+$B$3*$C$3*A13)/($B$3*A13+1)</f>
        <v>43.831795300248821</v>
      </c>
      <c r="D13" s="6">
        <f t="shared" si="0"/>
        <v>3.5437701589407977</v>
      </c>
      <c r="E13">
        <f>(B13-B15)^2</f>
        <v>302.51147959183686</v>
      </c>
      <c r="K13" s="6">
        <v>3</v>
      </c>
      <c r="L13" s="59">
        <v>45.714285714285715</v>
      </c>
      <c r="M13" s="6">
        <f>($I$3-$K$3)*((K13+1)^-$J$3)+$K$3</f>
        <v>43.928789721679877</v>
      </c>
      <c r="N13" s="6">
        <f t="shared" si="1"/>
        <v>3.1879959396115085</v>
      </c>
      <c r="O13">
        <f>(M13-B15)^2</f>
        <v>367.80922898852288</v>
      </c>
    </row>
    <row r="14" spans="1:17" x14ac:dyDescent="0.2">
      <c r="A14" s="6"/>
      <c r="B14" s="6"/>
      <c r="C14" s="6"/>
      <c r="D14" s="6">
        <f>SUM(D10:D13)</f>
        <v>16.64266354799183</v>
      </c>
      <c r="E14">
        <f>SUM(E10:E13)</f>
        <v>1616.9540816326528</v>
      </c>
      <c r="K14" s="6"/>
      <c r="L14" s="6"/>
      <c r="M14" s="6"/>
      <c r="N14" s="6">
        <f>SUM(N10:N13)</f>
        <v>17.155815785926876</v>
      </c>
      <c r="O14">
        <f>SUM(O10:O13)</f>
        <v>1599.7982561936217</v>
      </c>
    </row>
    <row r="15" spans="1:17" x14ac:dyDescent="0.2">
      <c r="B15">
        <f>AVERAGE(B10:B13)</f>
        <v>63.107142857142861</v>
      </c>
      <c r="D15" s="68">
        <f>D14/E14</f>
        <v>1.0292601216719516E-2</v>
      </c>
      <c r="E15" s="69">
        <f>1-D15</f>
        <v>0.98970739878328051</v>
      </c>
      <c r="N15" s="68">
        <f>N14/O14</f>
        <v>1.0723737020907547E-2</v>
      </c>
      <c r="O15" s="69">
        <f>1-N15</f>
        <v>0.98927626297909244</v>
      </c>
    </row>
  </sheetData>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48A48-6D2D-4F2C-B0E0-4C9694788373}">
  <dimension ref="A1:T36"/>
  <sheetViews>
    <sheetView topLeftCell="A14" workbookViewId="0">
      <selection activeCell="A18" sqref="A18:O27"/>
    </sheetView>
  </sheetViews>
  <sheetFormatPr baseColWidth="10" defaultColWidth="8.83203125" defaultRowHeight="15" x14ac:dyDescent="0.2"/>
  <sheetData>
    <row r="1" spans="1:20" ht="16" thickBot="1" x14ac:dyDescent="0.25">
      <c r="A1" s="19" t="s">
        <v>1</v>
      </c>
      <c r="B1" s="20">
        <v>0</v>
      </c>
      <c r="C1" s="20">
        <v>1</v>
      </c>
      <c r="D1" s="20">
        <v>2</v>
      </c>
      <c r="E1" s="21">
        <v>3</v>
      </c>
      <c r="F1" s="22"/>
      <c r="G1" s="23">
        <v>0</v>
      </c>
      <c r="H1" s="20">
        <v>1</v>
      </c>
      <c r="I1" s="20">
        <v>2</v>
      </c>
      <c r="J1" s="21">
        <v>3</v>
      </c>
      <c r="K1" s="22"/>
      <c r="L1" s="23">
        <v>0</v>
      </c>
      <c r="M1" s="20">
        <v>1</v>
      </c>
      <c r="N1" s="20">
        <v>2</v>
      </c>
      <c r="O1" s="21">
        <v>3</v>
      </c>
    </row>
    <row r="2" spans="1:20" ht="15" customHeight="1" thickBot="1" x14ac:dyDescent="0.25">
      <c r="A2" s="22" t="s">
        <v>25</v>
      </c>
      <c r="B2" s="24" t="s">
        <v>26</v>
      </c>
      <c r="C2" s="24"/>
      <c r="D2" s="24"/>
      <c r="E2" s="25"/>
      <c r="G2" s="26" t="s">
        <v>27</v>
      </c>
      <c r="H2" s="24"/>
      <c r="I2" s="24"/>
      <c r="J2" s="25"/>
      <c r="L2" s="26" t="s">
        <v>28</v>
      </c>
      <c r="M2" s="24"/>
      <c r="N2" s="24"/>
      <c r="O2" s="25"/>
      <c r="Q2" s="27" t="s">
        <v>29</v>
      </c>
    </row>
    <row r="3" spans="1:20" x14ac:dyDescent="0.2">
      <c r="A3" s="22">
        <v>1</v>
      </c>
      <c r="B3" s="28">
        <v>175</v>
      </c>
      <c r="C3" s="29">
        <v>140</v>
      </c>
      <c r="D3" s="29">
        <v>211</v>
      </c>
      <c r="E3" s="30">
        <v>73</v>
      </c>
      <c r="G3" s="31">
        <v>208</v>
      </c>
      <c r="H3" s="29">
        <v>154</v>
      </c>
      <c r="I3" s="29">
        <v>144</v>
      </c>
      <c r="J3" s="30">
        <v>128</v>
      </c>
      <c r="L3" s="31">
        <v>137</v>
      </c>
      <c r="M3" s="29">
        <v>111</v>
      </c>
      <c r="N3" s="29">
        <v>113</v>
      </c>
      <c r="O3" s="30">
        <v>101</v>
      </c>
      <c r="Q3" s="32">
        <f>AVERAGE(B3,G3,L3)</f>
        <v>173.33333333333334</v>
      </c>
      <c r="R3" s="33">
        <f t="shared" ref="R3:T16" si="0">AVERAGE(C3,H3,M3)</f>
        <v>135</v>
      </c>
      <c r="S3" s="33">
        <f t="shared" si="0"/>
        <v>156</v>
      </c>
      <c r="T3" s="2">
        <f t="shared" si="0"/>
        <v>100.66666666666667</v>
      </c>
    </row>
    <row r="4" spans="1:20" x14ac:dyDescent="0.2">
      <c r="A4" s="22">
        <v>2</v>
      </c>
      <c r="B4" s="28">
        <v>370</v>
      </c>
      <c r="C4" s="29">
        <v>110</v>
      </c>
      <c r="D4" s="29">
        <v>30</v>
      </c>
      <c r="E4" s="30">
        <v>25</v>
      </c>
      <c r="G4" s="31">
        <v>286</v>
      </c>
      <c r="H4" s="29">
        <v>53</v>
      </c>
      <c r="I4" s="29">
        <v>36</v>
      </c>
      <c r="J4" s="30">
        <v>27</v>
      </c>
      <c r="L4" s="31">
        <v>100</v>
      </c>
      <c r="M4" s="29">
        <v>44</v>
      </c>
      <c r="N4" s="29">
        <v>32</v>
      </c>
      <c r="O4" s="30">
        <v>13</v>
      </c>
      <c r="Q4" s="34">
        <f t="shared" ref="Q4:Q16" si="1">AVERAGE(B4,G4,L4)</f>
        <v>252</v>
      </c>
      <c r="R4" s="6">
        <f t="shared" si="0"/>
        <v>69</v>
      </c>
      <c r="S4" s="6">
        <f t="shared" si="0"/>
        <v>32.666666666666664</v>
      </c>
      <c r="T4" s="3">
        <f t="shared" si="0"/>
        <v>21.666666666666668</v>
      </c>
    </row>
    <row r="5" spans="1:20" x14ac:dyDescent="0.2">
      <c r="A5" s="22">
        <v>3</v>
      </c>
      <c r="B5" s="28">
        <v>270</v>
      </c>
      <c r="C5" s="29">
        <v>170</v>
      </c>
      <c r="D5" s="29">
        <v>117</v>
      </c>
      <c r="E5" s="30">
        <v>114</v>
      </c>
      <c r="G5" s="31">
        <v>50</v>
      </c>
      <c r="H5" s="29">
        <v>59</v>
      </c>
      <c r="I5" s="29">
        <v>45</v>
      </c>
      <c r="J5" s="30">
        <v>40</v>
      </c>
      <c r="L5" s="31">
        <v>105</v>
      </c>
      <c r="M5" s="29">
        <v>80</v>
      </c>
      <c r="N5" s="29">
        <v>60</v>
      </c>
      <c r="O5" s="30">
        <v>60</v>
      </c>
      <c r="Q5" s="34">
        <f t="shared" si="1"/>
        <v>141.66666666666666</v>
      </c>
      <c r="R5" s="6">
        <f t="shared" si="0"/>
        <v>103</v>
      </c>
      <c r="S5" s="6">
        <f t="shared" si="0"/>
        <v>74</v>
      </c>
      <c r="T5" s="3">
        <f t="shared" si="0"/>
        <v>71.333333333333329</v>
      </c>
    </row>
    <row r="6" spans="1:20" x14ac:dyDescent="0.2">
      <c r="A6" s="22">
        <v>4</v>
      </c>
      <c r="B6" s="28">
        <v>80</v>
      </c>
      <c r="C6" s="29">
        <v>35</v>
      </c>
      <c r="D6" s="29">
        <v>16</v>
      </c>
      <c r="E6" s="30">
        <v>13</v>
      </c>
      <c r="G6" s="31">
        <v>78</v>
      </c>
      <c r="H6" s="29">
        <v>42</v>
      </c>
      <c r="I6" s="29">
        <v>39</v>
      </c>
      <c r="J6" s="30">
        <v>19</v>
      </c>
      <c r="L6" s="31">
        <v>113</v>
      </c>
      <c r="M6" s="29">
        <v>50</v>
      </c>
      <c r="N6" s="29">
        <v>29</v>
      </c>
      <c r="O6" s="30">
        <v>29</v>
      </c>
      <c r="Q6" s="34">
        <f t="shared" si="1"/>
        <v>90.333333333333329</v>
      </c>
      <c r="R6" s="6">
        <f t="shared" si="0"/>
        <v>42.333333333333336</v>
      </c>
      <c r="S6" s="6">
        <f t="shared" si="0"/>
        <v>28</v>
      </c>
      <c r="T6" s="3">
        <f t="shared" si="0"/>
        <v>20.333333333333332</v>
      </c>
    </row>
    <row r="7" spans="1:20" x14ac:dyDescent="0.2">
      <c r="A7" s="22">
        <v>5</v>
      </c>
      <c r="B7" s="28">
        <v>80</v>
      </c>
      <c r="C7" s="29">
        <v>23</v>
      </c>
      <c r="D7" s="29">
        <v>30</v>
      </c>
      <c r="E7" s="30">
        <v>13</v>
      </c>
      <c r="G7" s="31">
        <v>59</v>
      </c>
      <c r="H7" s="29">
        <v>33</v>
      </c>
      <c r="I7" s="29">
        <v>20</v>
      </c>
      <c r="J7" s="30">
        <v>13</v>
      </c>
      <c r="L7" s="31">
        <v>139</v>
      </c>
      <c r="M7" s="29">
        <v>63</v>
      </c>
      <c r="N7" s="29">
        <v>28</v>
      </c>
      <c r="O7" s="30">
        <v>22</v>
      </c>
      <c r="Q7" s="34">
        <f t="shared" si="1"/>
        <v>92.666666666666671</v>
      </c>
      <c r="R7" s="6">
        <f t="shared" si="0"/>
        <v>39.666666666666664</v>
      </c>
      <c r="S7" s="6">
        <f t="shared" si="0"/>
        <v>26</v>
      </c>
      <c r="T7" s="3">
        <f t="shared" si="0"/>
        <v>16</v>
      </c>
    </row>
    <row r="8" spans="1:20" x14ac:dyDescent="0.2">
      <c r="A8" s="22">
        <v>6</v>
      </c>
      <c r="B8" s="28">
        <v>55</v>
      </c>
      <c r="C8" s="29">
        <v>20</v>
      </c>
      <c r="D8" s="29">
        <v>19</v>
      </c>
      <c r="E8" s="30">
        <v>18</v>
      </c>
      <c r="G8" s="31">
        <v>83</v>
      </c>
      <c r="H8" s="29">
        <v>15</v>
      </c>
      <c r="I8" s="29">
        <v>13</v>
      </c>
      <c r="J8" s="30">
        <v>13</v>
      </c>
      <c r="L8" s="31">
        <v>115</v>
      </c>
      <c r="M8" s="29">
        <v>35</v>
      </c>
      <c r="N8" s="29">
        <v>29</v>
      </c>
      <c r="O8" s="30">
        <v>41</v>
      </c>
      <c r="Q8" s="34">
        <f t="shared" si="1"/>
        <v>84.333333333333329</v>
      </c>
      <c r="R8" s="6">
        <f t="shared" si="0"/>
        <v>23.333333333333332</v>
      </c>
      <c r="S8" s="6">
        <f t="shared" si="0"/>
        <v>20.333333333333332</v>
      </c>
      <c r="T8" s="3">
        <f t="shared" si="0"/>
        <v>24</v>
      </c>
    </row>
    <row r="9" spans="1:20" x14ac:dyDescent="0.2">
      <c r="A9" s="22">
        <v>7</v>
      </c>
      <c r="B9" s="28">
        <v>127</v>
      </c>
      <c r="C9" s="29">
        <v>46</v>
      </c>
      <c r="D9" s="29">
        <v>50</v>
      </c>
      <c r="E9" s="30">
        <v>56</v>
      </c>
      <c r="G9" s="31">
        <v>97</v>
      </c>
      <c r="H9" s="29">
        <v>46</v>
      </c>
      <c r="I9" s="29">
        <v>67</v>
      </c>
      <c r="J9" s="30">
        <v>39</v>
      </c>
      <c r="L9" s="31">
        <v>115</v>
      </c>
      <c r="M9" s="29">
        <v>50</v>
      </c>
      <c r="N9" s="29">
        <v>56</v>
      </c>
      <c r="O9" s="30">
        <v>52</v>
      </c>
      <c r="Q9" s="34">
        <f t="shared" si="1"/>
        <v>113</v>
      </c>
      <c r="R9" s="6">
        <f t="shared" si="0"/>
        <v>47.333333333333336</v>
      </c>
      <c r="S9" s="6">
        <f t="shared" si="0"/>
        <v>57.666666666666664</v>
      </c>
      <c r="T9" s="3">
        <f t="shared" si="0"/>
        <v>49</v>
      </c>
    </row>
    <row r="10" spans="1:20" x14ac:dyDescent="0.2">
      <c r="A10" s="22">
        <v>8</v>
      </c>
      <c r="B10" s="28">
        <v>265</v>
      </c>
      <c r="C10" s="29">
        <v>70</v>
      </c>
      <c r="D10" s="29">
        <v>63</v>
      </c>
      <c r="E10" s="30">
        <v>21</v>
      </c>
      <c r="G10" s="31">
        <v>103</v>
      </c>
      <c r="H10" s="29">
        <v>42</v>
      </c>
      <c r="I10" s="29">
        <v>44</v>
      </c>
      <c r="J10" s="30">
        <v>31</v>
      </c>
      <c r="L10" s="31">
        <v>146</v>
      </c>
      <c r="M10" s="29">
        <v>97</v>
      </c>
      <c r="N10" s="29">
        <v>92</v>
      </c>
      <c r="O10" s="30">
        <v>58</v>
      </c>
      <c r="Q10" s="34">
        <f t="shared" si="1"/>
        <v>171.33333333333334</v>
      </c>
      <c r="R10" s="6">
        <f t="shared" si="0"/>
        <v>69.666666666666671</v>
      </c>
      <c r="S10" s="6">
        <f t="shared" si="0"/>
        <v>66.333333333333329</v>
      </c>
      <c r="T10" s="3">
        <f t="shared" si="0"/>
        <v>36.666666666666664</v>
      </c>
    </row>
    <row r="11" spans="1:20" x14ac:dyDescent="0.2">
      <c r="A11" s="22">
        <v>9</v>
      </c>
      <c r="B11" s="28">
        <v>205</v>
      </c>
      <c r="C11" s="29">
        <v>165</v>
      </c>
      <c r="D11" s="29">
        <v>58</v>
      </c>
      <c r="E11" s="30">
        <v>64</v>
      </c>
      <c r="G11" s="31">
        <v>150</v>
      </c>
      <c r="H11" s="29">
        <v>115</v>
      </c>
      <c r="I11" s="29">
        <v>107</v>
      </c>
      <c r="J11" s="30">
        <v>102</v>
      </c>
      <c r="L11" s="31">
        <v>159</v>
      </c>
      <c r="M11" s="29">
        <v>113</v>
      </c>
      <c r="N11" s="29">
        <v>87</v>
      </c>
      <c r="O11" s="30">
        <v>82</v>
      </c>
      <c r="Q11" s="34">
        <f t="shared" si="1"/>
        <v>171.33333333333334</v>
      </c>
      <c r="R11" s="6">
        <f t="shared" si="0"/>
        <v>131</v>
      </c>
      <c r="S11" s="6">
        <f t="shared" si="0"/>
        <v>84</v>
      </c>
      <c r="T11" s="3">
        <f t="shared" si="0"/>
        <v>82.666666666666671</v>
      </c>
    </row>
    <row r="12" spans="1:20" x14ac:dyDescent="0.2">
      <c r="A12" s="22">
        <v>10</v>
      </c>
      <c r="B12" s="28">
        <v>52</v>
      </c>
      <c r="C12" s="29">
        <v>18</v>
      </c>
      <c r="D12" s="29">
        <v>71</v>
      </c>
      <c r="E12" s="30">
        <v>21</v>
      </c>
      <c r="G12" s="31">
        <v>34</v>
      </c>
      <c r="H12" s="29">
        <v>17</v>
      </c>
      <c r="I12" s="29">
        <v>18</v>
      </c>
      <c r="J12" s="30">
        <v>16</v>
      </c>
      <c r="L12" s="31">
        <v>17</v>
      </c>
      <c r="M12" s="29">
        <v>15</v>
      </c>
      <c r="N12" s="29">
        <v>21</v>
      </c>
      <c r="O12" s="30">
        <v>14</v>
      </c>
      <c r="Q12" s="34">
        <f t="shared" si="1"/>
        <v>34.333333333333336</v>
      </c>
      <c r="R12" s="6">
        <f t="shared" si="0"/>
        <v>16.666666666666668</v>
      </c>
      <c r="S12" s="6">
        <f t="shared" si="0"/>
        <v>36.666666666666664</v>
      </c>
      <c r="T12" s="3">
        <f t="shared" si="0"/>
        <v>17</v>
      </c>
    </row>
    <row r="13" spans="1:20" x14ac:dyDescent="0.2">
      <c r="A13" s="22">
        <v>11</v>
      </c>
      <c r="B13" s="28">
        <v>210</v>
      </c>
      <c r="C13" s="29">
        <v>71</v>
      </c>
      <c r="D13" s="29">
        <v>63</v>
      </c>
      <c r="E13" s="30">
        <v>26</v>
      </c>
      <c r="G13" s="31">
        <v>60</v>
      </c>
      <c r="H13" s="29">
        <v>31</v>
      </c>
      <c r="I13" s="29">
        <v>21</v>
      </c>
      <c r="J13" s="30">
        <v>18</v>
      </c>
      <c r="L13" s="31">
        <v>38</v>
      </c>
      <c r="M13" s="29">
        <v>32</v>
      </c>
      <c r="N13" s="29">
        <v>71</v>
      </c>
      <c r="O13" s="30">
        <v>24</v>
      </c>
      <c r="Q13" s="34">
        <f t="shared" si="1"/>
        <v>102.66666666666667</v>
      </c>
      <c r="R13" s="6">
        <f t="shared" si="0"/>
        <v>44.666666666666664</v>
      </c>
      <c r="S13" s="6">
        <f t="shared" si="0"/>
        <v>51.666666666666664</v>
      </c>
      <c r="T13" s="3">
        <f t="shared" si="0"/>
        <v>22.666666666666668</v>
      </c>
    </row>
    <row r="14" spans="1:20" x14ac:dyDescent="0.2">
      <c r="A14" s="22">
        <v>12</v>
      </c>
      <c r="B14" s="28">
        <v>169</v>
      </c>
      <c r="C14" s="29">
        <v>82</v>
      </c>
      <c r="D14" s="29">
        <v>47</v>
      </c>
      <c r="E14" s="30">
        <v>27</v>
      </c>
      <c r="G14" s="31">
        <v>73</v>
      </c>
      <c r="H14" s="29">
        <v>38</v>
      </c>
      <c r="I14" s="29">
        <v>91</v>
      </c>
      <c r="J14" s="30">
        <v>58</v>
      </c>
      <c r="L14" s="31">
        <v>106</v>
      </c>
      <c r="M14" s="29">
        <v>22</v>
      </c>
      <c r="N14" s="29">
        <v>28</v>
      </c>
      <c r="O14" s="30">
        <v>28</v>
      </c>
      <c r="Q14" s="34">
        <f t="shared" si="1"/>
        <v>116</v>
      </c>
      <c r="R14" s="6">
        <f t="shared" si="0"/>
        <v>47.333333333333336</v>
      </c>
      <c r="S14" s="6">
        <f t="shared" si="0"/>
        <v>55.333333333333336</v>
      </c>
      <c r="T14" s="3">
        <f t="shared" si="0"/>
        <v>37.666666666666664</v>
      </c>
    </row>
    <row r="15" spans="1:20" x14ac:dyDescent="0.2">
      <c r="A15" s="22">
        <v>13</v>
      </c>
      <c r="B15" s="28">
        <v>212</v>
      </c>
      <c r="C15" s="29">
        <v>253</v>
      </c>
      <c r="D15" s="29">
        <v>54</v>
      </c>
      <c r="E15" s="30">
        <v>47</v>
      </c>
      <c r="G15" s="31">
        <v>46</v>
      </c>
      <c r="H15" s="29">
        <v>34</v>
      </c>
      <c r="I15" s="29">
        <v>25</v>
      </c>
      <c r="J15" s="30">
        <v>17</v>
      </c>
      <c r="L15" s="31">
        <v>73</v>
      </c>
      <c r="M15" s="29">
        <v>32</v>
      </c>
      <c r="N15" s="29">
        <v>26</v>
      </c>
      <c r="O15" s="30">
        <v>19</v>
      </c>
      <c r="Q15" s="34">
        <f t="shared" si="1"/>
        <v>110.33333333333333</v>
      </c>
      <c r="R15" s="6">
        <f t="shared" si="0"/>
        <v>106.33333333333333</v>
      </c>
      <c r="S15" s="6">
        <f t="shared" si="0"/>
        <v>35</v>
      </c>
      <c r="T15" s="3">
        <f t="shared" si="0"/>
        <v>27.666666666666668</v>
      </c>
    </row>
    <row r="16" spans="1:20" ht="16" thickBot="1" x14ac:dyDescent="0.25">
      <c r="A16" s="35">
        <v>14</v>
      </c>
      <c r="B16" s="36">
        <v>150</v>
      </c>
      <c r="C16" s="37">
        <v>75</v>
      </c>
      <c r="D16" s="37">
        <v>63</v>
      </c>
      <c r="E16" s="38">
        <v>45</v>
      </c>
      <c r="F16" s="39"/>
      <c r="G16" s="40">
        <v>75</v>
      </c>
      <c r="H16" s="37">
        <v>78</v>
      </c>
      <c r="I16" s="37">
        <v>27</v>
      </c>
      <c r="J16" s="38">
        <v>26</v>
      </c>
      <c r="K16" s="39"/>
      <c r="L16" s="40">
        <v>73</v>
      </c>
      <c r="M16" s="37">
        <v>135</v>
      </c>
      <c r="N16" s="37">
        <v>28</v>
      </c>
      <c r="O16" s="38">
        <v>66</v>
      </c>
      <c r="Q16" s="41">
        <f t="shared" si="1"/>
        <v>99.333333333333329</v>
      </c>
      <c r="R16" s="42">
        <f t="shared" si="0"/>
        <v>96</v>
      </c>
      <c r="S16" s="42">
        <f t="shared" si="0"/>
        <v>39.333333333333336</v>
      </c>
      <c r="T16" s="4">
        <f t="shared" si="0"/>
        <v>45.666666666666664</v>
      </c>
    </row>
    <row r="17" spans="1:20" ht="16" thickBot="1" x14ac:dyDescent="0.25"/>
    <row r="18" spans="1:20" ht="16" thickBot="1" x14ac:dyDescent="0.25">
      <c r="A18" s="70"/>
      <c r="B18" s="71" t="s">
        <v>26</v>
      </c>
      <c r="C18" s="72"/>
      <c r="D18" s="72"/>
      <c r="E18" s="73"/>
      <c r="F18" s="74"/>
      <c r="G18" s="71" t="s">
        <v>27</v>
      </c>
      <c r="H18" s="72"/>
      <c r="I18" s="72"/>
      <c r="J18" s="73"/>
      <c r="K18" s="74"/>
      <c r="L18" s="71" t="s">
        <v>28</v>
      </c>
      <c r="M18" s="72"/>
      <c r="N18" s="72"/>
      <c r="O18" s="73"/>
    </row>
    <row r="19" spans="1:20" ht="16" thickBot="1" x14ac:dyDescent="0.25">
      <c r="A19" s="75" t="s">
        <v>47</v>
      </c>
      <c r="B19" s="76">
        <v>0</v>
      </c>
      <c r="C19" s="74">
        <v>1</v>
      </c>
      <c r="D19" s="74">
        <v>2</v>
      </c>
      <c r="E19" s="77">
        <v>3</v>
      </c>
      <c r="F19" s="74"/>
      <c r="G19" s="76">
        <v>0</v>
      </c>
      <c r="H19" s="74">
        <v>1</v>
      </c>
      <c r="I19" s="74">
        <v>2</v>
      </c>
      <c r="J19" s="77">
        <v>3</v>
      </c>
      <c r="K19" s="74"/>
      <c r="L19" s="76">
        <v>0</v>
      </c>
      <c r="M19" s="74">
        <v>1</v>
      </c>
      <c r="N19" s="74">
        <v>2</v>
      </c>
      <c r="O19" s="77">
        <v>3</v>
      </c>
    </row>
    <row r="20" spans="1:20" x14ac:dyDescent="0.2">
      <c r="A20" s="76" t="s">
        <v>40</v>
      </c>
      <c r="B20" s="78">
        <v>270</v>
      </c>
      <c r="C20" s="79">
        <v>170</v>
      </c>
      <c r="D20" s="79">
        <v>117</v>
      </c>
      <c r="E20" s="80">
        <v>114</v>
      </c>
      <c r="F20" s="74"/>
      <c r="G20" s="78">
        <v>50</v>
      </c>
      <c r="H20" s="79">
        <v>59</v>
      </c>
      <c r="I20" s="79">
        <v>45</v>
      </c>
      <c r="J20" s="80">
        <v>40</v>
      </c>
      <c r="K20" s="74"/>
      <c r="L20" s="78">
        <v>105</v>
      </c>
      <c r="M20" s="79">
        <v>80</v>
      </c>
      <c r="N20" s="79">
        <v>60</v>
      </c>
      <c r="O20" s="80">
        <v>60</v>
      </c>
      <c r="P20" s="43">
        <v>0</v>
      </c>
      <c r="Q20" s="32">
        <f t="shared" ref="Q20:T26" si="2">AVERAGE(B20,G20,L20)</f>
        <v>141.66666666666666</v>
      </c>
      <c r="R20" s="33">
        <f t="shared" si="2"/>
        <v>103</v>
      </c>
      <c r="S20" s="33">
        <f t="shared" si="2"/>
        <v>74</v>
      </c>
      <c r="T20" s="2">
        <f t="shared" si="2"/>
        <v>71.333333333333329</v>
      </c>
    </row>
    <row r="21" spans="1:20" x14ac:dyDescent="0.2">
      <c r="A21" s="76" t="s">
        <v>41</v>
      </c>
      <c r="B21" s="81">
        <v>55</v>
      </c>
      <c r="C21" s="82">
        <v>20</v>
      </c>
      <c r="D21" s="82">
        <v>19</v>
      </c>
      <c r="E21" s="83">
        <v>18</v>
      </c>
      <c r="F21" s="74"/>
      <c r="G21" s="81">
        <v>83</v>
      </c>
      <c r="H21" s="82">
        <v>15</v>
      </c>
      <c r="I21" s="82">
        <v>13</v>
      </c>
      <c r="J21" s="83">
        <v>13</v>
      </c>
      <c r="K21" s="74"/>
      <c r="L21" s="81">
        <v>115</v>
      </c>
      <c r="M21" s="82">
        <v>35</v>
      </c>
      <c r="N21" s="82">
        <v>29</v>
      </c>
      <c r="O21" s="83">
        <v>41</v>
      </c>
      <c r="P21" s="43">
        <v>1</v>
      </c>
      <c r="Q21" s="34">
        <f t="shared" si="2"/>
        <v>84.333333333333329</v>
      </c>
      <c r="R21" s="6">
        <f t="shared" si="2"/>
        <v>23.333333333333332</v>
      </c>
      <c r="S21" s="6">
        <f t="shared" si="2"/>
        <v>20.333333333333332</v>
      </c>
      <c r="T21" s="3">
        <f t="shared" si="2"/>
        <v>24</v>
      </c>
    </row>
    <row r="22" spans="1:20" x14ac:dyDescent="0.2">
      <c r="A22" s="76" t="s">
        <v>42</v>
      </c>
      <c r="B22" s="81">
        <v>205</v>
      </c>
      <c r="C22" s="82">
        <v>165</v>
      </c>
      <c r="D22" s="82">
        <v>58</v>
      </c>
      <c r="E22" s="83">
        <v>64</v>
      </c>
      <c r="F22" s="74"/>
      <c r="G22" s="81">
        <v>150</v>
      </c>
      <c r="H22" s="82">
        <v>115</v>
      </c>
      <c r="I22" s="82">
        <v>107</v>
      </c>
      <c r="J22" s="83">
        <v>102</v>
      </c>
      <c r="K22" s="74"/>
      <c r="L22" s="81">
        <v>159</v>
      </c>
      <c r="M22" s="82">
        <v>113</v>
      </c>
      <c r="N22" s="82">
        <v>87</v>
      </c>
      <c r="O22" s="83">
        <v>82</v>
      </c>
      <c r="P22" s="43">
        <v>2</v>
      </c>
      <c r="Q22" s="34">
        <f t="shared" si="2"/>
        <v>171.33333333333334</v>
      </c>
      <c r="R22" s="6">
        <f t="shared" si="2"/>
        <v>131</v>
      </c>
      <c r="S22" s="6">
        <f t="shared" si="2"/>
        <v>84</v>
      </c>
      <c r="T22" s="3">
        <f t="shared" si="2"/>
        <v>82.666666666666671</v>
      </c>
    </row>
    <row r="23" spans="1:20" x14ac:dyDescent="0.2">
      <c r="A23" s="76" t="s">
        <v>43</v>
      </c>
      <c r="B23" s="81">
        <v>169</v>
      </c>
      <c r="C23" s="82">
        <v>82</v>
      </c>
      <c r="D23" s="82">
        <v>47</v>
      </c>
      <c r="E23" s="83">
        <v>27</v>
      </c>
      <c r="F23" s="74"/>
      <c r="G23" s="81">
        <v>73</v>
      </c>
      <c r="H23" s="82">
        <v>38</v>
      </c>
      <c r="I23" s="82">
        <v>91</v>
      </c>
      <c r="J23" s="83">
        <v>58</v>
      </c>
      <c r="K23" s="74"/>
      <c r="L23" s="81">
        <v>106</v>
      </c>
      <c r="M23" s="82">
        <v>22</v>
      </c>
      <c r="N23" s="82">
        <v>28</v>
      </c>
      <c r="O23" s="83">
        <v>28</v>
      </c>
      <c r="P23" s="43">
        <v>3</v>
      </c>
      <c r="Q23" s="34">
        <f t="shared" si="2"/>
        <v>116</v>
      </c>
      <c r="R23" s="6">
        <f t="shared" si="2"/>
        <v>47.333333333333336</v>
      </c>
      <c r="S23" s="6">
        <f t="shared" si="2"/>
        <v>55.333333333333336</v>
      </c>
      <c r="T23" s="3">
        <f t="shared" si="2"/>
        <v>37.666666666666664</v>
      </c>
    </row>
    <row r="24" spans="1:20" x14ac:dyDescent="0.2">
      <c r="A24" s="76" t="s">
        <v>44</v>
      </c>
      <c r="B24" s="81">
        <v>150</v>
      </c>
      <c r="C24" s="82">
        <v>75</v>
      </c>
      <c r="D24" s="82">
        <v>63</v>
      </c>
      <c r="E24" s="83">
        <v>45</v>
      </c>
      <c r="F24" s="74"/>
      <c r="G24" s="81">
        <v>75</v>
      </c>
      <c r="H24" s="82">
        <v>78</v>
      </c>
      <c r="I24" s="82">
        <v>27</v>
      </c>
      <c r="J24" s="83">
        <v>26</v>
      </c>
      <c r="K24" s="74"/>
      <c r="L24" s="81">
        <v>73</v>
      </c>
      <c r="M24" s="82">
        <v>135</v>
      </c>
      <c r="N24" s="82">
        <v>28</v>
      </c>
      <c r="O24" s="83">
        <v>66</v>
      </c>
      <c r="P24" s="43">
        <v>4</v>
      </c>
      <c r="Q24" s="34">
        <f t="shared" si="2"/>
        <v>99.333333333333329</v>
      </c>
      <c r="R24" s="6">
        <f t="shared" si="2"/>
        <v>96</v>
      </c>
      <c r="S24" s="6">
        <f t="shared" si="2"/>
        <v>39.333333333333336</v>
      </c>
      <c r="T24" s="3">
        <f t="shared" si="2"/>
        <v>45.666666666666664</v>
      </c>
    </row>
    <row r="25" spans="1:20" x14ac:dyDescent="0.2">
      <c r="A25" s="76" t="s">
        <v>45</v>
      </c>
      <c r="B25" s="84">
        <v>210</v>
      </c>
      <c r="C25" s="85">
        <v>71</v>
      </c>
      <c r="D25" s="85">
        <v>63</v>
      </c>
      <c r="E25" s="86">
        <v>26</v>
      </c>
      <c r="F25" s="74"/>
      <c r="G25" s="84">
        <v>60</v>
      </c>
      <c r="H25" s="85">
        <v>31</v>
      </c>
      <c r="I25" s="85">
        <v>21</v>
      </c>
      <c r="J25" s="86">
        <v>18</v>
      </c>
      <c r="K25" s="74"/>
      <c r="L25" s="84">
        <v>38</v>
      </c>
      <c r="M25" s="85">
        <v>32</v>
      </c>
      <c r="N25" s="85">
        <v>71</v>
      </c>
      <c r="O25" s="86">
        <v>24</v>
      </c>
      <c r="P25" s="43">
        <v>5</v>
      </c>
      <c r="Q25" s="34">
        <f t="shared" si="2"/>
        <v>102.66666666666667</v>
      </c>
      <c r="R25" s="6">
        <f t="shared" si="2"/>
        <v>44.666666666666664</v>
      </c>
      <c r="S25" s="6">
        <f t="shared" si="2"/>
        <v>51.666666666666664</v>
      </c>
      <c r="T25" s="3">
        <f t="shared" si="2"/>
        <v>22.666666666666668</v>
      </c>
    </row>
    <row r="26" spans="1:20" ht="16" thickBot="1" x14ac:dyDescent="0.25">
      <c r="A26" s="76" t="s">
        <v>46</v>
      </c>
      <c r="B26" s="87">
        <v>212</v>
      </c>
      <c r="C26" s="88">
        <v>253</v>
      </c>
      <c r="D26" s="88">
        <v>54</v>
      </c>
      <c r="E26" s="89">
        <v>47</v>
      </c>
      <c r="F26" s="74"/>
      <c r="G26" s="87">
        <v>46</v>
      </c>
      <c r="H26" s="88">
        <v>34</v>
      </c>
      <c r="I26" s="88">
        <v>25</v>
      </c>
      <c r="J26" s="89">
        <v>17</v>
      </c>
      <c r="K26" s="74"/>
      <c r="L26" s="87">
        <v>73</v>
      </c>
      <c r="M26" s="88">
        <v>32</v>
      </c>
      <c r="N26" s="88">
        <v>26</v>
      </c>
      <c r="O26" s="89">
        <v>19</v>
      </c>
      <c r="P26" s="43">
        <v>6</v>
      </c>
      <c r="Q26" s="41">
        <f t="shared" si="2"/>
        <v>110.33333333333333</v>
      </c>
      <c r="R26" s="42">
        <f t="shared" si="2"/>
        <v>106.33333333333333</v>
      </c>
      <c r="S26" s="42">
        <f t="shared" si="2"/>
        <v>35</v>
      </c>
      <c r="T26" s="4">
        <f t="shared" si="2"/>
        <v>27.666666666666668</v>
      </c>
    </row>
    <row r="27" spans="1:20" ht="16" thickBot="1" x14ac:dyDescent="0.25">
      <c r="A27" s="75" t="s">
        <v>39</v>
      </c>
      <c r="B27" s="90">
        <f>AVERAGE(B20:B26)</f>
        <v>181.57142857142858</v>
      </c>
      <c r="C27" s="90">
        <f>AVERAGE(C20:C26)</f>
        <v>119.42857142857143</v>
      </c>
      <c r="D27" s="90">
        <f>AVERAGE(D20:D26)</f>
        <v>60.142857142857146</v>
      </c>
      <c r="E27" s="90">
        <f>AVERAGE(E20:E26)</f>
        <v>48.714285714285715</v>
      </c>
      <c r="F27" s="91"/>
      <c r="G27" s="90">
        <f>AVERAGE(G20:G26)</f>
        <v>76.714285714285708</v>
      </c>
      <c r="H27" s="90">
        <f>AVERAGE(H20:H26)</f>
        <v>52.857142857142854</v>
      </c>
      <c r="I27" s="90">
        <f>AVERAGE(I20:I26)</f>
        <v>47</v>
      </c>
      <c r="J27" s="90">
        <f>AVERAGE(J20:J26)</f>
        <v>39.142857142857146</v>
      </c>
      <c r="K27" s="91"/>
      <c r="L27" s="90">
        <f>AVERAGE(L20:L26)</f>
        <v>95.571428571428569</v>
      </c>
      <c r="M27" s="90">
        <f>AVERAGE(M20:M26)</f>
        <v>64.142857142857139</v>
      </c>
      <c r="N27" s="90">
        <f>AVERAGE(N20:N26)</f>
        <v>47</v>
      </c>
      <c r="O27" s="90">
        <f>AVERAGE(O20:O26)</f>
        <v>45.714285714285715</v>
      </c>
    </row>
    <row r="31" spans="1:20" x14ac:dyDescent="0.2">
      <c r="B31" s="44" t="s">
        <v>30</v>
      </c>
      <c r="C31" s="44"/>
      <c r="G31" s="44" t="s">
        <v>31</v>
      </c>
      <c r="H31" s="44"/>
      <c r="L31" s="44" t="s">
        <v>32</v>
      </c>
      <c r="M31" s="44"/>
    </row>
    <row r="32" spans="1:20" x14ac:dyDescent="0.2">
      <c r="B32" s="6" t="s">
        <v>33</v>
      </c>
      <c r="C32" s="6" t="s">
        <v>34</v>
      </c>
      <c r="G32" s="6" t="s">
        <v>33</v>
      </c>
      <c r="H32" s="6" t="s">
        <v>34</v>
      </c>
      <c r="L32" s="6" t="s">
        <v>33</v>
      </c>
      <c r="M32" s="6" t="s">
        <v>34</v>
      </c>
    </row>
    <row r="33" spans="2:13" x14ac:dyDescent="0.2">
      <c r="B33" s="6">
        <v>0</v>
      </c>
      <c r="C33" s="18">
        <v>181.57142857142858</v>
      </c>
      <c r="G33" s="6">
        <v>0</v>
      </c>
      <c r="H33" s="18">
        <v>76.714285714285708</v>
      </c>
      <c r="L33" s="6">
        <v>0</v>
      </c>
      <c r="M33" s="18">
        <v>95.571428571428569</v>
      </c>
    </row>
    <row r="34" spans="2:13" x14ac:dyDescent="0.2">
      <c r="B34" s="6">
        <v>1</v>
      </c>
      <c r="C34" s="18">
        <v>119.42857142857143</v>
      </c>
      <c r="G34" s="6">
        <v>1</v>
      </c>
      <c r="H34" s="18">
        <v>52.857142857142854</v>
      </c>
      <c r="L34" s="6">
        <v>1</v>
      </c>
      <c r="M34" s="18">
        <v>64.142857142857139</v>
      </c>
    </row>
    <row r="35" spans="2:13" x14ac:dyDescent="0.2">
      <c r="B35" s="6">
        <v>2</v>
      </c>
      <c r="C35" s="18">
        <v>60.142857142857146</v>
      </c>
      <c r="G35" s="6">
        <v>2</v>
      </c>
      <c r="H35" s="18">
        <v>47</v>
      </c>
      <c r="L35" s="6">
        <v>2</v>
      </c>
      <c r="M35" s="18">
        <v>47</v>
      </c>
    </row>
    <row r="36" spans="2:13" x14ac:dyDescent="0.2">
      <c r="B36" s="6">
        <v>3</v>
      </c>
      <c r="C36" s="18">
        <v>48.714285714285715</v>
      </c>
      <c r="G36" s="6">
        <v>3</v>
      </c>
      <c r="H36" s="18">
        <v>39.142857142857146</v>
      </c>
      <c r="L36" s="6">
        <v>3</v>
      </c>
      <c r="M36" s="18">
        <v>45.714285714285715</v>
      </c>
    </row>
  </sheetData>
  <mergeCells count="9">
    <mergeCell ref="B18:E18"/>
    <mergeCell ref="G18:J18"/>
    <mergeCell ref="L18:O18"/>
    <mergeCell ref="B31:C31"/>
    <mergeCell ref="G31:H31"/>
    <mergeCell ref="L31:M31"/>
    <mergeCell ref="G2:J2"/>
    <mergeCell ref="B2:E2"/>
    <mergeCell ref="L2:O2"/>
  </mergeCells>
  <phoneticPr fontId="4" type="noConversion"/>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9E8CD-85A0-844D-9F62-9C2CDE546791}">
  <dimension ref="A1:D6"/>
  <sheetViews>
    <sheetView tabSelected="1" workbookViewId="0">
      <selection activeCell="A6" sqref="A6"/>
    </sheetView>
  </sheetViews>
  <sheetFormatPr baseColWidth="10" defaultRowHeight="15" x14ac:dyDescent="0.2"/>
  <cols>
    <col min="1" max="1" width="7.33203125" customWidth="1"/>
  </cols>
  <sheetData>
    <row r="1" spans="1:4" x14ac:dyDescent="0.2">
      <c r="A1" s="74"/>
      <c r="B1" s="117" t="s">
        <v>50</v>
      </c>
      <c r="C1" s="118"/>
      <c r="D1" s="74"/>
    </row>
    <row r="2" spans="1:4" x14ac:dyDescent="0.2">
      <c r="A2" s="74"/>
      <c r="B2" s="119" t="s">
        <v>48</v>
      </c>
      <c r="C2" s="120" t="s">
        <v>49</v>
      </c>
      <c r="D2" s="113" t="s">
        <v>39</v>
      </c>
    </row>
    <row r="3" spans="1:4" x14ac:dyDescent="0.2">
      <c r="A3" s="114" t="s">
        <v>8</v>
      </c>
      <c r="B3" s="103">
        <v>0.98277101387770993</v>
      </c>
      <c r="C3" s="104">
        <v>0.98072393198323649</v>
      </c>
      <c r="D3" s="102">
        <f>AVERAGE(B3:C3)</f>
        <v>0.98174747293047315</v>
      </c>
    </row>
    <row r="4" spans="1:4" x14ac:dyDescent="0.2">
      <c r="A4" s="115" t="s">
        <v>18</v>
      </c>
      <c r="B4" s="106">
        <v>0.99197125151643761</v>
      </c>
      <c r="C4" s="107">
        <v>0.99241287134694078</v>
      </c>
      <c r="D4" s="105">
        <f t="shared" ref="D4:D5" si="0">AVERAGE(B4:C4)</f>
        <v>0.99219206143168925</v>
      </c>
    </row>
    <row r="5" spans="1:4" x14ac:dyDescent="0.2">
      <c r="A5" s="116" t="s">
        <v>20</v>
      </c>
      <c r="B5" s="109">
        <v>0.98970739878328051</v>
      </c>
      <c r="C5" s="110">
        <v>0.98927626297909244</v>
      </c>
      <c r="D5" s="108">
        <f t="shared" si="0"/>
        <v>0.98949183088118642</v>
      </c>
    </row>
    <row r="6" spans="1:4" x14ac:dyDescent="0.2">
      <c r="A6" s="113" t="s">
        <v>51</v>
      </c>
      <c r="B6" s="111">
        <f>AVERAGE(B3:B5)</f>
        <v>0.98814988805914261</v>
      </c>
      <c r="C6" s="112">
        <f>AVERAGE(C3:C5)</f>
        <v>0.9874710221030899</v>
      </c>
      <c r="D6" s="74"/>
    </row>
  </sheetData>
  <mergeCells count="1">
    <mergeCell ref="B1:C1"/>
  </mergeCell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CB58B-BA68-6C45-9699-F1A2A127E740}">
  <dimension ref="A1:F5"/>
  <sheetViews>
    <sheetView workbookViewId="0">
      <selection sqref="A1:F5"/>
    </sheetView>
  </sheetViews>
  <sheetFormatPr baseColWidth="10" defaultRowHeight="15" x14ac:dyDescent="0.2"/>
  <cols>
    <col min="1" max="1" width="7.6640625" customWidth="1"/>
  </cols>
  <sheetData>
    <row r="1" spans="1:6" x14ac:dyDescent="0.2">
      <c r="A1" s="122"/>
      <c r="B1" s="128" t="s">
        <v>25</v>
      </c>
      <c r="C1" s="128"/>
      <c r="D1" s="128"/>
      <c r="E1" s="123"/>
      <c r="F1" s="124"/>
    </row>
    <row r="2" spans="1:6" x14ac:dyDescent="0.2">
      <c r="A2" s="115" t="s">
        <v>50</v>
      </c>
      <c r="B2" s="129" t="s">
        <v>8</v>
      </c>
      <c r="C2" s="129" t="s">
        <v>18</v>
      </c>
      <c r="D2" s="129" t="s">
        <v>20</v>
      </c>
      <c r="E2" s="100" t="s">
        <v>52</v>
      </c>
      <c r="F2" s="101" t="s">
        <v>53</v>
      </c>
    </row>
    <row r="3" spans="1:6" x14ac:dyDescent="0.2">
      <c r="A3" s="115" t="s">
        <v>48</v>
      </c>
      <c r="B3" s="126">
        <v>182.83437749999999</v>
      </c>
      <c r="C3" s="126">
        <v>76.61321126</v>
      </c>
      <c r="D3" s="124">
        <v>95.722588450000003</v>
      </c>
      <c r="E3" s="106">
        <f>(C3-B3)/B3*100</f>
        <v>-58.096933242218086</v>
      </c>
      <c r="F3" s="107">
        <f>(D3-B3)/B3*100</f>
        <v>-47.645191369987295</v>
      </c>
    </row>
    <row r="4" spans="1:6" x14ac:dyDescent="0.2">
      <c r="A4" s="116" t="s">
        <v>49</v>
      </c>
      <c r="B4" s="125">
        <v>182.910889</v>
      </c>
      <c r="C4" s="125">
        <v>76.577290619999999</v>
      </c>
      <c r="D4" s="110">
        <v>95.781780159999997</v>
      </c>
      <c r="E4" s="109">
        <f>(C4-B4)/B4*100</f>
        <v>-58.134099594256526</v>
      </c>
      <c r="F4" s="110">
        <f>(D4-B4)/B4*100</f>
        <v>-47.634730395958002</v>
      </c>
    </row>
    <row r="5" spans="1:6" x14ac:dyDescent="0.2">
      <c r="A5" s="121" t="s">
        <v>51</v>
      </c>
      <c r="B5" s="111">
        <f>AVERAGE(B3:B4)</f>
        <v>182.87263324999998</v>
      </c>
      <c r="C5" s="127">
        <f>AVERAGE(C3:C4)</f>
        <v>76.59525094</v>
      </c>
      <c r="D5" s="112">
        <f>AVERAGE(D3:D4)</f>
        <v>95.752184305</v>
      </c>
      <c r="E5" s="111">
        <f>AVERAGE(E3:E4)</f>
        <v>-58.115516418237306</v>
      </c>
      <c r="F5" s="112">
        <f>AVERAGE(F3:F4)</f>
        <v>-47.639960882972645</v>
      </c>
    </row>
  </sheetData>
  <mergeCells count="1">
    <mergeCell ref="B1:D1"/>
  </mergeCell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34F18-0B17-2648-9D22-57B1F4267918}">
  <dimension ref="A1:R12"/>
  <sheetViews>
    <sheetView workbookViewId="0">
      <selection sqref="A1:F5"/>
    </sheetView>
  </sheetViews>
  <sheetFormatPr baseColWidth="10" defaultRowHeight="15" x14ac:dyDescent="0.2"/>
  <cols>
    <col min="9" max="9" width="5.1640625" customWidth="1"/>
    <col min="10" max="11" width="9.83203125" customWidth="1"/>
    <col min="12" max="12" width="9.6640625" style="99" customWidth="1"/>
    <col min="13" max="14" width="9.6640625" customWidth="1"/>
    <col min="15" max="15" width="9.5" style="99" customWidth="1"/>
    <col min="16" max="17" width="9.83203125" customWidth="1"/>
    <col min="18" max="18" width="9.6640625" style="99" customWidth="1"/>
  </cols>
  <sheetData>
    <row r="1" spans="1:18" x14ac:dyDescent="0.2">
      <c r="A1" s="122"/>
      <c r="B1" s="128" t="s">
        <v>25</v>
      </c>
      <c r="C1" s="128"/>
      <c r="D1" s="128"/>
      <c r="E1" s="123"/>
      <c r="F1" s="124"/>
    </row>
    <row r="2" spans="1:18" x14ac:dyDescent="0.2">
      <c r="A2" s="115" t="s">
        <v>50</v>
      </c>
      <c r="B2" s="129" t="s">
        <v>8</v>
      </c>
      <c r="C2" s="129" t="s">
        <v>18</v>
      </c>
      <c r="D2" s="129" t="s">
        <v>20</v>
      </c>
      <c r="E2" s="100" t="s">
        <v>54</v>
      </c>
      <c r="F2" s="101" t="s">
        <v>55</v>
      </c>
      <c r="H2" s="1"/>
      <c r="I2" s="92"/>
      <c r="J2" s="130" t="s">
        <v>26</v>
      </c>
      <c r="K2" s="131"/>
      <c r="L2" s="132"/>
      <c r="M2" s="130" t="s">
        <v>27</v>
      </c>
      <c r="N2" s="131"/>
      <c r="O2" s="132"/>
      <c r="P2" s="130" t="s">
        <v>28</v>
      </c>
      <c r="Q2" s="131"/>
      <c r="R2" s="133"/>
    </row>
    <row r="3" spans="1:18" x14ac:dyDescent="0.2">
      <c r="A3" s="115" t="s">
        <v>48</v>
      </c>
      <c r="B3" s="126">
        <v>0.34482827999999999</v>
      </c>
      <c r="C3" s="126">
        <v>0.78863698999999998</v>
      </c>
      <c r="D3" s="124">
        <v>0.84296477999999997</v>
      </c>
      <c r="E3" s="106">
        <f>((C3-B3)/B3)*100</f>
        <v>128.7042669470149</v>
      </c>
      <c r="F3" s="107">
        <f>(D3-C3)/C3*100</f>
        <v>6.8888209263428024</v>
      </c>
      <c r="H3" s="1"/>
      <c r="I3" s="135" t="s">
        <v>47</v>
      </c>
      <c r="J3" s="134">
        <v>0</v>
      </c>
      <c r="K3" s="101">
        <v>3</v>
      </c>
      <c r="L3" s="137" t="s">
        <v>56</v>
      </c>
      <c r="M3" s="100">
        <v>0</v>
      </c>
      <c r="N3" s="101">
        <v>3</v>
      </c>
      <c r="O3" s="137" t="s">
        <v>56</v>
      </c>
      <c r="P3" s="100">
        <v>0</v>
      </c>
      <c r="Q3" s="101">
        <v>3</v>
      </c>
      <c r="R3" s="138" t="s">
        <v>56</v>
      </c>
    </row>
    <row r="4" spans="1:18" x14ac:dyDescent="0.2">
      <c r="A4" s="116" t="s">
        <v>49</v>
      </c>
      <c r="B4" s="125">
        <v>4.7262670899999998E-2</v>
      </c>
      <c r="C4" s="125">
        <v>0.72204341000000005</v>
      </c>
      <c r="D4" s="110">
        <v>0.85230344000000002</v>
      </c>
      <c r="E4" s="106">
        <f>((C4-B4)/B4)*100</f>
        <v>1427.7245154589857</v>
      </c>
      <c r="F4" s="107">
        <f>(D4-C4)/C4*100</f>
        <v>18.040470724606429</v>
      </c>
      <c r="H4" s="1"/>
      <c r="I4" s="105" t="s">
        <v>40</v>
      </c>
      <c r="J4" s="139">
        <v>270</v>
      </c>
      <c r="K4" s="140">
        <v>114</v>
      </c>
      <c r="L4" s="148">
        <f>(K4-J4)/J4 *100</f>
        <v>-57.777777777777771</v>
      </c>
      <c r="M4" s="139">
        <v>50</v>
      </c>
      <c r="N4" s="140">
        <v>40</v>
      </c>
      <c r="O4" s="148">
        <f>(N4-M4)/M4*100</f>
        <v>-20</v>
      </c>
      <c r="P4" s="139">
        <v>105</v>
      </c>
      <c r="Q4" s="140">
        <v>60</v>
      </c>
      <c r="R4" s="149">
        <f>(Q4-P4)/P4*100</f>
        <v>-42.857142857142854</v>
      </c>
    </row>
    <row r="5" spans="1:18" x14ac:dyDescent="0.2">
      <c r="A5" s="121" t="s">
        <v>51</v>
      </c>
      <c r="B5" s="111">
        <f>AVERAGE(B3:B4)</f>
        <v>0.19604547545000001</v>
      </c>
      <c r="C5" s="127">
        <f>AVERAGE(C3:C4)</f>
        <v>0.75534020000000002</v>
      </c>
      <c r="D5" s="112">
        <f>AVERAGE(D3:D4)</f>
        <v>0.84763411</v>
      </c>
      <c r="E5" s="111">
        <f>AVERAGE(E3:E4)</f>
        <v>778.21439120300033</v>
      </c>
      <c r="F5" s="112">
        <f>AVERAGE(F3:F4)</f>
        <v>12.464645825474616</v>
      </c>
      <c r="H5" s="1"/>
      <c r="I5" s="105" t="s">
        <v>41</v>
      </c>
      <c r="J5" s="141">
        <v>55</v>
      </c>
      <c r="K5" s="142">
        <v>18</v>
      </c>
      <c r="L5" s="115">
        <f>(K5-J5)/J5 *100</f>
        <v>-67.272727272727266</v>
      </c>
      <c r="M5" s="141">
        <v>83</v>
      </c>
      <c r="N5" s="142">
        <v>13</v>
      </c>
      <c r="O5" s="115">
        <f>(N5-M5)/M5*100</f>
        <v>-84.337349397590373</v>
      </c>
      <c r="P5" s="141">
        <v>115</v>
      </c>
      <c r="Q5" s="142">
        <v>41</v>
      </c>
      <c r="R5" s="150">
        <f>(Q5-P5)/P5*100</f>
        <v>-64.347826086956516</v>
      </c>
    </row>
    <row r="6" spans="1:18" x14ac:dyDescent="0.2">
      <c r="H6" s="1"/>
      <c r="I6" s="105" t="s">
        <v>42</v>
      </c>
      <c r="J6" s="141">
        <v>205</v>
      </c>
      <c r="K6" s="142">
        <v>64</v>
      </c>
      <c r="L6" s="115">
        <f>(K6-J6)/J6 *100</f>
        <v>-68.780487804878049</v>
      </c>
      <c r="M6" s="141">
        <v>150</v>
      </c>
      <c r="N6" s="142">
        <v>102</v>
      </c>
      <c r="O6" s="115">
        <f>(N6-M6)/M6*100</f>
        <v>-32</v>
      </c>
      <c r="P6" s="141">
        <v>159</v>
      </c>
      <c r="Q6" s="142">
        <v>82</v>
      </c>
      <c r="R6" s="150">
        <f>(Q6-P6)/P6*100</f>
        <v>-48.427672955974842</v>
      </c>
    </row>
    <row r="7" spans="1:18" x14ac:dyDescent="0.2">
      <c r="H7" s="1"/>
      <c r="I7" s="105" t="s">
        <v>43</v>
      </c>
      <c r="J7" s="141">
        <v>169</v>
      </c>
      <c r="K7" s="142">
        <v>27</v>
      </c>
      <c r="L7" s="115">
        <f>(K7-J7)/J7 *100</f>
        <v>-84.023668639053255</v>
      </c>
      <c r="M7" s="141">
        <v>73</v>
      </c>
      <c r="N7" s="142">
        <v>58</v>
      </c>
      <c r="O7" s="115">
        <f>(N7-M7)/M7*100</f>
        <v>-20.547945205479451</v>
      </c>
      <c r="P7" s="141">
        <v>106</v>
      </c>
      <c r="Q7" s="142">
        <v>28</v>
      </c>
      <c r="R7" s="150">
        <f>(Q7-P7)/P7*100</f>
        <v>-73.584905660377359</v>
      </c>
    </row>
    <row r="8" spans="1:18" x14ac:dyDescent="0.2">
      <c r="H8" s="1"/>
      <c r="I8" s="105" t="s">
        <v>44</v>
      </c>
      <c r="J8" s="141">
        <v>150</v>
      </c>
      <c r="K8" s="142">
        <v>45</v>
      </c>
      <c r="L8" s="115">
        <f>(K8-J8)/J8 *100</f>
        <v>-70</v>
      </c>
      <c r="M8" s="141">
        <v>75</v>
      </c>
      <c r="N8" s="142">
        <v>26</v>
      </c>
      <c r="O8" s="115">
        <f>(N8-M8)/M8*100</f>
        <v>-65.333333333333329</v>
      </c>
      <c r="P8" s="141">
        <v>73</v>
      </c>
      <c r="Q8" s="142">
        <v>66</v>
      </c>
      <c r="R8" s="150">
        <f>(Q8-P8)/P8*100</f>
        <v>-9.5890410958904102</v>
      </c>
    </row>
    <row r="9" spans="1:18" x14ac:dyDescent="0.2">
      <c r="H9" s="1"/>
      <c r="I9" s="105" t="s">
        <v>45</v>
      </c>
      <c r="J9" s="141">
        <v>210</v>
      </c>
      <c r="K9" s="142">
        <v>26</v>
      </c>
      <c r="L9" s="115">
        <f>(K9-J9)/J9 *100</f>
        <v>-87.61904761904762</v>
      </c>
      <c r="M9" s="141">
        <v>60</v>
      </c>
      <c r="N9" s="142">
        <v>18</v>
      </c>
      <c r="O9" s="115">
        <f>(N9-M9)/M9*100</f>
        <v>-70</v>
      </c>
      <c r="P9" s="141">
        <v>38</v>
      </c>
      <c r="Q9" s="142">
        <v>24</v>
      </c>
      <c r="R9" s="150">
        <f>(Q9-P9)/P9*100</f>
        <v>-36.84210526315789</v>
      </c>
    </row>
    <row r="10" spans="1:18" x14ac:dyDescent="0.2">
      <c r="H10" s="1"/>
      <c r="I10" s="108" t="s">
        <v>46</v>
      </c>
      <c r="J10" s="143">
        <v>212</v>
      </c>
      <c r="K10" s="144">
        <v>47</v>
      </c>
      <c r="L10" s="116">
        <f>(K10-J10)/J10 *100</f>
        <v>-77.830188679245282</v>
      </c>
      <c r="M10" s="143">
        <v>46</v>
      </c>
      <c r="N10" s="144">
        <v>17</v>
      </c>
      <c r="O10" s="116">
        <f>(N10-M10)/M10*100</f>
        <v>-63.04347826086957</v>
      </c>
      <c r="P10" s="143">
        <v>73</v>
      </c>
      <c r="Q10" s="144">
        <v>19</v>
      </c>
      <c r="R10" s="151">
        <f>(Q10-P10)/P10*100</f>
        <v>-73.972602739726028</v>
      </c>
    </row>
    <row r="11" spans="1:18" x14ac:dyDescent="0.2">
      <c r="H11" s="1"/>
      <c r="I11" s="136" t="s">
        <v>39</v>
      </c>
      <c r="J11" s="145">
        <f>AVERAGE(J4:J10)</f>
        <v>181.57142857142858</v>
      </c>
      <c r="K11" s="146">
        <f>AVERAGE(K4:K10)</f>
        <v>48.714285714285715</v>
      </c>
      <c r="L11" s="147">
        <f>AVERAGE(L4:L10)</f>
        <v>-73.32912825610417</v>
      </c>
      <c r="M11" s="145">
        <f>AVERAGE(M4:M10)</f>
        <v>76.714285714285708</v>
      </c>
      <c r="N11" s="146">
        <f>AVERAGE(N4:N10)</f>
        <v>39.142857142857146</v>
      </c>
      <c r="O11" s="147">
        <f>AVERAGE(O4:O10)</f>
        <v>-50.751729456753246</v>
      </c>
      <c r="P11" s="145">
        <f>AVERAGE(P4:P10)</f>
        <v>95.571428571428569</v>
      </c>
      <c r="Q11" s="146">
        <f>AVERAGE(Q4:Q10)</f>
        <v>45.714285714285715</v>
      </c>
      <c r="R11" s="147">
        <f>AVERAGE(R4:R10)</f>
        <v>-49.945899522746558</v>
      </c>
    </row>
    <row r="12" spans="1:18" x14ac:dyDescent="0.2">
      <c r="D12">
        <v>0.75900000000000001</v>
      </c>
      <c r="E12">
        <v>0.85899999999999999</v>
      </c>
      <c r="F12">
        <v>0.85199999999999998</v>
      </c>
      <c r="G12">
        <f>(E12-D12)/D12*100</f>
        <v>13.175230566534912</v>
      </c>
      <c r="H12">
        <f>(F12-E12)/E12*100</f>
        <v>-0.81490104772991934</v>
      </c>
    </row>
  </sheetData>
  <mergeCells count="4">
    <mergeCell ref="B1:D1"/>
    <mergeCell ref="J2:K2"/>
    <mergeCell ref="M2:N2"/>
    <mergeCell ref="P2:Q2"/>
  </mergeCells>
  <pageMargins left="0.7" right="0.7" top="0.75" bottom="0.75" header="0.3" footer="0.3"/>
  <pageSetup paperSize="9" orientation="portrait" horizontalDpi="0" verticalDpi="0"/>
  <ignoredErrors>
    <ignoredError sqref="N11"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C65F6-A0E3-584F-8571-048F8BF08EAE}">
  <dimension ref="A1:D5"/>
  <sheetViews>
    <sheetView workbookViewId="0">
      <selection sqref="A1:D5"/>
    </sheetView>
  </sheetViews>
  <sheetFormatPr baseColWidth="10" defaultRowHeight="15" x14ac:dyDescent="0.2"/>
  <sheetData>
    <row r="1" spans="1:4" x14ac:dyDescent="0.2">
      <c r="A1" s="122"/>
      <c r="B1" s="152" t="s">
        <v>25</v>
      </c>
      <c r="C1" s="128"/>
      <c r="D1" s="153"/>
    </row>
    <row r="2" spans="1:4" x14ac:dyDescent="0.2">
      <c r="A2" s="115" t="s">
        <v>50</v>
      </c>
      <c r="B2" s="119" t="s">
        <v>8</v>
      </c>
      <c r="C2" s="129" t="s">
        <v>18</v>
      </c>
      <c r="D2" s="120" t="s">
        <v>20</v>
      </c>
    </row>
    <row r="3" spans="1:4" x14ac:dyDescent="0.2">
      <c r="A3" s="115" t="s">
        <v>48</v>
      </c>
      <c r="B3" s="126">
        <v>-91.235488880000005</v>
      </c>
      <c r="C3" s="126">
        <v>24.934233460000002</v>
      </c>
      <c r="D3" s="124">
        <v>23.312633099999999</v>
      </c>
    </row>
    <row r="4" spans="1:4" x14ac:dyDescent="0.2">
      <c r="A4" s="116" t="s">
        <v>49</v>
      </c>
      <c r="B4" s="125">
        <v>-2017.49576</v>
      </c>
      <c r="C4" s="125">
        <v>19.01518008</v>
      </c>
      <c r="D4" s="110">
        <v>20.978906460000001</v>
      </c>
    </row>
    <row r="5" spans="1:4" x14ac:dyDescent="0.2">
      <c r="A5" s="121" t="s">
        <v>51</v>
      </c>
      <c r="B5" s="111">
        <f>AVERAGE(B3:B4)</f>
        <v>-1054.3656244399999</v>
      </c>
      <c r="C5" s="127">
        <f>AVERAGE(C3:C4)</f>
        <v>21.974706770000001</v>
      </c>
      <c r="D5" s="112">
        <f>AVERAGE(D3:D4)</f>
        <v>22.145769780000002</v>
      </c>
    </row>
  </sheetData>
  <mergeCells count="1">
    <mergeCell ref="B1:D1"/>
  </mergeCell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EBEE1-9CB7-5440-BA6C-E7E9CDBEB473}">
  <dimension ref="A1:G14"/>
  <sheetViews>
    <sheetView workbookViewId="0">
      <selection activeCell="E15" sqref="E15"/>
    </sheetView>
  </sheetViews>
  <sheetFormatPr baseColWidth="10" defaultRowHeight="15" x14ac:dyDescent="0.2"/>
  <cols>
    <col min="2" max="2" width="12.83203125" customWidth="1"/>
    <col min="3" max="3" width="14.1640625" customWidth="1"/>
    <col min="4" max="7" width="12.83203125" customWidth="1"/>
  </cols>
  <sheetData>
    <row r="1" spans="1:7" x14ac:dyDescent="0.2">
      <c r="A1" s="122"/>
      <c r="B1" s="156" t="s">
        <v>25</v>
      </c>
      <c r="C1" s="157"/>
      <c r="D1" s="157"/>
      <c r="E1" s="157"/>
      <c r="F1" s="157"/>
      <c r="G1" s="157"/>
    </row>
    <row r="2" spans="1:7" x14ac:dyDescent="0.2">
      <c r="A2" s="115" t="s">
        <v>50</v>
      </c>
      <c r="B2" s="158" t="s">
        <v>57</v>
      </c>
      <c r="C2" s="160" t="s">
        <v>58</v>
      </c>
      <c r="D2" s="154" t="s">
        <v>60</v>
      </c>
      <c r="E2" s="155" t="s">
        <v>59</v>
      </c>
      <c r="F2" s="158" t="s">
        <v>61</v>
      </c>
      <c r="G2" s="159" t="s">
        <v>62</v>
      </c>
    </row>
    <row r="3" spans="1:7" x14ac:dyDescent="0.2">
      <c r="A3" s="115" t="s">
        <v>48</v>
      </c>
      <c r="B3" s="123">
        <v>-91.235488880000005</v>
      </c>
      <c r="C3" s="126">
        <v>24.934233460000002</v>
      </c>
      <c r="D3" s="106">
        <v>23.312633099999999</v>
      </c>
      <c r="E3" s="107">
        <v>-91.235488880000005</v>
      </c>
      <c r="F3" s="123">
        <v>24.934233460000002</v>
      </c>
      <c r="G3" s="124">
        <v>23.312633099999999</v>
      </c>
    </row>
    <row r="4" spans="1:7" x14ac:dyDescent="0.2">
      <c r="A4" s="116" t="s">
        <v>49</v>
      </c>
      <c r="B4" s="109">
        <v>-2017.49576</v>
      </c>
      <c r="C4" s="125">
        <v>19.01518008</v>
      </c>
      <c r="D4" s="109">
        <v>20.978906460000001</v>
      </c>
      <c r="E4" s="110">
        <v>-2017.49576</v>
      </c>
      <c r="F4" s="109">
        <v>19.01518008</v>
      </c>
      <c r="G4" s="110">
        <v>20.978906460000001</v>
      </c>
    </row>
    <row r="5" spans="1:7" x14ac:dyDescent="0.2">
      <c r="A5" s="121" t="s">
        <v>51</v>
      </c>
      <c r="B5" s="111">
        <f>AVERAGE(B3:B4)</f>
        <v>-1054.3656244399999</v>
      </c>
      <c r="C5" s="127">
        <f>AVERAGE(C3:C4)</f>
        <v>21.974706770000001</v>
      </c>
      <c r="D5" s="110">
        <f>AVERAGE(D3:D4)</f>
        <v>22.145769780000002</v>
      </c>
      <c r="E5" s="109">
        <f>AVERAGE(E3:E4)</f>
        <v>-1054.3656244399999</v>
      </c>
      <c r="F5" s="127">
        <f>AVERAGE(F3:F4)</f>
        <v>21.974706770000001</v>
      </c>
      <c r="G5" s="112">
        <f>AVERAGE(G3:G4)</f>
        <v>22.145769780000002</v>
      </c>
    </row>
    <row r="9" spans="1:7" x14ac:dyDescent="0.2">
      <c r="A9" t="s">
        <v>24</v>
      </c>
      <c r="B9" t="s">
        <v>7</v>
      </c>
      <c r="C9" t="s">
        <v>9</v>
      </c>
    </row>
    <row r="10" spans="1:7" x14ac:dyDescent="0.2">
      <c r="B10" t="s">
        <v>8</v>
      </c>
      <c r="C10" t="s">
        <v>21</v>
      </c>
      <c r="D10" t="s">
        <v>63</v>
      </c>
    </row>
    <row r="11" spans="1:7" x14ac:dyDescent="0.2">
      <c r="A11">
        <v>0</v>
      </c>
      <c r="B11">
        <v>181.57142857142858</v>
      </c>
      <c r="C11">
        <v>182.83437749999999</v>
      </c>
      <c r="D11">
        <f>C11-B11</f>
        <v>1.2629489285714044</v>
      </c>
    </row>
    <row r="12" spans="1:7" x14ac:dyDescent="0.2">
      <c r="A12">
        <v>1</v>
      </c>
      <c r="B12">
        <v>119.42857142857143</v>
      </c>
      <c r="C12">
        <v>112.55994764963631</v>
      </c>
      <c r="D12">
        <f t="shared" ref="D12:D14" si="0">C12-B12</f>
        <v>-6.8686237789351168</v>
      </c>
    </row>
    <row r="13" spans="1:7" x14ac:dyDescent="0.2">
      <c r="A13">
        <v>2</v>
      </c>
      <c r="B13">
        <v>60.142857142857146</v>
      </c>
      <c r="C13">
        <v>70.968992710033888</v>
      </c>
      <c r="D13">
        <f t="shared" si="0"/>
        <v>10.826135567176742</v>
      </c>
    </row>
    <row r="14" spans="1:7" x14ac:dyDescent="0.2">
      <c r="A14">
        <v>3</v>
      </c>
      <c r="B14">
        <v>48.714285714285715</v>
      </c>
      <c r="C14">
        <v>43.47668050632975</v>
      </c>
      <c r="D14">
        <f t="shared" si="0"/>
        <v>-5.2376052079559656</v>
      </c>
    </row>
  </sheetData>
  <mergeCells count="1">
    <mergeCell ref="B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FBD03-E987-4428-848A-75E6B3FC872E}">
  <dimension ref="A2:M12"/>
  <sheetViews>
    <sheetView zoomScale="79" zoomScaleNormal="79" workbookViewId="0">
      <selection activeCell="J31" sqref="J31"/>
    </sheetView>
  </sheetViews>
  <sheetFormatPr baseColWidth="10" defaultColWidth="9.1640625" defaultRowHeight="15" x14ac:dyDescent="0.2"/>
  <cols>
    <col min="1" max="1" width="9.1640625" style="12"/>
    <col min="2" max="2" width="12.83203125" style="12" customWidth="1"/>
    <col min="3" max="3" width="18.5" style="12" customWidth="1"/>
    <col min="4" max="8" width="9.1640625" style="12"/>
    <col min="9" max="9" width="15.1640625" style="12" customWidth="1"/>
    <col min="10" max="10" width="18.33203125" style="12" customWidth="1"/>
    <col min="11" max="16384" width="9.1640625" style="12"/>
  </cols>
  <sheetData>
    <row r="2" spans="1:13" x14ac:dyDescent="0.2">
      <c r="A2" s="62" t="s">
        <v>38</v>
      </c>
      <c r="B2" s="62" t="s">
        <v>10</v>
      </c>
      <c r="D2" s="13" t="s">
        <v>11</v>
      </c>
      <c r="E2" s="13" t="s">
        <v>12</v>
      </c>
      <c r="F2" s="13" t="s">
        <v>13</v>
      </c>
      <c r="H2" s="63" t="s">
        <v>16</v>
      </c>
      <c r="I2" s="63" t="s">
        <v>17</v>
      </c>
      <c r="K2" s="13" t="s">
        <v>11</v>
      </c>
      <c r="L2" s="13" t="s">
        <v>12</v>
      </c>
      <c r="M2" s="13" t="s">
        <v>13</v>
      </c>
    </row>
    <row r="3" spans="1:13" ht="14.25" customHeight="1" x14ac:dyDescent="0.2">
      <c r="D3" s="13">
        <v>182.83437749999999</v>
      </c>
      <c r="E3" s="13">
        <v>0.34482827999999999</v>
      </c>
      <c r="F3" s="13">
        <v>-91.235488880000005</v>
      </c>
      <c r="K3" s="13">
        <v>182.910889</v>
      </c>
      <c r="L3" s="13">
        <v>4.7262670899999998E-2</v>
      </c>
      <c r="M3" s="13">
        <v>-2017.49576</v>
      </c>
    </row>
    <row r="4" spans="1:13" ht="14.25" customHeight="1" x14ac:dyDescent="0.2"/>
    <row r="5" spans="1:13" x14ac:dyDescent="0.2">
      <c r="A5" s="15" t="s">
        <v>24</v>
      </c>
      <c r="B5" s="14" t="s">
        <v>7</v>
      </c>
      <c r="C5" s="14" t="s">
        <v>9</v>
      </c>
      <c r="D5" s="14"/>
      <c r="H5" s="14" t="s">
        <v>6</v>
      </c>
      <c r="I5" s="14" t="s">
        <v>7</v>
      </c>
      <c r="J5" s="14" t="s">
        <v>15</v>
      </c>
      <c r="K5" s="14"/>
    </row>
    <row r="6" spans="1:13" x14ac:dyDescent="0.2">
      <c r="A6" s="14"/>
      <c r="B6" s="14" t="s">
        <v>8</v>
      </c>
      <c r="C6" s="14" t="s">
        <v>21</v>
      </c>
      <c r="D6" s="15" t="s">
        <v>36</v>
      </c>
      <c r="E6" s="64" t="s">
        <v>37</v>
      </c>
      <c r="H6" s="14" t="s">
        <v>1</v>
      </c>
      <c r="I6" s="14" t="s">
        <v>8</v>
      </c>
      <c r="J6" s="14" t="s">
        <v>21</v>
      </c>
      <c r="K6" s="15" t="s">
        <v>36</v>
      </c>
      <c r="L6" s="64" t="s">
        <v>37</v>
      </c>
    </row>
    <row r="7" spans="1:13" x14ac:dyDescent="0.2">
      <c r="A7" s="14">
        <v>0</v>
      </c>
      <c r="B7" s="18">
        <v>181.57142857142858</v>
      </c>
      <c r="C7" s="14">
        <f>($D$3+$E$3*$F$3*A7)/($E$3*A7+1)</f>
        <v>182.83437749999999</v>
      </c>
      <c r="D7" s="14">
        <f>(B7-C7)^2</f>
        <v>1.5950399961796584</v>
      </c>
      <c r="E7" s="65">
        <f>(B7-B12)^2</f>
        <v>6257.9400510204086</v>
      </c>
      <c r="H7" s="14">
        <v>0</v>
      </c>
      <c r="I7" s="18">
        <v>181.57142857142858</v>
      </c>
      <c r="J7" s="14">
        <f>($K$3-$M$3)*((H7+1)^-$L$3)+$M$3</f>
        <v>182.910889</v>
      </c>
      <c r="K7" s="14">
        <f>(I7-J7)^2</f>
        <v>1.7941542397087156</v>
      </c>
      <c r="L7" s="12">
        <f>(I7-I12)^2</f>
        <v>6257.9400510204086</v>
      </c>
    </row>
    <row r="8" spans="1:13" x14ac:dyDescent="0.2">
      <c r="A8" s="14">
        <v>1</v>
      </c>
      <c r="B8" s="18">
        <v>119.42857142857143</v>
      </c>
      <c r="C8" s="14">
        <f>($D$3+$E$3*$F$3*A8)/($E$3*A8+1)</f>
        <v>112.55994764963631</v>
      </c>
      <c r="D8" s="14">
        <f t="shared" ref="D8:D10" si="0">(B8-C8)^2</f>
        <v>47.17799261655292</v>
      </c>
      <c r="E8" s="65">
        <f>(B8-B12)^2</f>
        <v>287.78698979591815</v>
      </c>
      <c r="H8" s="14">
        <v>1</v>
      </c>
      <c r="I8" s="18">
        <v>119.42857142857143</v>
      </c>
      <c r="J8" s="14">
        <f>($K$3-$M$3)*((H8+1)^-$L$3)+$M$3</f>
        <v>111.99356330305068</v>
      </c>
      <c r="K8" s="14">
        <f>(I8-J8)^2</f>
        <v>55.27934582655962</v>
      </c>
      <c r="L8" s="12">
        <f>(I8-I12)^2</f>
        <v>287.78698979591815</v>
      </c>
    </row>
    <row r="9" spans="1:13" x14ac:dyDescent="0.2">
      <c r="A9" s="14">
        <v>2</v>
      </c>
      <c r="B9" s="18">
        <v>60.142857142857146</v>
      </c>
      <c r="C9" s="14">
        <f>($D$3+$E$3*$F$3*A9)/($E$3*A9+1)</f>
        <v>70.968992710033888</v>
      </c>
      <c r="D9" s="14">
        <f t="shared" si="0"/>
        <v>117.20521131888927</v>
      </c>
      <c r="E9" s="65">
        <f>(B9-B12)^2</f>
        <v>1791.1033163265311</v>
      </c>
      <c r="H9" s="14">
        <v>2</v>
      </c>
      <c r="I9" s="18">
        <v>60.142857142857146</v>
      </c>
      <c r="J9" s="14">
        <f>($K$3-$M$3)*((H9+1)^-$L$3)+$M$3</f>
        <v>71.573909557149591</v>
      </c>
      <c r="K9" s="14">
        <f>(I9-J9)^2</f>
        <v>130.66895929830113</v>
      </c>
      <c r="L9" s="12">
        <f>(I9-I12)^2</f>
        <v>1791.1033163265311</v>
      </c>
    </row>
    <row r="10" spans="1:13" x14ac:dyDescent="0.2">
      <c r="A10" s="14">
        <v>3</v>
      </c>
      <c r="B10" s="18">
        <v>48.714285714285715</v>
      </c>
      <c r="C10" s="14">
        <f>($D$3+$E$3*$F$3*A10)/($E$3*A10+1)</f>
        <v>43.47668050632975</v>
      </c>
      <c r="D10" s="14">
        <f t="shared" si="0"/>
        <v>27.432508314407453</v>
      </c>
      <c r="E10" s="65">
        <f>(B10-B12)^2</f>
        <v>2889.0625000000009</v>
      </c>
      <c r="H10" s="14">
        <v>3</v>
      </c>
      <c r="I10" s="18">
        <v>48.714285714285715</v>
      </c>
      <c r="J10" s="14">
        <f>($K$3-$M$3)*((H10+1)^-$L$3)+$M$3</f>
        <v>43.361845626006698</v>
      </c>
      <c r="K10" s="14">
        <f>(I10-J10)^2</f>
        <v>28.648614898616298</v>
      </c>
      <c r="L10" s="12">
        <f>(I10-I12)^2</f>
        <v>2889.0625000000009</v>
      </c>
    </row>
    <row r="11" spans="1:13" x14ac:dyDescent="0.2">
      <c r="A11" s="14"/>
      <c r="B11" s="14"/>
      <c r="C11" s="14"/>
      <c r="D11" s="14">
        <f>SUM(D7:D10)</f>
        <v>193.41075224602929</v>
      </c>
      <c r="E11" s="65">
        <f>SUM(E7:E10)</f>
        <v>11225.892857142859</v>
      </c>
      <c r="H11" s="14"/>
      <c r="I11" s="14"/>
      <c r="J11" s="14"/>
      <c r="K11" s="14">
        <f>SUM(K7:K10)</f>
        <v>216.39107426318577</v>
      </c>
      <c r="L11" s="12">
        <f>SUM(L7:L10)</f>
        <v>11225.892857142859</v>
      </c>
    </row>
    <row r="12" spans="1:13" x14ac:dyDescent="0.2">
      <c r="B12" s="12">
        <f>AVERAGE(B7:B10)</f>
        <v>102.46428571428572</v>
      </c>
      <c r="D12" s="60">
        <f>D11/E11</f>
        <v>1.7228986122290048E-2</v>
      </c>
      <c r="E12" s="61">
        <f>1-D12</f>
        <v>0.98277101387770993</v>
      </c>
      <c r="I12" s="12">
        <f>AVERAGE(I7:I10)</f>
        <v>102.46428571428572</v>
      </c>
      <c r="K12" s="60">
        <f>K11/L11</f>
        <v>1.9276068016763542E-2</v>
      </c>
      <c r="L12" s="61">
        <f>1-K12</f>
        <v>0.98072393198323649</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1A0AD-DF7B-4B59-8FD3-41DD41EA3BFF}">
  <dimension ref="A1:N13"/>
  <sheetViews>
    <sheetView workbookViewId="0">
      <selection activeCell="H29" sqref="H29"/>
    </sheetView>
  </sheetViews>
  <sheetFormatPr baseColWidth="10" defaultColWidth="9.1640625" defaultRowHeight="15" x14ac:dyDescent="0.2"/>
  <cols>
    <col min="1" max="3" width="9.1640625" style="8"/>
    <col min="4" max="4" width="11.33203125" style="8" customWidth="1"/>
    <col min="5" max="5" width="8" style="8" customWidth="1"/>
    <col min="6" max="6" width="9.1640625" style="8"/>
    <col min="7" max="7" width="19.5" style="8" customWidth="1"/>
    <col min="8" max="10" width="9.1640625" style="8"/>
    <col min="11" max="11" width="16.6640625" style="8" customWidth="1"/>
    <col min="12" max="16384" width="9.1640625" style="8"/>
  </cols>
  <sheetData>
    <row r="1" spans="1:14" ht="16" thickBot="1" x14ac:dyDescent="0.25"/>
    <row r="2" spans="1:14" ht="16" thickBot="1" x14ac:dyDescent="0.25">
      <c r="A2" s="93" t="s">
        <v>38</v>
      </c>
      <c r="B2" s="94" t="s">
        <v>10</v>
      </c>
      <c r="C2" s="95"/>
      <c r="E2" s="9" t="s">
        <v>11</v>
      </c>
      <c r="F2" s="9" t="s">
        <v>12</v>
      </c>
      <c r="G2" s="9" t="s">
        <v>13</v>
      </c>
      <c r="I2" s="97" t="s">
        <v>16</v>
      </c>
      <c r="J2" s="95" t="s">
        <v>17</v>
      </c>
      <c r="K2" s="95"/>
      <c r="L2" s="96" t="s">
        <v>11</v>
      </c>
      <c r="M2" s="9" t="s">
        <v>12</v>
      </c>
      <c r="N2" s="9" t="s">
        <v>13</v>
      </c>
    </row>
    <row r="3" spans="1:14" x14ac:dyDescent="0.2">
      <c r="D3" s="10"/>
      <c r="E3" s="9">
        <v>76.61321126</v>
      </c>
      <c r="F3" s="9">
        <v>0.78863698999999998</v>
      </c>
      <c r="G3" s="9">
        <v>24.934233460000002</v>
      </c>
      <c r="L3" s="9">
        <v>76.577290619999999</v>
      </c>
      <c r="M3" s="9">
        <v>0.72204341000000005</v>
      </c>
      <c r="N3" s="9">
        <v>19.01518008</v>
      </c>
    </row>
    <row r="6" spans="1:14" x14ac:dyDescent="0.2">
      <c r="B6" s="11" t="s">
        <v>6</v>
      </c>
      <c r="C6" s="11" t="s">
        <v>7</v>
      </c>
      <c r="D6" s="11" t="s">
        <v>9</v>
      </c>
      <c r="E6" s="11"/>
      <c r="I6" s="11" t="s">
        <v>6</v>
      </c>
      <c r="J6" s="11" t="s">
        <v>7</v>
      </c>
      <c r="K6" s="16" t="s">
        <v>19</v>
      </c>
      <c r="L6" s="17"/>
    </row>
    <row r="7" spans="1:14" x14ac:dyDescent="0.2">
      <c r="B7" s="11" t="s">
        <v>1</v>
      </c>
      <c r="C7" s="11" t="s">
        <v>18</v>
      </c>
      <c r="D7" s="15" t="s">
        <v>23</v>
      </c>
      <c r="E7" s="11" t="s">
        <v>36</v>
      </c>
      <c r="F7" s="64" t="s">
        <v>37</v>
      </c>
      <c r="I7" s="11" t="s">
        <v>1</v>
      </c>
      <c r="J7" s="11" t="s">
        <v>18</v>
      </c>
      <c r="K7" s="15" t="s">
        <v>23</v>
      </c>
      <c r="L7" s="11" t="s">
        <v>36</v>
      </c>
      <c r="M7" s="66" t="s">
        <v>37</v>
      </c>
    </row>
    <row r="8" spans="1:14" x14ac:dyDescent="0.2">
      <c r="B8" s="11">
        <v>0</v>
      </c>
      <c r="C8" s="59">
        <v>76.714285714285708</v>
      </c>
      <c r="D8" s="11">
        <f>($E$3+$F$3*$G$3*B8)/($F$3*B8+1)</f>
        <v>76.61321126</v>
      </c>
      <c r="E8" s="11">
        <f>(C8-D8)^2</f>
        <v>1.021604530915373E-2</v>
      </c>
      <c r="F8" s="8">
        <f>(C8-C13)^2</f>
        <v>519.18877551020398</v>
      </c>
      <c r="I8" s="11">
        <v>0</v>
      </c>
      <c r="J8" s="59">
        <v>76.714285714285708</v>
      </c>
      <c r="K8" s="11">
        <f>($L$3-$N$3)*((I8+1)^-$M$3)+$N$3</f>
        <v>76.577290619999999</v>
      </c>
      <c r="L8" s="11">
        <f>(J8-K8)^2</f>
        <v>1.8767655858350236E-2</v>
      </c>
      <c r="M8" s="8">
        <f>(J8-C13)^2</f>
        <v>519.18877551020398</v>
      </c>
    </row>
    <row r="9" spans="1:14" x14ac:dyDescent="0.2">
      <c r="B9" s="11">
        <v>1</v>
      </c>
      <c r="C9" s="59">
        <v>52.857142857142854</v>
      </c>
      <c r="D9" s="11">
        <f>($E$3+$F$3*$G$3*B9)/($F$3*B9+1)</f>
        <v>53.827171540185851</v>
      </c>
      <c r="E9" s="11">
        <f>(C9-D9)^2</f>
        <v>0.9409556459261319</v>
      </c>
      <c r="F9" s="8">
        <f>(C9-C13)^2</f>
        <v>1.1479591836734651</v>
      </c>
      <c r="I9" s="11">
        <v>1</v>
      </c>
      <c r="J9" s="59">
        <v>52.857142857142854</v>
      </c>
      <c r="K9" s="11">
        <f t="shared" ref="K9:K11" si="0">($L$3-$N$3)*((I9+1)^-$M$3)+$N$3</f>
        <v>53.911528510859078</v>
      </c>
      <c r="L9" s="11">
        <f t="shared" ref="L9:L11" si="1">(J9-K9)^2</f>
        <v>1.1117291067625894</v>
      </c>
      <c r="M9" s="8">
        <f>(J9-C13)^2</f>
        <v>1.1479591836734651</v>
      </c>
    </row>
    <row r="10" spans="1:14" x14ac:dyDescent="0.2">
      <c r="B10" s="11">
        <v>2</v>
      </c>
      <c r="C10" s="59">
        <v>47</v>
      </c>
      <c r="D10" s="11">
        <f>($E$3+$F$3*$G$3*B10)/($F$3*B10+1)</f>
        <v>44.986031678208832</v>
      </c>
      <c r="E10" s="11">
        <f>(C10-D10)^2</f>
        <v>4.0560684011783339</v>
      </c>
      <c r="F10" s="8">
        <f>(C10-C13)^2</f>
        <v>48.005102040816254</v>
      </c>
      <c r="I10" s="11">
        <v>2</v>
      </c>
      <c r="J10" s="59">
        <v>47</v>
      </c>
      <c r="K10" s="11">
        <f t="shared" si="0"/>
        <v>45.054788639539098</v>
      </c>
      <c r="L10" s="11">
        <f t="shared" si="1"/>
        <v>3.7838472368661549</v>
      </c>
      <c r="M10" s="8">
        <f>(J10-C13)^2</f>
        <v>48.005102040816254</v>
      </c>
    </row>
    <row r="11" spans="1:14" x14ac:dyDescent="0.2">
      <c r="B11" s="11">
        <v>3</v>
      </c>
      <c r="C11" s="59">
        <v>39.142857142857146</v>
      </c>
      <c r="D11" s="11">
        <f>($E$3+$F$3*$G$3*B11)/($F$3*B11+1)</f>
        <v>40.287871230163603</v>
      </c>
      <c r="E11" s="11">
        <f>(C11-D11)^2</f>
        <v>1.3110572601302386</v>
      </c>
      <c r="F11" s="8">
        <f>(C11-C13)^2</f>
        <v>218.61734693877526</v>
      </c>
      <c r="I11" s="11">
        <v>3</v>
      </c>
      <c r="J11" s="59">
        <v>39.142857142857146</v>
      </c>
      <c r="K11" s="11">
        <f t="shared" si="0"/>
        <v>40.170678417082357</v>
      </c>
      <c r="L11" s="11">
        <f t="shared" si="1"/>
        <v>1.0564165717499361</v>
      </c>
      <c r="M11" s="8">
        <f>(J11-C13)^2</f>
        <v>218.61734693877526</v>
      </c>
    </row>
    <row r="12" spans="1:14" x14ac:dyDescent="0.2">
      <c r="B12" s="11"/>
      <c r="C12" s="11"/>
      <c r="D12" s="11"/>
      <c r="E12" s="11">
        <f>SUM(E8:E11)</f>
        <v>6.3182973525438584</v>
      </c>
      <c r="F12" s="8">
        <f>SUM(F8:F11)</f>
        <v>786.95918367346894</v>
      </c>
      <c r="I12" s="11"/>
      <c r="J12" s="11"/>
      <c r="K12" s="11"/>
      <c r="L12" s="11">
        <f>SUM(L8:L11)</f>
        <v>5.9707605712370304</v>
      </c>
      <c r="M12" s="8">
        <f>SUM(M8:M11)</f>
        <v>786.95918367346894</v>
      </c>
    </row>
    <row r="13" spans="1:14" x14ac:dyDescent="0.2">
      <c r="C13" s="8">
        <f>AVERAGE(C8:C11)</f>
        <v>53.928571428571423</v>
      </c>
      <c r="E13" s="60">
        <f>E12/F12</f>
        <v>8.0287484835623885E-3</v>
      </c>
      <c r="F13" s="67">
        <f>1-E13</f>
        <v>0.99197125151643761</v>
      </c>
      <c r="L13" s="60">
        <f>L12/M12</f>
        <v>7.5871286530591704E-3</v>
      </c>
      <c r="M13" s="67">
        <f>1-L13</f>
        <v>0.99241287134694078</v>
      </c>
    </row>
  </sheetData>
  <mergeCells count="1">
    <mergeCell ref="K6:L6"/>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CITS5502-assg3-data</vt:lpstr>
      <vt:lpstr>7 students</vt:lpstr>
      <vt:lpstr>r2</vt:lpstr>
      <vt:lpstr>a parameter</vt:lpstr>
      <vt:lpstr>b parameter</vt:lpstr>
      <vt:lpstr>c parameter</vt:lpstr>
      <vt:lpstr>estimates</vt:lpstr>
      <vt:lpstr>P1LA</vt:lpstr>
      <vt:lpstr>P2LA</vt:lpstr>
      <vt:lpstr>P1LB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hp1</dc:creator>
  <cp:lastModifiedBy>Microsoft Office User</cp:lastModifiedBy>
  <cp:revision>0</cp:revision>
  <cp:lastPrinted>2017-09-25T07:43:55Z</cp:lastPrinted>
  <dcterms:created xsi:type="dcterms:W3CDTF">2013-08-29T03:23:48Z</dcterms:created>
  <dcterms:modified xsi:type="dcterms:W3CDTF">2019-10-13T06:26:16Z</dcterms:modified>
</cp:coreProperties>
</file>