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D30780-4BAD-41A4-B0AB-04E236B97089}" xr6:coauthVersionLast="41" xr6:coauthVersionMax="45" xr10:uidLastSave="{00000000-0000-0000-0000-000000000000}"/>
  <bookViews>
    <workbookView xWindow="-108" yWindow="-108" windowWidth="23256" windowHeight="12576" xr2:uid="{F4C94A37-D377-4374-9C37-86D289E0694B}"/>
  </bookViews>
  <sheets>
    <sheet name="Feuil1" sheetId="1" r:id="rId1"/>
    <sheet name="Shar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1" l="1"/>
  <c r="L10" i="1"/>
  <c r="L65" i="1"/>
  <c r="L54" i="1"/>
  <c r="L43" i="1"/>
  <c r="L32" i="1"/>
  <c r="I57" i="1"/>
  <c r="B57" i="1"/>
  <c r="K57" i="1"/>
  <c r="J57" i="1"/>
  <c r="H57" i="1"/>
  <c r="G57" i="1"/>
  <c r="F57" i="1"/>
  <c r="E57" i="1"/>
  <c r="D57" i="1"/>
  <c r="C57" i="1"/>
  <c r="I68" i="1"/>
  <c r="B68" i="1"/>
  <c r="K68" i="1"/>
  <c r="J68" i="1"/>
  <c r="H68" i="1"/>
  <c r="G68" i="1"/>
  <c r="F68" i="1"/>
  <c r="E68" i="1"/>
  <c r="D68" i="1"/>
  <c r="C68" i="1"/>
  <c r="L76" i="1"/>
  <c r="L87" i="1" l="1"/>
  <c r="L86" i="1"/>
  <c r="L85" i="1"/>
  <c r="K46" i="1" l="1"/>
  <c r="D46" i="1"/>
  <c r="J46" i="1"/>
  <c r="I46" i="1"/>
  <c r="H46" i="1"/>
  <c r="G46" i="1"/>
  <c r="F46" i="1"/>
  <c r="E46" i="1"/>
  <c r="C46" i="1"/>
  <c r="B46" i="1"/>
  <c r="K35" i="1"/>
  <c r="H35" i="1"/>
  <c r="G35" i="1"/>
  <c r="F35" i="1"/>
  <c r="E35" i="1"/>
  <c r="D35" i="1"/>
  <c r="C35" i="1"/>
  <c r="B35" i="1"/>
  <c r="I24" i="1"/>
  <c r="G24" i="1"/>
  <c r="K24" i="1"/>
  <c r="J24" i="1"/>
  <c r="H24" i="1"/>
  <c r="F24" i="1"/>
  <c r="E24" i="1"/>
  <c r="D24" i="1"/>
  <c r="C24" i="1"/>
  <c r="B24" i="1"/>
  <c r="K13" i="1" l="1"/>
  <c r="G13" i="1"/>
  <c r="J13" i="1"/>
  <c r="I13" i="1"/>
  <c r="H13" i="1"/>
  <c r="F13" i="1"/>
  <c r="E13" i="1"/>
  <c r="D13" i="1"/>
  <c r="C13" i="1"/>
  <c r="B13" i="1"/>
  <c r="K2" i="1" l="1"/>
  <c r="I2" i="1"/>
  <c r="H2" i="1"/>
  <c r="G2" i="1"/>
  <c r="F2" i="1"/>
  <c r="E2" i="1"/>
  <c r="D2" i="1"/>
  <c r="C2" i="1"/>
  <c r="L84" i="1" l="1"/>
  <c r="L83" i="1"/>
  <c r="L82" i="1"/>
  <c r="L81" i="1"/>
  <c r="L80" i="1"/>
  <c r="L79" i="1"/>
  <c r="L75" i="1"/>
  <c r="L74" i="1"/>
  <c r="L73" i="1"/>
  <c r="L72" i="1"/>
  <c r="L71" i="1"/>
  <c r="L70" i="1"/>
  <c r="L69" i="1"/>
  <c r="L68" i="1"/>
  <c r="L64" i="1"/>
  <c r="L63" i="1"/>
  <c r="L62" i="1"/>
  <c r="L61" i="1"/>
  <c r="L60" i="1"/>
  <c r="L59" i="1"/>
  <c r="L58" i="1"/>
  <c r="L57" i="1"/>
  <c r="L53" i="1"/>
  <c r="L52" i="1"/>
  <c r="L51" i="1"/>
  <c r="L50" i="1"/>
  <c r="L49" i="1"/>
  <c r="L48" i="1"/>
  <c r="L47" i="1"/>
  <c r="L46" i="1"/>
  <c r="L42" i="1"/>
  <c r="L41" i="1"/>
  <c r="L40" i="1"/>
  <c r="L39" i="1"/>
  <c r="L38" i="1"/>
  <c r="L37" i="1"/>
  <c r="L36" i="1"/>
  <c r="L35" i="1"/>
  <c r="L31" i="1"/>
  <c r="L30" i="1"/>
  <c r="L29" i="1"/>
  <c r="L28" i="1"/>
  <c r="L27" i="1"/>
  <c r="L26" i="1"/>
  <c r="L25" i="1"/>
  <c r="L24" i="1"/>
  <c r="L20" i="1"/>
  <c r="L19" i="1"/>
  <c r="L18" i="1"/>
  <c r="L17" i="1"/>
  <c r="L16" i="1"/>
  <c r="L15" i="1"/>
  <c r="L14" i="1"/>
  <c r="L13" i="1"/>
  <c r="L2" i="1"/>
  <c r="L3" i="1"/>
  <c r="L4" i="1"/>
  <c r="L5" i="1"/>
  <c r="L6" i="1"/>
  <c r="L7" i="1"/>
  <c r="L8" i="1"/>
  <c r="L9" i="1"/>
</calcChain>
</file>

<file path=xl/sharedStrings.xml><?xml version="1.0" encoding="utf-8"?>
<sst xmlns="http://schemas.openxmlformats.org/spreadsheetml/2006/main" count="185" uniqueCount="39">
  <si>
    <t>R1</t>
  </si>
  <si>
    <t>R2</t>
  </si>
  <si>
    <t>R3</t>
  </si>
  <si>
    <t>R4</t>
  </si>
  <si>
    <t>R5</t>
  </si>
  <si>
    <t>R6</t>
  </si>
  <si>
    <t>R7</t>
  </si>
  <si>
    <t>R8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</si>
  <si>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</si>
  <si>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</si>
  <si>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</si>
  <si>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</si>
  <si>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</si>
  <si>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</si>
  <si>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</si>
  <si>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</si>
  <si>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</si>
  <si>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</si>
  <si>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Moyenne</t>
  </si>
  <si>
    <t>8 Shards</t>
  </si>
  <si>
    <t>7 Shards</t>
  </si>
  <si>
    <t>6 Shards</t>
  </si>
  <si>
    <t>5 Shards</t>
  </si>
  <si>
    <t>4 Shards</t>
  </si>
  <si>
    <t>3 Shards</t>
  </si>
  <si>
    <t>2 Shards</t>
  </si>
  <si>
    <t>1 Shard</t>
  </si>
  <si>
    <t>RS5</t>
  </si>
  <si>
    <t>RS6</t>
  </si>
  <si>
    <t>RS2</t>
  </si>
  <si>
    <t>RS3</t>
  </si>
  <si>
    <t>RS4</t>
  </si>
  <si>
    <t>RS8</t>
  </si>
  <si>
    <t>Machine</t>
  </si>
  <si>
    <t>Fichier</t>
  </si>
  <si>
    <t>RS7+ConfigSrv</t>
  </si>
  <si>
    <t>RS1+Router</t>
  </si>
  <si>
    <t>Nb of Shards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</si>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</sst>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B64F3-3015-470E-99DC-03B3A8DCAF16}" name="Tableau1" displayName="Tableau1" ref="A1:L10" totalsRowShown="0">
  <autoFilter ref="A1:L10" xr:uid="{D1D3A6A0-4B1D-4012-86F1-BC5EC31FEE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CA566B9-A318-4EEA-8C9C-F3437569D709}" name="8 Shards"/>
    <tableColumn id="2" xr3:uid="{C84D46BA-E1DA-429B-8F55-2F23C9BCBAE5}" name="T1"/>
    <tableColumn id="3" xr3:uid="{D7D2C013-F637-44BF-AA87-E9AB6EFE17AF}" name="T2"/>
    <tableColumn id="4" xr3:uid="{6AB9A38A-380A-4F03-9133-C0F4655AB0DB}" name="T3"/>
    <tableColumn id="5" xr3:uid="{D7F43A33-E1F1-4CC0-BB33-9806D0F3E42B}" name="T4"/>
    <tableColumn id="6" xr3:uid="{3982357E-9A8B-4C42-A5BD-92A5B3CE4554}" name="T5"/>
    <tableColumn id="7" xr3:uid="{CA7DB516-9E2A-4E52-85DC-3E6C0945DDA9}" name="T6"/>
    <tableColumn id="8" xr3:uid="{7F17ED1B-16C7-44DA-9A90-4E4BA880D630}" name="T7"/>
    <tableColumn id="9" xr3:uid="{45AFF6BD-8980-403D-BEFE-9F43CE3F9955}" name="T8"/>
    <tableColumn id="10" xr3:uid="{0F595008-0AD2-4240-8377-06D5E6A34241}" name="T9"/>
    <tableColumn id="11" xr3:uid="{4D6D20EC-DC40-4FAF-AD27-1B3A65454E93}" name="T10"/>
    <tableColumn id="12" xr3:uid="{E68C8691-0B0A-4AE5-8132-DB8B2650BF88}" name="Moyenne" dataDxfId="0">
      <calculatedColumnFormula>AVERAGE(B2:K2)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F32500-6F3A-4CF1-BC95-69968D8BFFDE}" name="Tableau13" displayName="Tableau13" ref="A12:L21" totalsRowShown="0">
  <autoFilter ref="A12:L21" xr:uid="{12CEE7E6-AD22-4E56-BD9E-6BA7007C4D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5F80438-9108-4D4B-B2B0-2DD7D83EC416}" name="7 Shards"/>
    <tableColumn id="2" xr3:uid="{92CBFBC7-DE32-48B9-9D7C-C67F8A193ED1}" name="T1"/>
    <tableColumn id="3" xr3:uid="{F966FEE4-9475-4EDA-8BBF-8079C7409F0C}" name="T2"/>
    <tableColumn id="4" xr3:uid="{0F8BB77C-82D4-4977-96C4-BE59B9DD4E6B}" name="T3"/>
    <tableColumn id="5" xr3:uid="{30DEE312-AA4F-4587-95A6-64450F1A9CDA}" name="T4"/>
    <tableColumn id="6" xr3:uid="{D4187849-2310-4F10-A685-693AF0F72B5A}" name="T5"/>
    <tableColumn id="7" xr3:uid="{6125CB64-9D33-47C2-B0DA-288548C70414}" name="T6"/>
    <tableColumn id="8" xr3:uid="{D774085F-BB32-4CA1-88E3-53ADCE5BC595}" name="T7"/>
    <tableColumn id="9" xr3:uid="{752BB5B2-3796-41EC-B4AD-AF0651250F9F}" name="T8"/>
    <tableColumn id="10" xr3:uid="{D2037573-F424-4104-ADD6-C8CB5FE427F4}" name="T9"/>
    <tableColumn id="11" xr3:uid="{432EC7A2-6484-4B5E-B94D-47AAB85216AC}" name="T10"/>
    <tableColumn id="12" xr3:uid="{0CCFB9BD-8F52-4AA1-8155-7AA2CB09EB30}" name="Moyenne">
      <calculatedColumnFormula>AVERAGE(B13:K13)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9A4B70-96FD-4A07-BB36-B652AC9D8077}" name="Tableau14" displayName="Tableau14" ref="A23:L32" totalsRowShown="0">
  <autoFilter ref="A23:L32" xr:uid="{2D824350-CF4A-420E-8F64-68C4241CF6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2CC3A4C-E79E-486C-9B87-B470F0D220E8}" name="6 Shards"/>
    <tableColumn id="2" xr3:uid="{B0BEFB35-41B1-47D2-AE0E-3BB268F86199}" name="T1"/>
    <tableColumn id="3" xr3:uid="{632BC885-86D6-4C3E-B4D6-060BE34000F0}" name="T2"/>
    <tableColumn id="4" xr3:uid="{98F79D61-33E9-49E3-A0CA-31227783F11B}" name="T3"/>
    <tableColumn id="5" xr3:uid="{FBCEED3A-661D-4705-B84E-9841CEAF2EEA}" name="T4"/>
    <tableColumn id="6" xr3:uid="{050D0FD3-26AB-44F2-B408-0D6D2A0D2509}" name="T5"/>
    <tableColumn id="7" xr3:uid="{86063C4C-B8EC-4834-922D-ED5D4749224D}" name="T6"/>
    <tableColumn id="8" xr3:uid="{077597A0-74B7-445F-800D-5601CADA951B}" name="T7"/>
    <tableColumn id="9" xr3:uid="{4767DE2E-DFBA-45BB-A977-DABE1D3BFDC0}" name="T8"/>
    <tableColumn id="10" xr3:uid="{5C64B4D6-A83E-4A43-8D70-D09F2D3A5E6E}" name="T9"/>
    <tableColumn id="11" xr3:uid="{8958E5CF-B89E-44D0-8138-242F1724291C}" name="T10"/>
    <tableColumn id="12" xr3:uid="{3DEEE5F6-8441-480A-AFF8-9DD573AC5EC0}" name="Moyenne">
      <calculatedColumnFormula>AVERAGE(B24:K24)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16C777-1513-414E-BE81-875EE1B93706}" name="Tableau15" displayName="Tableau15" ref="A34:L43" totalsRowShown="0">
  <autoFilter ref="A34:L43" xr:uid="{BC8B404A-E307-4DA2-853B-88CB9FB2FE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B55B4B1-45C1-4D0E-A07C-63E3505DE950}" name="5 Shards"/>
    <tableColumn id="2" xr3:uid="{168AA930-F18B-423C-AD9B-EA7060EB9B89}" name="T1"/>
    <tableColumn id="3" xr3:uid="{A6955CC2-1130-401F-B08B-076233EBC22B}" name="T2"/>
    <tableColumn id="4" xr3:uid="{E86BCA9E-7D69-4D57-B2CC-635D9E5E0E79}" name="T3"/>
    <tableColumn id="5" xr3:uid="{2FDA4B8C-AFC1-4E45-9337-8973E7DACFE7}" name="T4"/>
    <tableColumn id="6" xr3:uid="{E2DE633F-3A92-410A-91CF-36C5BD2EC670}" name="T5"/>
    <tableColumn id="7" xr3:uid="{0F497A40-2FF2-4E56-A78F-AF2D01F1DD23}" name="T6"/>
    <tableColumn id="8" xr3:uid="{DECC8895-B849-45E0-87CC-DC9A10DC6B1B}" name="T7"/>
    <tableColumn id="9" xr3:uid="{42BBA06A-65EF-4689-A7FB-1A41D0B5E412}" name="T8"/>
    <tableColumn id="10" xr3:uid="{66223E57-1210-4FA9-AF1D-4BDCEA0C826A}" name="T9"/>
    <tableColumn id="11" xr3:uid="{7988440A-5B7B-43A4-9254-EDD79801240F}" name="T10"/>
    <tableColumn id="12" xr3:uid="{3589AC3D-258B-4CC7-B973-1A682C1179A8}" name="Moyenne">
      <calculatedColumnFormula>AVERAGE(B35:K35)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D44881-63AB-43E8-9791-16F72FE84D75}" name="Tableau16" displayName="Tableau16" ref="A45:L54" totalsRowShown="0">
  <autoFilter ref="A45:L54" xr:uid="{05E20CFB-CAC5-4C7A-B758-2FD50AD90E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73F6E79-53EC-4008-9D2A-68D592A9D250}" name="4 Shards"/>
    <tableColumn id="2" xr3:uid="{D46C782B-6378-4D7B-8408-D5B0B2F4410E}" name="T1"/>
    <tableColumn id="3" xr3:uid="{6D715FAE-BA3E-49A1-8A06-3933D094EC03}" name="T2"/>
    <tableColumn id="4" xr3:uid="{49E5F724-4A17-4C76-8703-E984CB600802}" name="T3"/>
    <tableColumn id="5" xr3:uid="{5B758B8C-E0E1-4B0C-8AF3-FFC7BFB4EBF8}" name="T4"/>
    <tableColumn id="6" xr3:uid="{24846A6F-5B0D-41DC-ADC6-2FCAC52CECB5}" name="T5"/>
    <tableColumn id="7" xr3:uid="{AD988430-1454-4C25-9882-B36D760CD40C}" name="T6"/>
    <tableColumn id="8" xr3:uid="{46AE4C7B-2424-4A89-BAAC-1847B509039D}" name="T7"/>
    <tableColumn id="9" xr3:uid="{313846CD-63F9-4C0D-B611-DE1019B4ECA0}" name="T8"/>
    <tableColumn id="10" xr3:uid="{2FF85455-3336-4925-AF06-4F5265498D4A}" name="T9"/>
    <tableColumn id="11" xr3:uid="{0612FCB6-AEE2-430F-AF73-17DA2BCD49AF}" name="T10"/>
    <tableColumn id="12" xr3:uid="{CD707DC7-3BA2-4957-BDFF-9B8AF517E845}" name="Moyenne">
      <calculatedColumnFormula>AVERAGE(B46:K46)</calculatedColumnFormula>
    </tableColumn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95E83E-CF7B-4CA6-B7B1-71ABBB60D67E}" name="Tableau17" displayName="Tableau17" ref="A56:L65" totalsRowShown="0">
  <autoFilter ref="A56:L65" xr:uid="{46567360-3A9D-4804-9708-F70D9EE6FF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848FB32-EAD8-49F1-AE91-BB69A7433676}" name="3 Shards"/>
    <tableColumn id="2" xr3:uid="{C0C82766-804C-4920-89A8-73A16D30A096}" name="T1"/>
    <tableColumn id="3" xr3:uid="{4CCBD408-2F91-4414-A3B6-3228F847EFEA}" name="T2"/>
    <tableColumn id="4" xr3:uid="{C9668058-E520-4C16-B23D-F7650AF7F7A1}" name="T3"/>
    <tableColumn id="5" xr3:uid="{0EEB2B88-9951-4989-A0B5-2D8FA5267E5F}" name="T4"/>
    <tableColumn id="6" xr3:uid="{79A8DA40-694F-43F8-80C5-4CB1AAE57310}" name="T5"/>
    <tableColumn id="7" xr3:uid="{B91D097D-9B50-43FE-9611-4092D4C889A5}" name="T6"/>
    <tableColumn id="8" xr3:uid="{15E7C260-2062-4B1B-BFDD-8C9BED541E16}" name="T7"/>
    <tableColumn id="9" xr3:uid="{2A0E4084-88FB-4ED0-ADEF-4CB75D178C04}" name="T8"/>
    <tableColumn id="10" xr3:uid="{B6FDC0E7-F419-4550-9629-7D7321DCAAC6}" name="T9"/>
    <tableColumn id="11" xr3:uid="{8EFFC38E-7675-4F48-9008-8F233A643F98}" name="T10"/>
    <tableColumn id="12" xr3:uid="{E0E0DF2B-2AB3-4611-A37C-6038933616EF}" name="Moyenne">
      <calculatedColumnFormula>AVERAGE(B57:K57)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65C360-8CCA-49B9-83D4-D72F0E10D3F4}" name="Tableau18" displayName="Tableau18" ref="A67:L76" totalsRowShown="0">
  <autoFilter ref="A67:L76" xr:uid="{513E9C88-A96D-45C6-B2A0-7FA9FBC284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B8E88A7-9340-409C-A948-68246466FAEC}" name="2 Shards"/>
    <tableColumn id="2" xr3:uid="{51D0ABC2-C77A-4820-8F4D-15888BC860F8}" name="T1"/>
    <tableColumn id="3" xr3:uid="{525C5CEE-185E-49CB-B003-776AE7F1AA86}" name="T2"/>
    <tableColumn id="4" xr3:uid="{FB131798-0027-4199-9186-F2709E7E1109}" name="T3"/>
    <tableColumn id="5" xr3:uid="{1ADD6ADB-4DD0-4FD7-8A0C-04C7BB651DC9}" name="T4"/>
    <tableColumn id="6" xr3:uid="{3DDE672B-C22D-4050-A50C-4D14CF1C66B7}" name="T5"/>
    <tableColumn id="7" xr3:uid="{3D0B5A17-5838-4609-956F-38BEDFD698C0}" name="T6"/>
    <tableColumn id="8" xr3:uid="{2E6440D0-1936-4F19-82BE-90B57946C258}" name="T7"/>
    <tableColumn id="9" xr3:uid="{AAFC2CD2-85C6-4772-A0D3-6C32F62814AA}" name="T8"/>
    <tableColumn id="10" xr3:uid="{EB04C8ED-E4B1-4603-9A3A-928DA766E2DD}" name="T9"/>
    <tableColumn id="11" xr3:uid="{FDC71E7A-EDD5-48CC-9D84-0DBD7B6ECB1A}" name="T10"/>
    <tableColumn id="12" xr3:uid="{7003F1D7-4A1E-4847-A059-A9C0FDEC875F}" name="Moyenne">
      <calculatedColumnFormula>AVERAGE(B68:K68)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0541AD-E81F-4D9F-B7E3-64E0F84422D7}" name="Tableau189" displayName="Tableau189" ref="A78:L87" totalsRowShown="0">
  <autoFilter ref="A78:L87" xr:uid="{6D0B6182-1005-4029-98F5-975C99C6CB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A4CF28A-AF8F-4281-903E-D66C6B424481}" name="1 Shard"/>
    <tableColumn id="2" xr3:uid="{0CCA2BE5-D180-4EE8-8A08-583EE2A19FD5}" name="T1"/>
    <tableColumn id="3" xr3:uid="{B7208681-F4DB-4973-A166-A1E49893581D}" name="T2"/>
    <tableColumn id="4" xr3:uid="{0BF4590E-699B-43DD-8149-3A5EC0ACF4AB}" name="T3"/>
    <tableColumn id="5" xr3:uid="{2AECFCF2-9727-4253-AF4C-0081AC95ECBE}" name="T4"/>
    <tableColumn id="6" xr3:uid="{967F1AD1-A511-464F-861B-FF9CB90C24B8}" name="T5"/>
    <tableColumn id="7" xr3:uid="{A3601C94-5F4A-475B-A3F1-6541AB3407C8}" name="T6"/>
    <tableColumn id="8" xr3:uid="{1B6FE861-2944-43CD-B79C-6BF4DCA5BD8A}" name="T7"/>
    <tableColumn id="9" xr3:uid="{B9A36723-ED84-4A80-9280-382D65FBFEB5}" name="T8"/>
    <tableColumn id="10" xr3:uid="{33B0B603-0741-4313-BD58-1D36A6CEA7D5}" name="T9"/>
    <tableColumn id="11" xr3:uid="{CB03DBEF-B666-4854-B838-45EFD87D5726}" name="T10"/>
    <tableColumn id="12" xr3:uid="{23B14D28-31C0-463C-8D1D-19F92A1D30B3}" name="Moyenne">
      <calculatedColumnFormula>AVERAGE(B79:K79)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2688D8-721F-4AFA-A2BB-CB9BE2AD50D1}" name="Tableau9" displayName="Tableau9" ref="P13:Q21" totalsRowShown="0">
  <autoFilter ref="P13:Q21" xr:uid="{7AF3F9E0-50A5-499B-8653-C2264DAB5AE3}">
    <filterColumn colId="0" hiddenButton="1"/>
    <filterColumn colId="1" hiddenButton="1"/>
  </autoFilter>
  <tableColumns count="2">
    <tableColumn id="1" xr3:uid="{57A6B52C-FEA7-4041-B204-FEE14CEF5FD3}" name="Machine"/>
    <tableColumn id="2" xr3:uid="{83E74DB4-7E4A-42E7-9332-C7C671F13E78}" name="Fichi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08B5F5C-6C48-4843-A920-65E7A2233355}" name="Tableau19" displayName="Tableau19" ref="A1:G9" totalsRowShown="0">
  <autoFilter ref="A1:G9" xr:uid="{DFF1693C-CFB3-4263-B8CC-E99E06A48D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D429457-222D-4166-8D05-A0312DCC54F4}" name="Nb of Shards"/>
    <tableColumn id="2" xr3:uid="{0482C82C-50F1-4FCA-8060-2996DA1E8F04}" name="R1"/>
    <tableColumn id="3" xr3:uid="{87CBD3ED-8B7B-48A8-B75E-87DEE2C33A82}" name="R2"/>
    <tableColumn id="4" xr3:uid="{F66F2474-81F6-4029-B066-6734C3DE35BA}" name="R3"/>
    <tableColumn id="5" xr3:uid="{01CB91E2-06D9-4B4E-BB31-8D2E2958E16D}" name="R4"/>
    <tableColumn id="6" xr3:uid="{481F6CD2-00A4-4F14-8B35-EF41B2262853}" name="R5"/>
    <tableColumn id="10" xr3:uid="{C1C2B5BD-D75E-43A5-9E58-3C7064AA9C1C}" name="R6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8EEE-298F-4CD8-8152-59E52B027036}">
  <dimension ref="A1:Q87"/>
  <sheetViews>
    <sheetView tabSelected="1" zoomScale="80" zoomScaleNormal="80" workbookViewId="0">
      <selection activeCell="N10" sqref="N10"/>
    </sheetView>
  </sheetViews>
  <sheetFormatPr baseColWidth="10" defaultRowHeight="14.4" x14ac:dyDescent="0.3"/>
  <cols>
    <col min="1" max="1" width="10.44140625" customWidth="1"/>
    <col min="6" max="6" width="10.77734375" customWidth="1"/>
    <col min="10" max="12" width="11.88671875" customWidth="1"/>
    <col min="17" max="17" width="18.77734375" customWidth="1"/>
  </cols>
  <sheetData>
    <row r="1" spans="1:17" x14ac:dyDescent="0.3">
      <c r="A1" t="s">
        <v>19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7" x14ac:dyDescent="0.3">
      <c r="A2" t="s">
        <v>0</v>
      </c>
      <c r="B2">
        <v>21</v>
      </c>
      <c r="C2">
        <f>(29+41+44+52)/8</f>
        <v>20.75</v>
      </c>
      <c r="D2">
        <f>(28+39+45+53)/8</f>
        <v>20.625</v>
      </c>
      <c r="E2">
        <f>(32+38+43+53)/8</f>
        <v>20.75</v>
      </c>
      <c r="F2">
        <f>(27+38+46+55)/8</f>
        <v>20.75</v>
      </c>
      <c r="G2">
        <f>(30+41+44+51)/8</f>
        <v>20.75</v>
      </c>
      <c r="H2">
        <f>(28+39+44+51)/8</f>
        <v>20.25</v>
      </c>
      <c r="I2">
        <f>(31+40+45+55)/8</f>
        <v>21.375</v>
      </c>
      <c r="J2">
        <v>21.25</v>
      </c>
      <c r="K2">
        <f>(29+39+43+54)/8</f>
        <v>20.625</v>
      </c>
      <c r="L2">
        <f>AVERAGE(B2:K2)</f>
        <v>20.8125</v>
      </c>
    </row>
    <row r="3" spans="1:17" x14ac:dyDescent="0.3">
      <c r="A3" t="s">
        <v>1</v>
      </c>
      <c r="B3">
        <v>160</v>
      </c>
      <c r="C3">
        <v>145</v>
      </c>
      <c r="D3">
        <v>145</v>
      </c>
      <c r="E3">
        <v>158</v>
      </c>
      <c r="F3">
        <v>155</v>
      </c>
      <c r="G3">
        <v>144</v>
      </c>
      <c r="H3">
        <v>160</v>
      </c>
      <c r="I3">
        <v>143</v>
      </c>
      <c r="J3">
        <v>144</v>
      </c>
      <c r="K3">
        <v>148</v>
      </c>
      <c r="L3">
        <f t="shared" ref="L3:L9" si="0">AVERAGE(B3:K3)</f>
        <v>150.19999999999999</v>
      </c>
    </row>
    <row r="4" spans="1:17" x14ac:dyDescent="0.3">
      <c r="A4" t="s">
        <v>2</v>
      </c>
      <c r="B4">
        <v>624</v>
      </c>
      <c r="C4">
        <v>642</v>
      </c>
      <c r="D4">
        <v>620</v>
      </c>
      <c r="E4">
        <v>627</v>
      </c>
      <c r="F4">
        <v>599</v>
      </c>
      <c r="G4">
        <v>640</v>
      </c>
      <c r="H4">
        <v>623</v>
      </c>
      <c r="I4">
        <v>624</v>
      </c>
      <c r="J4">
        <v>613</v>
      </c>
      <c r="K4">
        <v>630</v>
      </c>
      <c r="L4">
        <f t="shared" si="0"/>
        <v>624.20000000000005</v>
      </c>
    </row>
    <row r="5" spans="1:17" x14ac:dyDescent="0.3">
      <c r="A5" t="s">
        <v>3</v>
      </c>
      <c r="B5">
        <v>100</v>
      </c>
      <c r="C5">
        <v>109</v>
      </c>
      <c r="D5">
        <v>106</v>
      </c>
      <c r="E5">
        <v>101</v>
      </c>
      <c r="F5">
        <v>100</v>
      </c>
      <c r="G5">
        <v>100</v>
      </c>
      <c r="H5">
        <v>107</v>
      </c>
      <c r="I5">
        <v>101</v>
      </c>
      <c r="J5">
        <v>105</v>
      </c>
      <c r="K5">
        <v>97</v>
      </c>
      <c r="L5">
        <f t="shared" si="0"/>
        <v>102.6</v>
      </c>
    </row>
    <row r="6" spans="1:17" x14ac:dyDescent="0.3">
      <c r="A6" t="s">
        <v>4</v>
      </c>
      <c r="B6">
        <v>3342</v>
      </c>
      <c r="C6">
        <v>3457</v>
      </c>
      <c r="D6">
        <v>3390</v>
      </c>
      <c r="E6">
        <v>3484</v>
      </c>
      <c r="F6">
        <v>3485</v>
      </c>
      <c r="G6">
        <v>3363</v>
      </c>
      <c r="H6">
        <v>3374</v>
      </c>
      <c r="I6">
        <v>3347</v>
      </c>
      <c r="J6">
        <v>3376</v>
      </c>
      <c r="K6">
        <v>3449</v>
      </c>
      <c r="L6">
        <f t="shared" si="0"/>
        <v>3406.7</v>
      </c>
    </row>
    <row r="7" spans="1:17" x14ac:dyDescent="0.3">
      <c r="A7" t="s">
        <v>5</v>
      </c>
      <c r="B7">
        <v>2381</v>
      </c>
      <c r="C7">
        <v>2430</v>
      </c>
      <c r="D7">
        <v>2350</v>
      </c>
      <c r="E7">
        <v>2462</v>
      </c>
      <c r="F7">
        <v>2531</v>
      </c>
      <c r="G7">
        <v>2524</v>
      </c>
      <c r="H7">
        <v>2416</v>
      </c>
      <c r="I7">
        <v>2417</v>
      </c>
      <c r="J7">
        <v>2363</v>
      </c>
      <c r="K7">
        <v>2422</v>
      </c>
      <c r="L7">
        <f t="shared" si="0"/>
        <v>2429.6</v>
      </c>
    </row>
    <row r="8" spans="1:17" x14ac:dyDescent="0.3">
      <c r="A8" t="s">
        <v>6</v>
      </c>
      <c r="B8">
        <v>1791</v>
      </c>
      <c r="C8">
        <v>1764</v>
      </c>
      <c r="D8">
        <v>1794</v>
      </c>
      <c r="E8">
        <v>1811</v>
      </c>
      <c r="F8">
        <v>1889</v>
      </c>
      <c r="G8">
        <v>1794</v>
      </c>
      <c r="H8">
        <v>1799</v>
      </c>
      <c r="I8">
        <v>1812</v>
      </c>
      <c r="J8">
        <v>1879</v>
      </c>
      <c r="K8">
        <v>1814</v>
      </c>
      <c r="L8">
        <f t="shared" si="0"/>
        <v>1814.7</v>
      </c>
    </row>
    <row r="9" spans="1:17" x14ac:dyDescent="0.3">
      <c r="A9" t="s">
        <v>7</v>
      </c>
      <c r="B9">
        <v>1427</v>
      </c>
      <c r="C9">
        <v>1360</v>
      </c>
      <c r="D9">
        <v>1356</v>
      </c>
      <c r="E9">
        <v>1435</v>
      </c>
      <c r="F9">
        <v>1351</v>
      </c>
      <c r="G9">
        <v>1351</v>
      </c>
      <c r="H9">
        <v>1339</v>
      </c>
      <c r="I9">
        <v>1425</v>
      </c>
      <c r="J9">
        <v>1378</v>
      </c>
      <c r="K9">
        <v>1406</v>
      </c>
      <c r="L9">
        <f t="shared" si="0"/>
        <v>1382.8</v>
      </c>
    </row>
    <row r="10" spans="1:17" x14ac:dyDescent="0.3">
      <c r="A10" t="s">
        <v>38</v>
      </c>
      <c r="B10">
        <v>1247</v>
      </c>
      <c r="C10">
        <v>1074</v>
      </c>
      <c r="D10">
        <v>1081</v>
      </c>
      <c r="E10">
        <v>1092</v>
      </c>
      <c r="F10">
        <v>1051</v>
      </c>
      <c r="G10">
        <v>1066</v>
      </c>
      <c r="H10">
        <v>1244</v>
      </c>
      <c r="I10">
        <v>1274</v>
      </c>
      <c r="J10">
        <v>1160</v>
      </c>
      <c r="K10">
        <v>1064</v>
      </c>
      <c r="L10" s="1">
        <f>AVERAGE(B10:K10)</f>
        <v>1135.3</v>
      </c>
    </row>
    <row r="12" spans="1:17" x14ac:dyDescent="0.3">
      <c r="A12" t="s">
        <v>20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</row>
    <row r="13" spans="1:17" x14ac:dyDescent="0.3">
      <c r="A13" t="s">
        <v>0</v>
      </c>
      <c r="B13">
        <f>(28+39+45+52)/7</f>
        <v>23.428571428571427</v>
      </c>
      <c r="C13">
        <f>(34+38+46+53)/7</f>
        <v>24.428571428571427</v>
      </c>
      <c r="D13">
        <f>(27+39+44+55)/7</f>
        <v>23.571428571428573</v>
      </c>
      <c r="E13">
        <f>(28+40+43+58)/7</f>
        <v>24.142857142857142</v>
      </c>
      <c r="F13">
        <f>(28+41+43+52)/7</f>
        <v>23.428571428571427</v>
      </c>
      <c r="G13">
        <f>(29+39+50+55)/7</f>
        <v>24.714285714285715</v>
      </c>
      <c r="H13">
        <f>(29+39+44+53)/7</f>
        <v>23.571428571428573</v>
      </c>
      <c r="I13">
        <f>(28+42+44+53)/7</f>
        <v>23.857142857142858</v>
      </c>
      <c r="J13">
        <f>(28+41+45+54)/7</f>
        <v>24</v>
      </c>
      <c r="K13">
        <f>(30+39+45+52)/7</f>
        <v>23.714285714285715</v>
      </c>
      <c r="L13">
        <f>AVERAGE(B13:K13)</f>
        <v>23.88571428571429</v>
      </c>
      <c r="P13" t="s">
        <v>33</v>
      </c>
      <c r="Q13" t="s">
        <v>34</v>
      </c>
    </row>
    <row r="14" spans="1:17" x14ac:dyDescent="0.3">
      <c r="A14" t="s">
        <v>1</v>
      </c>
      <c r="B14">
        <v>145</v>
      </c>
      <c r="C14">
        <v>147</v>
      </c>
      <c r="D14">
        <v>150</v>
      </c>
      <c r="E14">
        <v>154</v>
      </c>
      <c r="F14">
        <v>150</v>
      </c>
      <c r="G14">
        <v>148</v>
      </c>
      <c r="H14">
        <v>146</v>
      </c>
      <c r="I14">
        <v>152</v>
      </c>
      <c r="J14">
        <v>150</v>
      </c>
      <c r="K14">
        <v>148</v>
      </c>
      <c r="L14">
        <f t="shared" ref="L14:L20" si="1">AVERAGE(B14:K14)</f>
        <v>149</v>
      </c>
      <c r="P14">
        <v>1021</v>
      </c>
      <c r="Q14" t="s">
        <v>27</v>
      </c>
    </row>
    <row r="15" spans="1:17" x14ac:dyDescent="0.3">
      <c r="A15" t="s">
        <v>2</v>
      </c>
      <c r="B15">
        <v>614</v>
      </c>
      <c r="C15">
        <v>622</v>
      </c>
      <c r="D15">
        <v>610</v>
      </c>
      <c r="E15">
        <v>611</v>
      </c>
      <c r="F15">
        <v>618</v>
      </c>
      <c r="G15">
        <v>609</v>
      </c>
      <c r="H15">
        <v>612</v>
      </c>
      <c r="I15">
        <v>608</v>
      </c>
      <c r="J15">
        <v>596</v>
      </c>
      <c r="K15">
        <v>612</v>
      </c>
      <c r="L15">
        <f t="shared" si="1"/>
        <v>611.20000000000005</v>
      </c>
      <c r="P15">
        <v>2021</v>
      </c>
      <c r="Q15" t="s">
        <v>28</v>
      </c>
    </row>
    <row r="16" spans="1:17" x14ac:dyDescent="0.3">
      <c r="A16" t="s">
        <v>3</v>
      </c>
      <c r="B16">
        <v>97</v>
      </c>
      <c r="C16">
        <v>114</v>
      </c>
      <c r="D16">
        <v>100</v>
      </c>
      <c r="E16">
        <v>104</v>
      </c>
      <c r="F16">
        <v>101</v>
      </c>
      <c r="G16">
        <v>106</v>
      </c>
      <c r="H16">
        <v>105</v>
      </c>
      <c r="I16">
        <v>107</v>
      </c>
      <c r="J16">
        <v>107</v>
      </c>
      <c r="K16">
        <v>111</v>
      </c>
      <c r="L16">
        <f t="shared" si="1"/>
        <v>105.2</v>
      </c>
      <c r="P16">
        <v>1028</v>
      </c>
      <c r="Q16" t="s">
        <v>30</v>
      </c>
    </row>
    <row r="17" spans="1:17" x14ac:dyDescent="0.3">
      <c r="A17" t="s">
        <v>4</v>
      </c>
      <c r="B17">
        <v>3366</v>
      </c>
      <c r="C17">
        <v>3442</v>
      </c>
      <c r="D17">
        <v>3336</v>
      </c>
      <c r="E17">
        <v>3336</v>
      </c>
      <c r="F17">
        <v>3496</v>
      </c>
      <c r="G17">
        <v>3489</v>
      </c>
      <c r="H17">
        <v>3332</v>
      </c>
      <c r="I17">
        <v>3378</v>
      </c>
      <c r="J17">
        <v>3306</v>
      </c>
      <c r="K17">
        <v>3330</v>
      </c>
      <c r="L17">
        <f t="shared" si="1"/>
        <v>3381.1</v>
      </c>
      <c r="P17">
        <v>2028</v>
      </c>
      <c r="Q17" t="s">
        <v>31</v>
      </c>
    </row>
    <row r="18" spans="1:17" x14ac:dyDescent="0.3">
      <c r="A18" t="s">
        <v>5</v>
      </c>
      <c r="B18">
        <v>2368</v>
      </c>
      <c r="C18">
        <v>2439</v>
      </c>
      <c r="D18">
        <v>2343</v>
      </c>
      <c r="E18">
        <v>2412</v>
      </c>
      <c r="F18">
        <v>2352</v>
      </c>
      <c r="G18">
        <v>2361</v>
      </c>
      <c r="H18">
        <v>2429</v>
      </c>
      <c r="I18">
        <v>2385</v>
      </c>
      <c r="J18">
        <v>2348</v>
      </c>
      <c r="K18">
        <v>2371</v>
      </c>
      <c r="L18">
        <f t="shared" si="1"/>
        <v>2380.8000000000002</v>
      </c>
      <c r="P18">
        <v>1046</v>
      </c>
      <c r="Q18" t="s">
        <v>36</v>
      </c>
    </row>
    <row r="19" spans="1:17" x14ac:dyDescent="0.3">
      <c r="A19" t="s">
        <v>6</v>
      </c>
      <c r="B19">
        <v>2988</v>
      </c>
      <c r="C19">
        <v>2891</v>
      </c>
      <c r="D19">
        <v>2915</v>
      </c>
      <c r="E19">
        <v>2924</v>
      </c>
      <c r="F19">
        <v>2939</v>
      </c>
      <c r="G19">
        <v>2944</v>
      </c>
      <c r="H19">
        <v>2968</v>
      </c>
      <c r="I19">
        <v>2903</v>
      </c>
      <c r="J19">
        <v>2885</v>
      </c>
      <c r="K19">
        <v>2934</v>
      </c>
      <c r="L19">
        <f t="shared" si="1"/>
        <v>2929.1</v>
      </c>
      <c r="P19">
        <v>2046</v>
      </c>
      <c r="Q19" t="s">
        <v>29</v>
      </c>
    </row>
    <row r="20" spans="1:17" x14ac:dyDescent="0.3">
      <c r="A20" t="s">
        <v>7</v>
      </c>
      <c r="B20">
        <v>2087</v>
      </c>
      <c r="C20">
        <v>2102</v>
      </c>
      <c r="D20">
        <v>2127</v>
      </c>
      <c r="E20">
        <v>2180</v>
      </c>
      <c r="F20">
        <v>2226</v>
      </c>
      <c r="G20">
        <v>2116</v>
      </c>
      <c r="H20">
        <v>2146</v>
      </c>
      <c r="I20">
        <v>2140</v>
      </c>
      <c r="J20">
        <v>2157</v>
      </c>
      <c r="K20">
        <v>2218</v>
      </c>
      <c r="L20">
        <f t="shared" si="1"/>
        <v>2149.9</v>
      </c>
      <c r="P20">
        <v>1056</v>
      </c>
      <c r="Q20" t="s">
        <v>35</v>
      </c>
    </row>
    <row r="21" spans="1:17" x14ac:dyDescent="0.3">
      <c r="A21" t="s">
        <v>38</v>
      </c>
      <c r="B21">
        <v>1766</v>
      </c>
      <c r="C21">
        <v>1727</v>
      </c>
      <c r="D21">
        <v>1747</v>
      </c>
      <c r="E21">
        <v>1672</v>
      </c>
      <c r="F21">
        <v>1771</v>
      </c>
      <c r="G21">
        <v>1735</v>
      </c>
      <c r="H21">
        <v>1740</v>
      </c>
      <c r="I21">
        <v>1688</v>
      </c>
      <c r="J21">
        <v>1690</v>
      </c>
      <c r="K21">
        <v>1691</v>
      </c>
      <c r="L21">
        <f>AVERAGE(B21:K21)</f>
        <v>1722.7</v>
      </c>
      <c r="P21">
        <v>2056</v>
      </c>
      <c r="Q21" t="s">
        <v>32</v>
      </c>
    </row>
    <row r="23" spans="1:17" x14ac:dyDescent="0.3">
      <c r="A23" t="s">
        <v>21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</row>
    <row r="24" spans="1:17" x14ac:dyDescent="0.3">
      <c r="A24" t="s">
        <v>0</v>
      </c>
      <c r="B24">
        <f>(32+38+43+52)/6</f>
        <v>27.5</v>
      </c>
      <c r="C24">
        <f>(28+39+44+54)/6</f>
        <v>27.5</v>
      </c>
      <c r="D24">
        <f>(29+40+44+57)/6</f>
        <v>28.333333333333332</v>
      </c>
      <c r="E24">
        <f>(29+40+44+52)/6</f>
        <v>27.5</v>
      </c>
      <c r="F24">
        <f>(28+40+47+52)/6</f>
        <v>27.833333333333332</v>
      </c>
      <c r="G24">
        <f>(29+37+46+54)/6</f>
        <v>27.666666666666668</v>
      </c>
      <c r="H24">
        <f>(29+38+47+54)/6</f>
        <v>28</v>
      </c>
      <c r="I24">
        <f>(28+43+46+53)/6</f>
        <v>28.333333333333332</v>
      </c>
      <c r="J24">
        <f>(27+39+45+52)/6</f>
        <v>27.166666666666668</v>
      </c>
      <c r="K24">
        <f>(29+40+44+53)/6</f>
        <v>27.666666666666668</v>
      </c>
      <c r="L24">
        <f>AVERAGE(B24:K24)</f>
        <v>27.75</v>
      </c>
    </row>
    <row r="25" spans="1:17" x14ac:dyDescent="0.3">
      <c r="A25" t="s">
        <v>1</v>
      </c>
      <c r="B25">
        <v>145</v>
      </c>
      <c r="C25">
        <v>142</v>
      </c>
      <c r="D25">
        <v>141</v>
      </c>
      <c r="E25">
        <v>144</v>
      </c>
      <c r="F25">
        <v>141</v>
      </c>
      <c r="G25">
        <v>145</v>
      </c>
      <c r="H25">
        <v>138</v>
      </c>
      <c r="I25">
        <v>143</v>
      </c>
      <c r="J25">
        <v>139</v>
      </c>
      <c r="K25">
        <v>143</v>
      </c>
      <c r="L25">
        <f t="shared" ref="L25:L31" si="2">AVERAGE(B25:K25)</f>
        <v>142.1</v>
      </c>
    </row>
    <row r="26" spans="1:17" x14ac:dyDescent="0.3">
      <c r="A26" t="s">
        <v>2</v>
      </c>
      <c r="B26">
        <v>611</v>
      </c>
      <c r="C26">
        <v>610</v>
      </c>
      <c r="D26">
        <v>601</v>
      </c>
      <c r="E26">
        <v>628</v>
      </c>
      <c r="F26">
        <v>623</v>
      </c>
      <c r="G26">
        <v>622</v>
      </c>
      <c r="H26">
        <v>629</v>
      </c>
      <c r="I26">
        <v>601</v>
      </c>
      <c r="J26">
        <v>614</v>
      </c>
      <c r="K26">
        <v>619</v>
      </c>
      <c r="L26">
        <f t="shared" si="2"/>
        <v>615.79999999999995</v>
      </c>
    </row>
    <row r="27" spans="1:17" x14ac:dyDescent="0.3">
      <c r="A27" t="s">
        <v>3</v>
      </c>
      <c r="B27">
        <v>100</v>
      </c>
      <c r="C27">
        <v>95</v>
      </c>
      <c r="D27">
        <v>95</v>
      </c>
      <c r="E27">
        <v>98</v>
      </c>
      <c r="F27">
        <v>101</v>
      </c>
      <c r="G27">
        <v>97</v>
      </c>
      <c r="H27">
        <v>96</v>
      </c>
      <c r="I27">
        <v>95</v>
      </c>
      <c r="J27">
        <v>103</v>
      </c>
      <c r="K27">
        <v>97</v>
      </c>
      <c r="L27">
        <f t="shared" si="2"/>
        <v>97.7</v>
      </c>
    </row>
    <row r="28" spans="1:17" x14ac:dyDescent="0.3">
      <c r="A28" t="s">
        <v>4</v>
      </c>
      <c r="B28">
        <v>3541</v>
      </c>
      <c r="C28">
        <v>3530</v>
      </c>
      <c r="D28">
        <v>3383</v>
      </c>
      <c r="E28">
        <v>3397</v>
      </c>
      <c r="F28">
        <v>3270</v>
      </c>
      <c r="G28">
        <v>3290</v>
      </c>
      <c r="H28">
        <v>3502</v>
      </c>
      <c r="I28">
        <v>3320</v>
      </c>
      <c r="J28">
        <v>3355</v>
      </c>
      <c r="K28">
        <v>4472</v>
      </c>
      <c r="L28">
        <f t="shared" si="2"/>
        <v>3506</v>
      </c>
    </row>
    <row r="29" spans="1:17" x14ac:dyDescent="0.3">
      <c r="A29" t="s">
        <v>5</v>
      </c>
      <c r="B29">
        <v>2364</v>
      </c>
      <c r="C29">
        <v>2456</v>
      </c>
      <c r="D29">
        <v>2386</v>
      </c>
      <c r="E29">
        <v>2369</v>
      </c>
      <c r="F29">
        <v>2366</v>
      </c>
      <c r="G29">
        <v>2353</v>
      </c>
      <c r="H29">
        <v>2483</v>
      </c>
      <c r="I29">
        <v>2482</v>
      </c>
      <c r="J29">
        <v>2458</v>
      </c>
      <c r="K29">
        <v>2403</v>
      </c>
      <c r="L29">
        <f t="shared" si="2"/>
        <v>2412</v>
      </c>
    </row>
    <row r="30" spans="1:17" x14ac:dyDescent="0.3">
      <c r="A30" t="s">
        <v>6</v>
      </c>
      <c r="B30">
        <v>2915</v>
      </c>
      <c r="C30">
        <v>2872</v>
      </c>
      <c r="D30">
        <v>2867</v>
      </c>
      <c r="E30">
        <v>2940</v>
      </c>
      <c r="F30">
        <v>2881</v>
      </c>
      <c r="G30">
        <v>2873</v>
      </c>
      <c r="H30">
        <v>2896</v>
      </c>
      <c r="I30">
        <v>2863</v>
      </c>
      <c r="J30">
        <v>2908</v>
      </c>
      <c r="K30">
        <v>2912</v>
      </c>
      <c r="L30">
        <f t="shared" si="2"/>
        <v>2892.7</v>
      </c>
    </row>
    <row r="31" spans="1:17" x14ac:dyDescent="0.3">
      <c r="A31" t="s">
        <v>7</v>
      </c>
      <c r="B31">
        <v>2143</v>
      </c>
      <c r="C31">
        <v>2133</v>
      </c>
      <c r="D31">
        <v>2113</v>
      </c>
      <c r="E31">
        <v>2154</v>
      </c>
      <c r="F31">
        <v>2134</v>
      </c>
      <c r="G31">
        <v>2115</v>
      </c>
      <c r="H31">
        <v>2153</v>
      </c>
      <c r="I31">
        <v>2143</v>
      </c>
      <c r="J31">
        <v>2115</v>
      </c>
      <c r="K31">
        <v>2153</v>
      </c>
      <c r="L31">
        <f t="shared" si="2"/>
        <v>2135.6</v>
      </c>
    </row>
    <row r="32" spans="1:17" x14ac:dyDescent="0.3">
      <c r="A32" t="s">
        <v>38</v>
      </c>
      <c r="B32">
        <v>1677</v>
      </c>
      <c r="C32">
        <v>1653</v>
      </c>
      <c r="D32">
        <v>1673</v>
      </c>
      <c r="E32">
        <v>1678</v>
      </c>
      <c r="F32">
        <v>1660</v>
      </c>
      <c r="G32">
        <v>1664</v>
      </c>
      <c r="H32">
        <v>1717</v>
      </c>
      <c r="I32">
        <v>1724</v>
      </c>
      <c r="J32">
        <v>1721</v>
      </c>
      <c r="K32">
        <v>1705</v>
      </c>
      <c r="L32">
        <f>AVERAGE(B32:K32)</f>
        <v>1687.2</v>
      </c>
    </row>
    <row r="34" spans="1:12" x14ac:dyDescent="0.3">
      <c r="A34" t="s">
        <v>22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  <c r="K34" t="s">
        <v>17</v>
      </c>
      <c r="L34" t="s">
        <v>18</v>
      </c>
    </row>
    <row r="35" spans="1:12" x14ac:dyDescent="0.3">
      <c r="A35" t="s">
        <v>0</v>
      </c>
      <c r="B35">
        <f>(29+44+45+55)/5</f>
        <v>34.6</v>
      </c>
      <c r="C35">
        <f>(28+43+44+54)/5</f>
        <v>33.799999999999997</v>
      </c>
      <c r="D35">
        <f>(30+44+44+53)/5</f>
        <v>34.200000000000003</v>
      </c>
      <c r="E35">
        <f>(32+44+45+53)/5</f>
        <v>34.799999999999997</v>
      </c>
      <c r="F35">
        <f>(32+42+47+51)/5</f>
        <v>34.4</v>
      </c>
      <c r="G35">
        <f>(29+42+47+53)/5</f>
        <v>34.200000000000003</v>
      </c>
      <c r="H35">
        <f>(30+44+44+54)/5</f>
        <v>34.4</v>
      </c>
      <c r="I35">
        <v>34.6</v>
      </c>
      <c r="J35">
        <v>34</v>
      </c>
      <c r="K35">
        <f>(27+47+48+52)/5</f>
        <v>34.799999999999997</v>
      </c>
      <c r="L35">
        <f>AVERAGE(B35:K35)</f>
        <v>34.380000000000003</v>
      </c>
    </row>
    <row r="36" spans="1:12" x14ac:dyDescent="0.3">
      <c r="A36" t="s">
        <v>1</v>
      </c>
      <c r="B36">
        <v>141</v>
      </c>
      <c r="C36">
        <v>144</v>
      </c>
      <c r="D36">
        <v>143</v>
      </c>
      <c r="E36">
        <v>147</v>
      </c>
      <c r="F36">
        <v>149</v>
      </c>
      <c r="G36">
        <v>145</v>
      </c>
      <c r="H36">
        <v>149</v>
      </c>
      <c r="I36">
        <v>149</v>
      </c>
      <c r="J36">
        <v>142</v>
      </c>
      <c r="K36">
        <v>145</v>
      </c>
      <c r="L36">
        <f t="shared" ref="L36:L42" si="3">AVERAGE(B36:K36)</f>
        <v>145.4</v>
      </c>
    </row>
    <row r="37" spans="1:12" x14ac:dyDescent="0.3">
      <c r="A37" t="s">
        <v>2</v>
      </c>
      <c r="B37">
        <v>620</v>
      </c>
      <c r="C37">
        <v>638</v>
      </c>
      <c r="D37">
        <v>614</v>
      </c>
      <c r="E37">
        <v>614</v>
      </c>
      <c r="F37">
        <v>619</v>
      </c>
      <c r="G37">
        <v>643</v>
      </c>
      <c r="H37">
        <v>627</v>
      </c>
      <c r="I37">
        <v>624</v>
      </c>
      <c r="J37">
        <v>627</v>
      </c>
      <c r="K37">
        <v>638</v>
      </c>
      <c r="L37">
        <f t="shared" si="3"/>
        <v>626.4</v>
      </c>
    </row>
    <row r="38" spans="1:12" x14ac:dyDescent="0.3">
      <c r="A38" t="s">
        <v>3</v>
      </c>
      <c r="B38">
        <v>98</v>
      </c>
      <c r="C38">
        <v>98</v>
      </c>
      <c r="D38">
        <v>96</v>
      </c>
      <c r="E38">
        <v>94</v>
      </c>
      <c r="F38">
        <v>101</v>
      </c>
      <c r="G38">
        <v>96</v>
      </c>
      <c r="H38">
        <v>96</v>
      </c>
      <c r="I38">
        <v>98</v>
      </c>
      <c r="J38">
        <v>96</v>
      </c>
      <c r="K38">
        <v>97</v>
      </c>
      <c r="L38">
        <f t="shared" si="3"/>
        <v>97</v>
      </c>
    </row>
    <row r="39" spans="1:12" x14ac:dyDescent="0.3">
      <c r="A39" t="s">
        <v>4</v>
      </c>
      <c r="B39">
        <v>3394</v>
      </c>
      <c r="C39">
        <v>3383</v>
      </c>
      <c r="D39">
        <v>3338</v>
      </c>
      <c r="E39">
        <v>3332</v>
      </c>
      <c r="F39">
        <v>3298</v>
      </c>
      <c r="G39">
        <v>3300</v>
      </c>
      <c r="H39">
        <v>3350</v>
      </c>
      <c r="I39">
        <v>3357</v>
      </c>
      <c r="J39">
        <v>3370</v>
      </c>
      <c r="K39">
        <v>3270</v>
      </c>
      <c r="L39">
        <f t="shared" si="3"/>
        <v>3339.2</v>
      </c>
    </row>
    <row r="40" spans="1:12" x14ac:dyDescent="0.3">
      <c r="A40" t="s">
        <v>5</v>
      </c>
      <c r="B40">
        <v>2369</v>
      </c>
      <c r="C40">
        <v>2373</v>
      </c>
      <c r="D40">
        <v>2298</v>
      </c>
      <c r="E40">
        <v>2259</v>
      </c>
      <c r="F40">
        <v>2262</v>
      </c>
      <c r="G40">
        <v>2306</v>
      </c>
      <c r="H40">
        <v>2290</v>
      </c>
      <c r="I40">
        <v>2282</v>
      </c>
      <c r="J40">
        <v>2300</v>
      </c>
      <c r="K40">
        <v>2306</v>
      </c>
      <c r="L40">
        <f t="shared" si="3"/>
        <v>2304.5</v>
      </c>
    </row>
    <row r="41" spans="1:12" x14ac:dyDescent="0.3">
      <c r="A41" t="s">
        <v>6</v>
      </c>
      <c r="B41">
        <v>2967</v>
      </c>
      <c r="C41">
        <v>3023</v>
      </c>
      <c r="D41">
        <v>2972</v>
      </c>
      <c r="E41">
        <v>3014</v>
      </c>
      <c r="F41">
        <v>2900</v>
      </c>
      <c r="G41">
        <v>2912</v>
      </c>
      <c r="H41">
        <v>2937</v>
      </c>
      <c r="I41">
        <v>2840</v>
      </c>
      <c r="J41">
        <v>2339</v>
      </c>
      <c r="K41">
        <v>2940</v>
      </c>
      <c r="L41">
        <f t="shared" si="3"/>
        <v>2884.4</v>
      </c>
    </row>
    <row r="42" spans="1:12" x14ac:dyDescent="0.3">
      <c r="A42" t="s">
        <v>7</v>
      </c>
      <c r="B42">
        <v>2105</v>
      </c>
      <c r="C42">
        <v>2121</v>
      </c>
      <c r="D42">
        <v>2160</v>
      </c>
      <c r="E42">
        <v>2144</v>
      </c>
      <c r="F42">
        <v>2066</v>
      </c>
      <c r="G42">
        <v>2166</v>
      </c>
      <c r="H42">
        <v>2106</v>
      </c>
      <c r="I42">
        <v>2098</v>
      </c>
      <c r="J42">
        <v>2126</v>
      </c>
      <c r="K42">
        <v>2116</v>
      </c>
      <c r="L42">
        <f t="shared" si="3"/>
        <v>2120.8000000000002</v>
      </c>
    </row>
    <row r="43" spans="1:12" x14ac:dyDescent="0.3">
      <c r="A43" t="s">
        <v>38</v>
      </c>
      <c r="B43">
        <v>1755</v>
      </c>
      <c r="C43">
        <v>1712</v>
      </c>
      <c r="D43">
        <v>1681</v>
      </c>
      <c r="E43">
        <v>1718</v>
      </c>
      <c r="F43">
        <v>1653</v>
      </c>
      <c r="G43">
        <v>1649</v>
      </c>
      <c r="H43">
        <v>1713</v>
      </c>
      <c r="I43">
        <v>1678</v>
      </c>
      <c r="J43">
        <v>1791</v>
      </c>
      <c r="K43">
        <v>1663</v>
      </c>
      <c r="L43">
        <f>AVERAGE(B43:K43)</f>
        <v>1701.3</v>
      </c>
    </row>
    <row r="45" spans="1:12" x14ac:dyDescent="0.3">
      <c r="A45" t="s">
        <v>23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s">
        <v>16</v>
      </c>
      <c r="K45" t="s">
        <v>17</v>
      </c>
      <c r="L45" t="s">
        <v>18</v>
      </c>
    </row>
    <row r="46" spans="1:12" x14ac:dyDescent="0.3">
      <c r="A46" t="s">
        <v>0</v>
      </c>
      <c r="B46">
        <f>(28+41+44+55)/4</f>
        <v>42</v>
      </c>
      <c r="C46">
        <f>(28+43+46+53)/4</f>
        <v>42.5</v>
      </c>
      <c r="D46">
        <f>(29+43+43+54)/4</f>
        <v>42.25</v>
      </c>
      <c r="E46">
        <f>(29+41+44+55)/4</f>
        <v>42.25</v>
      </c>
      <c r="F46">
        <f>(29+41+42+54)/4</f>
        <v>41.5</v>
      </c>
      <c r="G46">
        <f>(29+42+46+53)/4</f>
        <v>42.5</v>
      </c>
      <c r="H46">
        <f>(29+41+43+52)/4</f>
        <v>41.25</v>
      </c>
      <c r="I46">
        <f>(28+41+47+52)/4</f>
        <v>42</v>
      </c>
      <c r="J46">
        <f>(29+42+45+52)/4</f>
        <v>42</v>
      </c>
      <c r="K46">
        <f>(28+42+44+53)/4</f>
        <v>41.75</v>
      </c>
      <c r="L46">
        <f>AVERAGE(B46:K46)</f>
        <v>42</v>
      </c>
    </row>
    <row r="47" spans="1:12" x14ac:dyDescent="0.3">
      <c r="A47" t="s">
        <v>1</v>
      </c>
      <c r="B47">
        <v>146</v>
      </c>
      <c r="C47">
        <v>147</v>
      </c>
      <c r="D47">
        <v>141</v>
      </c>
      <c r="E47">
        <v>145</v>
      </c>
      <c r="F47">
        <v>139</v>
      </c>
      <c r="G47">
        <v>157</v>
      </c>
      <c r="H47">
        <v>142</v>
      </c>
      <c r="I47">
        <v>142</v>
      </c>
      <c r="J47">
        <v>154</v>
      </c>
      <c r="K47">
        <v>146</v>
      </c>
      <c r="L47">
        <f t="shared" ref="L47:L53" si="4">AVERAGE(B47:K47)</f>
        <v>145.9</v>
      </c>
    </row>
    <row r="48" spans="1:12" x14ac:dyDescent="0.3">
      <c r="A48" t="s">
        <v>2</v>
      </c>
      <c r="B48">
        <v>632</v>
      </c>
      <c r="C48">
        <v>622</v>
      </c>
      <c r="D48">
        <v>618</v>
      </c>
      <c r="E48">
        <v>616</v>
      </c>
      <c r="F48">
        <v>610</v>
      </c>
      <c r="G48">
        <v>594</v>
      </c>
      <c r="H48">
        <v>643</v>
      </c>
      <c r="I48">
        <v>633</v>
      </c>
      <c r="J48">
        <v>599</v>
      </c>
      <c r="K48">
        <v>634</v>
      </c>
      <c r="L48">
        <f t="shared" si="4"/>
        <v>620.1</v>
      </c>
    </row>
    <row r="49" spans="1:12" x14ac:dyDescent="0.3">
      <c r="A49" t="s">
        <v>3</v>
      </c>
      <c r="B49">
        <v>99</v>
      </c>
      <c r="C49">
        <v>97</v>
      </c>
      <c r="D49">
        <v>99</v>
      </c>
      <c r="E49">
        <v>105</v>
      </c>
      <c r="F49">
        <v>104</v>
      </c>
      <c r="G49">
        <v>101</v>
      </c>
      <c r="H49">
        <v>106</v>
      </c>
      <c r="I49">
        <v>99</v>
      </c>
      <c r="J49">
        <v>100</v>
      </c>
      <c r="K49">
        <v>108</v>
      </c>
      <c r="L49">
        <f t="shared" si="4"/>
        <v>101.8</v>
      </c>
    </row>
    <row r="50" spans="1:12" x14ac:dyDescent="0.3">
      <c r="A50" t="s">
        <v>4</v>
      </c>
      <c r="B50">
        <v>3305</v>
      </c>
      <c r="C50">
        <v>3386</v>
      </c>
      <c r="D50">
        <v>3384</v>
      </c>
      <c r="E50">
        <v>3320</v>
      </c>
      <c r="F50">
        <v>3347</v>
      </c>
      <c r="G50">
        <v>3286</v>
      </c>
      <c r="H50">
        <v>3292</v>
      </c>
      <c r="I50">
        <v>3409</v>
      </c>
      <c r="J50">
        <v>3327</v>
      </c>
      <c r="K50">
        <v>3303</v>
      </c>
      <c r="L50">
        <f t="shared" si="4"/>
        <v>3335.9</v>
      </c>
    </row>
    <row r="51" spans="1:12" x14ac:dyDescent="0.3">
      <c r="A51" t="s">
        <v>5</v>
      </c>
      <c r="B51">
        <v>2239</v>
      </c>
      <c r="C51">
        <v>2351</v>
      </c>
      <c r="D51">
        <v>2447</v>
      </c>
      <c r="E51">
        <v>2318</v>
      </c>
      <c r="F51">
        <v>2262</v>
      </c>
      <c r="G51">
        <v>2328</v>
      </c>
      <c r="H51">
        <v>2327</v>
      </c>
      <c r="I51">
        <v>2346</v>
      </c>
      <c r="J51">
        <v>2574</v>
      </c>
      <c r="K51">
        <v>2339</v>
      </c>
      <c r="L51">
        <f t="shared" si="4"/>
        <v>2353.1</v>
      </c>
    </row>
    <row r="52" spans="1:12" x14ac:dyDescent="0.3">
      <c r="A52" t="s">
        <v>6</v>
      </c>
      <c r="B52">
        <v>3031</v>
      </c>
      <c r="C52">
        <v>3052</v>
      </c>
      <c r="D52">
        <v>3034</v>
      </c>
      <c r="E52">
        <v>3045</v>
      </c>
      <c r="F52">
        <v>3126</v>
      </c>
      <c r="G52">
        <v>3073</v>
      </c>
      <c r="H52">
        <v>3084</v>
      </c>
      <c r="I52">
        <v>3098</v>
      </c>
      <c r="J52">
        <v>3138</v>
      </c>
      <c r="K52">
        <v>3122</v>
      </c>
      <c r="L52">
        <f t="shared" si="4"/>
        <v>3080.3</v>
      </c>
    </row>
    <row r="53" spans="1:12" x14ac:dyDescent="0.3">
      <c r="A53" t="s">
        <v>7</v>
      </c>
      <c r="B53">
        <v>2281</v>
      </c>
      <c r="C53">
        <v>2223</v>
      </c>
      <c r="D53">
        <v>2340</v>
      </c>
      <c r="E53">
        <v>2236</v>
      </c>
      <c r="F53">
        <v>2367</v>
      </c>
      <c r="G53">
        <v>2238</v>
      </c>
      <c r="H53">
        <v>2328</v>
      </c>
      <c r="I53">
        <v>2381</v>
      </c>
      <c r="J53">
        <v>2236</v>
      </c>
      <c r="K53">
        <v>2330</v>
      </c>
      <c r="L53">
        <f t="shared" si="4"/>
        <v>2296</v>
      </c>
    </row>
    <row r="54" spans="1:12" x14ac:dyDescent="0.3">
      <c r="A54" t="s">
        <v>38</v>
      </c>
      <c r="B54">
        <v>1951</v>
      </c>
      <c r="C54">
        <v>1862</v>
      </c>
      <c r="D54">
        <v>1855</v>
      </c>
      <c r="E54">
        <v>1841</v>
      </c>
      <c r="F54">
        <v>1908</v>
      </c>
      <c r="G54">
        <v>1900</v>
      </c>
      <c r="H54">
        <v>1942</v>
      </c>
      <c r="I54">
        <v>1824</v>
      </c>
      <c r="J54">
        <v>1851</v>
      </c>
      <c r="K54">
        <v>1808</v>
      </c>
      <c r="L54">
        <f>AVERAGE(B54:K54)</f>
        <v>1874.2</v>
      </c>
    </row>
    <row r="56" spans="1:12" x14ac:dyDescent="0.3">
      <c r="A56" t="s">
        <v>24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  <c r="K56" t="s">
        <v>17</v>
      </c>
      <c r="L56" t="s">
        <v>18</v>
      </c>
    </row>
    <row r="57" spans="1:12" x14ac:dyDescent="0.3">
      <c r="A57" t="s">
        <v>0</v>
      </c>
      <c r="B57">
        <f>(56+65+77)/3</f>
        <v>66</v>
      </c>
      <c r="C57">
        <f>(63+61+64)/3</f>
        <v>62.666666666666664</v>
      </c>
      <c r="D57">
        <f>(55+59+77)/3</f>
        <v>63.666666666666664</v>
      </c>
      <c r="E57">
        <f>(58+63+65)/3</f>
        <v>62</v>
      </c>
      <c r="F57">
        <f>(55+69+69)/3</f>
        <v>64.333333333333329</v>
      </c>
      <c r="G57">
        <f>(60+63+64)/3</f>
        <v>62.333333333333336</v>
      </c>
      <c r="H57">
        <f>(54+65+71)/3</f>
        <v>63.333333333333336</v>
      </c>
      <c r="I57">
        <f>(55+64+67)/3</f>
        <v>62</v>
      </c>
      <c r="J57">
        <f>(60+64+64)/3</f>
        <v>62.666666666666664</v>
      </c>
      <c r="K57">
        <f>(57+58+72)/3</f>
        <v>62.333333333333336</v>
      </c>
      <c r="L57">
        <f>AVERAGE(B57:K57)</f>
        <v>63.133333333333326</v>
      </c>
    </row>
    <row r="58" spans="1:12" x14ac:dyDescent="0.3">
      <c r="A58" t="s">
        <v>1</v>
      </c>
      <c r="B58">
        <v>156</v>
      </c>
      <c r="C58">
        <v>151</v>
      </c>
      <c r="D58">
        <v>147</v>
      </c>
      <c r="E58">
        <v>152</v>
      </c>
      <c r="F58">
        <v>153</v>
      </c>
      <c r="G58">
        <v>156</v>
      </c>
      <c r="H58">
        <v>156</v>
      </c>
      <c r="I58">
        <v>162</v>
      </c>
      <c r="J58">
        <v>147</v>
      </c>
      <c r="K58">
        <v>156</v>
      </c>
      <c r="L58">
        <f>AVERAGE(B58:K58)</f>
        <v>153.6</v>
      </c>
    </row>
    <row r="59" spans="1:12" x14ac:dyDescent="0.3">
      <c r="A59" t="s">
        <v>2</v>
      </c>
      <c r="B59">
        <v>702</v>
      </c>
      <c r="C59">
        <v>659</v>
      </c>
      <c r="D59">
        <v>660</v>
      </c>
      <c r="E59">
        <v>708</v>
      </c>
      <c r="F59">
        <v>651</v>
      </c>
      <c r="G59">
        <v>643</v>
      </c>
      <c r="H59">
        <v>688</v>
      </c>
      <c r="I59">
        <v>705</v>
      </c>
      <c r="J59">
        <v>667</v>
      </c>
      <c r="K59">
        <v>678</v>
      </c>
      <c r="L59">
        <f t="shared" ref="L59:L64" si="5">AVERAGE(B59:K59)</f>
        <v>676.1</v>
      </c>
    </row>
    <row r="60" spans="1:12" x14ac:dyDescent="0.3">
      <c r="A60" t="s">
        <v>3</v>
      </c>
      <c r="B60">
        <v>103</v>
      </c>
      <c r="C60">
        <v>109</v>
      </c>
      <c r="D60">
        <v>102</v>
      </c>
      <c r="E60">
        <v>105</v>
      </c>
      <c r="F60">
        <v>102</v>
      </c>
      <c r="G60">
        <v>103</v>
      </c>
      <c r="H60">
        <v>103</v>
      </c>
      <c r="I60">
        <v>104</v>
      </c>
      <c r="J60">
        <v>101</v>
      </c>
      <c r="K60">
        <v>102</v>
      </c>
      <c r="L60">
        <f t="shared" si="5"/>
        <v>103.4</v>
      </c>
    </row>
    <row r="61" spans="1:12" x14ac:dyDescent="0.3">
      <c r="A61" t="s">
        <v>4</v>
      </c>
      <c r="B61">
        <v>4651</v>
      </c>
      <c r="C61">
        <v>4657</v>
      </c>
      <c r="D61">
        <v>4628</v>
      </c>
      <c r="E61">
        <v>4681</v>
      </c>
      <c r="F61">
        <v>4938</v>
      </c>
      <c r="G61">
        <v>4665</v>
      </c>
      <c r="H61">
        <v>4640</v>
      </c>
      <c r="I61">
        <v>4769</v>
      </c>
      <c r="J61">
        <v>4758</v>
      </c>
      <c r="K61">
        <v>4732</v>
      </c>
      <c r="L61">
        <f t="shared" si="5"/>
        <v>4711.8999999999996</v>
      </c>
    </row>
    <row r="62" spans="1:12" x14ac:dyDescent="0.3">
      <c r="A62" t="s">
        <v>5</v>
      </c>
      <c r="B62">
        <v>3270</v>
      </c>
      <c r="C62">
        <v>3167</v>
      </c>
      <c r="D62">
        <v>3144</v>
      </c>
      <c r="E62">
        <v>3238</v>
      </c>
      <c r="F62">
        <v>3145</v>
      </c>
      <c r="G62">
        <v>3282</v>
      </c>
      <c r="H62">
        <v>3196</v>
      </c>
      <c r="I62">
        <v>3204</v>
      </c>
      <c r="J62">
        <v>3202</v>
      </c>
      <c r="K62">
        <v>3163</v>
      </c>
      <c r="L62">
        <f t="shared" si="5"/>
        <v>3201.1</v>
      </c>
    </row>
    <row r="63" spans="1:12" x14ac:dyDescent="0.3">
      <c r="A63" t="s">
        <v>6</v>
      </c>
      <c r="B63">
        <v>3041</v>
      </c>
      <c r="C63">
        <v>3284</v>
      </c>
      <c r="D63">
        <v>3251</v>
      </c>
      <c r="E63">
        <v>3133</v>
      </c>
      <c r="F63">
        <v>3042</v>
      </c>
      <c r="G63">
        <v>3214</v>
      </c>
      <c r="H63">
        <v>3169</v>
      </c>
      <c r="I63">
        <v>3052</v>
      </c>
      <c r="J63">
        <v>3100</v>
      </c>
      <c r="K63">
        <v>3201</v>
      </c>
      <c r="L63">
        <f t="shared" si="5"/>
        <v>3148.7</v>
      </c>
    </row>
    <row r="64" spans="1:12" x14ac:dyDescent="0.3">
      <c r="A64" t="s">
        <v>7</v>
      </c>
      <c r="B64">
        <v>2257</v>
      </c>
      <c r="C64">
        <v>2261</v>
      </c>
      <c r="D64">
        <v>2207</v>
      </c>
      <c r="E64">
        <v>2212</v>
      </c>
      <c r="F64">
        <v>2181</v>
      </c>
      <c r="G64">
        <v>2279</v>
      </c>
      <c r="H64">
        <v>2201</v>
      </c>
      <c r="I64">
        <v>2237</v>
      </c>
      <c r="J64">
        <v>2196</v>
      </c>
      <c r="K64">
        <v>2168</v>
      </c>
      <c r="L64">
        <f t="shared" si="5"/>
        <v>2219.9</v>
      </c>
    </row>
    <row r="65" spans="1:12" x14ac:dyDescent="0.3">
      <c r="A65" t="s">
        <v>38</v>
      </c>
      <c r="B65">
        <v>1912</v>
      </c>
      <c r="C65">
        <v>1872</v>
      </c>
      <c r="D65">
        <v>1846</v>
      </c>
      <c r="E65">
        <v>1919</v>
      </c>
      <c r="F65">
        <v>2060</v>
      </c>
      <c r="G65">
        <v>1944</v>
      </c>
      <c r="H65">
        <v>2043</v>
      </c>
      <c r="I65">
        <v>1870</v>
      </c>
      <c r="J65">
        <v>1931</v>
      </c>
      <c r="K65">
        <v>1901</v>
      </c>
      <c r="L65">
        <f>AVERAGE(B65:K65)</f>
        <v>1929.8</v>
      </c>
    </row>
    <row r="67" spans="1:12" x14ac:dyDescent="0.3">
      <c r="A67" t="s">
        <v>25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  <c r="K67" t="s">
        <v>17</v>
      </c>
      <c r="L67" t="s">
        <v>18</v>
      </c>
    </row>
    <row r="68" spans="1:12" x14ac:dyDescent="0.3">
      <c r="A68" t="s">
        <v>0</v>
      </c>
      <c r="B68">
        <f>(56+120)/2</f>
        <v>88</v>
      </c>
      <c r="C68">
        <f>(59+135)/2</f>
        <v>97</v>
      </c>
      <c r="D68">
        <f>(53+125)/2</f>
        <v>89</v>
      </c>
      <c r="E68">
        <f>(56+120)/2</f>
        <v>88</v>
      </c>
      <c r="F68">
        <f>(55+119)/2</f>
        <v>87</v>
      </c>
      <c r="G68">
        <f>(59+120)/2</f>
        <v>89.5</v>
      </c>
      <c r="H68">
        <f>(57+123)/2</f>
        <v>90</v>
      </c>
      <c r="I68">
        <f>(55+118)/2</f>
        <v>86.5</v>
      </c>
      <c r="J68">
        <f>(56+126)/2</f>
        <v>91</v>
      </c>
      <c r="K68">
        <f>(58+121)/2</f>
        <v>89.5</v>
      </c>
      <c r="L68">
        <f>AVERAGE(B68:K68)</f>
        <v>89.55</v>
      </c>
    </row>
    <row r="69" spans="1:12" x14ac:dyDescent="0.3">
      <c r="A69" t="s">
        <v>1</v>
      </c>
      <c r="B69">
        <v>159</v>
      </c>
      <c r="C69">
        <v>168</v>
      </c>
      <c r="D69">
        <v>160</v>
      </c>
      <c r="E69">
        <v>161</v>
      </c>
      <c r="F69">
        <v>173</v>
      </c>
      <c r="G69">
        <v>150</v>
      </c>
      <c r="H69">
        <v>159</v>
      </c>
      <c r="I69">
        <v>157</v>
      </c>
      <c r="J69">
        <v>150</v>
      </c>
      <c r="K69">
        <v>152</v>
      </c>
      <c r="L69">
        <f>AVERAGE(B69:K69)</f>
        <v>158.9</v>
      </c>
    </row>
    <row r="70" spans="1:12" x14ac:dyDescent="0.3">
      <c r="A70" t="s">
        <v>2</v>
      </c>
      <c r="B70">
        <v>655</v>
      </c>
      <c r="C70">
        <v>664</v>
      </c>
      <c r="D70">
        <v>668</v>
      </c>
      <c r="E70">
        <v>682</v>
      </c>
      <c r="F70">
        <v>645</v>
      </c>
      <c r="G70">
        <v>679</v>
      </c>
      <c r="H70">
        <v>703</v>
      </c>
      <c r="I70">
        <v>639</v>
      </c>
      <c r="J70">
        <v>649</v>
      </c>
      <c r="K70">
        <v>652</v>
      </c>
      <c r="L70">
        <f t="shared" ref="L70:L75" si="6">AVERAGE(B70:K70)</f>
        <v>663.6</v>
      </c>
    </row>
    <row r="71" spans="1:12" x14ac:dyDescent="0.3">
      <c r="A71" t="s">
        <v>3</v>
      </c>
      <c r="B71">
        <v>108</v>
      </c>
      <c r="C71">
        <v>109</v>
      </c>
      <c r="D71">
        <v>110</v>
      </c>
      <c r="E71">
        <v>106</v>
      </c>
      <c r="F71">
        <v>104</v>
      </c>
      <c r="G71">
        <v>100</v>
      </c>
      <c r="H71">
        <v>103</v>
      </c>
      <c r="I71">
        <v>109</v>
      </c>
      <c r="J71">
        <v>113</v>
      </c>
      <c r="K71">
        <v>104</v>
      </c>
      <c r="L71">
        <f t="shared" si="6"/>
        <v>106.6</v>
      </c>
    </row>
    <row r="72" spans="1:12" x14ac:dyDescent="0.3">
      <c r="A72" t="s">
        <v>4</v>
      </c>
      <c r="B72">
        <v>7925</v>
      </c>
      <c r="C72">
        <v>7832</v>
      </c>
      <c r="D72">
        <v>7910</v>
      </c>
      <c r="E72">
        <v>7808</v>
      </c>
      <c r="F72">
        <v>7813</v>
      </c>
      <c r="G72">
        <v>7885</v>
      </c>
      <c r="H72">
        <v>7815</v>
      </c>
      <c r="I72">
        <v>7802</v>
      </c>
      <c r="J72">
        <v>7805</v>
      </c>
      <c r="K72">
        <v>7812</v>
      </c>
      <c r="L72">
        <f t="shared" si="6"/>
        <v>7840.7</v>
      </c>
    </row>
    <row r="73" spans="1:12" x14ac:dyDescent="0.3">
      <c r="A73" t="s">
        <v>5</v>
      </c>
      <c r="B73">
        <v>5036</v>
      </c>
      <c r="C73">
        <v>4946</v>
      </c>
      <c r="D73">
        <v>4895</v>
      </c>
      <c r="E73">
        <v>4959</v>
      </c>
      <c r="F73">
        <v>4975</v>
      </c>
      <c r="G73">
        <v>4939</v>
      </c>
      <c r="H73">
        <v>4917</v>
      </c>
      <c r="I73">
        <v>5020</v>
      </c>
      <c r="J73">
        <v>4993</v>
      </c>
      <c r="K73">
        <v>4949</v>
      </c>
      <c r="L73">
        <f t="shared" si="6"/>
        <v>4962.8999999999996</v>
      </c>
    </row>
    <row r="74" spans="1:12" x14ac:dyDescent="0.3">
      <c r="A74" t="s">
        <v>6</v>
      </c>
      <c r="B74">
        <v>4573</v>
      </c>
      <c r="C74">
        <v>4617</v>
      </c>
      <c r="D74">
        <v>4638</v>
      </c>
      <c r="E74">
        <v>4512</v>
      </c>
      <c r="F74">
        <v>4629</v>
      </c>
      <c r="G74">
        <v>4629</v>
      </c>
      <c r="H74">
        <v>4650</v>
      </c>
      <c r="I74">
        <v>4591</v>
      </c>
      <c r="J74">
        <v>4673</v>
      </c>
      <c r="K74">
        <v>4668</v>
      </c>
      <c r="L74">
        <f t="shared" si="6"/>
        <v>4618</v>
      </c>
    </row>
    <row r="75" spans="1:12" x14ac:dyDescent="0.3">
      <c r="A75" t="s">
        <v>7</v>
      </c>
      <c r="B75">
        <v>3428</v>
      </c>
      <c r="C75">
        <v>3488</v>
      </c>
      <c r="D75">
        <v>3444</v>
      </c>
      <c r="E75">
        <v>3435</v>
      </c>
      <c r="F75">
        <v>3406</v>
      </c>
      <c r="G75">
        <v>3463</v>
      </c>
      <c r="H75">
        <v>3398</v>
      </c>
      <c r="I75">
        <v>3382</v>
      </c>
      <c r="J75">
        <v>3457</v>
      </c>
      <c r="K75">
        <v>3477</v>
      </c>
      <c r="L75">
        <f t="shared" si="6"/>
        <v>3437.8</v>
      </c>
    </row>
    <row r="76" spans="1:12" x14ac:dyDescent="0.3">
      <c r="A76" t="s">
        <v>38</v>
      </c>
      <c r="B76">
        <v>2628</v>
      </c>
      <c r="C76">
        <v>2653</v>
      </c>
      <c r="D76">
        <v>2656</v>
      </c>
      <c r="E76">
        <v>2660</v>
      </c>
      <c r="F76">
        <v>2689</v>
      </c>
      <c r="G76">
        <v>2651</v>
      </c>
      <c r="H76">
        <v>2649</v>
      </c>
      <c r="I76">
        <v>2621</v>
      </c>
      <c r="J76">
        <v>2669</v>
      </c>
      <c r="K76">
        <v>2605</v>
      </c>
      <c r="L76">
        <f>AVERAGE(B76:K76)</f>
        <v>2648.1</v>
      </c>
    </row>
    <row r="78" spans="1:12" x14ac:dyDescent="0.3">
      <c r="A78" t="s">
        <v>26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  <c r="K78" t="s">
        <v>17</v>
      </c>
      <c r="L78" t="s">
        <v>18</v>
      </c>
    </row>
    <row r="79" spans="1:12" x14ac:dyDescent="0.3">
      <c r="A79" t="s">
        <v>0</v>
      </c>
      <c r="B79">
        <v>162</v>
      </c>
      <c r="C79">
        <v>161</v>
      </c>
      <c r="D79">
        <v>169</v>
      </c>
      <c r="E79">
        <v>174</v>
      </c>
      <c r="F79">
        <v>164</v>
      </c>
      <c r="G79">
        <v>172</v>
      </c>
      <c r="H79">
        <v>161</v>
      </c>
      <c r="I79">
        <v>178</v>
      </c>
      <c r="J79">
        <v>172</v>
      </c>
      <c r="K79">
        <v>168</v>
      </c>
      <c r="L79">
        <f>AVERAGE(B79:K79)</f>
        <v>168.1</v>
      </c>
    </row>
    <row r="80" spans="1:12" x14ac:dyDescent="0.3">
      <c r="A80" t="s">
        <v>1</v>
      </c>
      <c r="B80">
        <v>140</v>
      </c>
      <c r="C80">
        <v>142</v>
      </c>
      <c r="D80">
        <v>138</v>
      </c>
      <c r="E80">
        <v>141</v>
      </c>
      <c r="F80">
        <v>141</v>
      </c>
      <c r="G80">
        <v>145</v>
      </c>
      <c r="H80">
        <v>145</v>
      </c>
      <c r="I80">
        <v>139</v>
      </c>
      <c r="J80">
        <v>140</v>
      </c>
      <c r="K80">
        <v>140</v>
      </c>
      <c r="L80">
        <f t="shared" ref="L80:L86" si="7">AVERAGE(B80:K80)</f>
        <v>141.1</v>
      </c>
    </row>
    <row r="81" spans="1:12" x14ac:dyDescent="0.3">
      <c r="A81" t="s">
        <v>2</v>
      </c>
      <c r="B81">
        <v>639</v>
      </c>
      <c r="C81">
        <v>665</v>
      </c>
      <c r="D81">
        <v>647</v>
      </c>
      <c r="E81">
        <v>641</v>
      </c>
      <c r="F81">
        <v>650</v>
      </c>
      <c r="G81">
        <v>645</v>
      </c>
      <c r="H81">
        <v>631</v>
      </c>
      <c r="I81">
        <v>639</v>
      </c>
      <c r="J81">
        <v>660</v>
      </c>
      <c r="K81">
        <v>657</v>
      </c>
      <c r="L81">
        <f t="shared" si="7"/>
        <v>647.4</v>
      </c>
    </row>
    <row r="82" spans="1:12" x14ac:dyDescent="0.3">
      <c r="A82" t="s">
        <v>3</v>
      </c>
      <c r="B82">
        <v>94</v>
      </c>
      <c r="C82">
        <v>92</v>
      </c>
      <c r="D82">
        <v>94</v>
      </c>
      <c r="E82">
        <v>97</v>
      </c>
      <c r="F82">
        <v>96</v>
      </c>
      <c r="G82">
        <v>94</v>
      </c>
      <c r="H82">
        <v>97</v>
      </c>
      <c r="I82">
        <v>91</v>
      </c>
      <c r="J82">
        <v>94</v>
      </c>
      <c r="K82">
        <v>91</v>
      </c>
      <c r="L82">
        <f t="shared" si="7"/>
        <v>94</v>
      </c>
    </row>
    <row r="83" spans="1:12" x14ac:dyDescent="0.3">
      <c r="A83" t="s">
        <v>4</v>
      </c>
      <c r="B83">
        <v>11047</v>
      </c>
      <c r="C83">
        <v>11433</v>
      </c>
      <c r="D83">
        <v>10846</v>
      </c>
      <c r="E83">
        <v>10789</v>
      </c>
      <c r="F83">
        <v>10836</v>
      </c>
      <c r="G83">
        <v>10896</v>
      </c>
      <c r="H83">
        <v>10964</v>
      </c>
      <c r="I83">
        <v>11334</v>
      </c>
      <c r="J83">
        <v>11026</v>
      </c>
      <c r="K83">
        <v>11209</v>
      </c>
      <c r="L83">
        <f t="shared" si="7"/>
        <v>11038</v>
      </c>
    </row>
    <row r="84" spans="1:12" x14ac:dyDescent="0.3">
      <c r="A84" t="s">
        <v>5</v>
      </c>
      <c r="B84">
        <v>6939</v>
      </c>
      <c r="C84">
        <v>6862</v>
      </c>
      <c r="D84">
        <v>6887</v>
      </c>
      <c r="E84">
        <v>6899</v>
      </c>
      <c r="F84">
        <v>6857</v>
      </c>
      <c r="G84">
        <v>6701</v>
      </c>
      <c r="H84">
        <v>6791</v>
      </c>
      <c r="I84">
        <v>6818</v>
      </c>
      <c r="J84">
        <v>6925</v>
      </c>
      <c r="K84">
        <v>6886</v>
      </c>
      <c r="L84">
        <f t="shared" si="7"/>
        <v>6856.5</v>
      </c>
    </row>
    <row r="85" spans="1:12" x14ac:dyDescent="0.3">
      <c r="A85" t="s">
        <v>6</v>
      </c>
      <c r="B85">
        <v>6730</v>
      </c>
      <c r="C85">
        <v>6795</v>
      </c>
      <c r="D85">
        <v>6711</v>
      </c>
      <c r="E85">
        <v>6800</v>
      </c>
      <c r="F85">
        <v>6802</v>
      </c>
      <c r="G85">
        <v>6740</v>
      </c>
      <c r="H85">
        <v>6758</v>
      </c>
      <c r="I85">
        <v>6626</v>
      </c>
      <c r="J85">
        <v>6814</v>
      </c>
      <c r="K85">
        <v>6682</v>
      </c>
      <c r="L85">
        <f t="shared" si="7"/>
        <v>6745.8</v>
      </c>
    </row>
    <row r="86" spans="1:12" x14ac:dyDescent="0.3">
      <c r="A86" t="s">
        <v>7</v>
      </c>
      <c r="B86">
        <v>5192</v>
      </c>
      <c r="C86">
        <v>5024</v>
      </c>
      <c r="D86">
        <v>5080</v>
      </c>
      <c r="E86">
        <v>5029</v>
      </c>
      <c r="F86">
        <v>5122</v>
      </c>
      <c r="G86">
        <v>5144</v>
      </c>
      <c r="H86">
        <v>5167</v>
      </c>
      <c r="I86">
        <v>5022</v>
      </c>
      <c r="J86">
        <v>5071</v>
      </c>
      <c r="K86">
        <v>4964</v>
      </c>
      <c r="L86">
        <f t="shared" si="7"/>
        <v>5081.5</v>
      </c>
    </row>
    <row r="87" spans="1:12" x14ac:dyDescent="0.3">
      <c r="A87" t="s">
        <v>38</v>
      </c>
      <c r="B87">
        <v>3806</v>
      </c>
      <c r="C87">
        <v>3821</v>
      </c>
      <c r="D87">
        <v>3898</v>
      </c>
      <c r="E87">
        <v>3862</v>
      </c>
      <c r="F87">
        <v>3775</v>
      </c>
      <c r="G87">
        <v>3833</v>
      </c>
      <c r="H87">
        <v>3908</v>
      </c>
      <c r="I87">
        <v>3857</v>
      </c>
      <c r="J87">
        <v>3834</v>
      </c>
      <c r="K87">
        <v>3880</v>
      </c>
      <c r="L87">
        <f>AVERAGE(B87:K87)</f>
        <v>3847.4</v>
      </c>
    </row>
  </sheetData>
  <phoneticPr fontId="1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0C64-64B3-4FFD-B810-06F3B09CBA7A}">
  <dimension ref="A1:G9"/>
  <sheetViews>
    <sheetView workbookViewId="0">
      <selection activeCell="B7" sqref="B7"/>
    </sheetView>
  </sheetViews>
  <sheetFormatPr baseColWidth="10" defaultRowHeight="14.4" x14ac:dyDescent="0.3"/>
  <cols>
    <col min="1" max="1" width="11.77734375" bestFit="1" customWidth="1"/>
  </cols>
  <sheetData>
    <row r="1" spans="1:7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8</v>
      </c>
      <c r="B2">
        <v>20.8125</v>
      </c>
      <c r="C2">
        <v>150.19999999999999</v>
      </c>
      <c r="D2">
        <v>624.20000000000005</v>
      </c>
      <c r="E2">
        <v>102.6</v>
      </c>
      <c r="F2">
        <v>3406.7</v>
      </c>
      <c r="G2">
        <v>2429.6</v>
      </c>
    </row>
    <row r="3" spans="1:7" x14ac:dyDescent="0.3">
      <c r="A3">
        <v>7</v>
      </c>
      <c r="B3">
        <v>23.88571428571429</v>
      </c>
      <c r="C3">
        <v>149</v>
      </c>
      <c r="D3">
        <v>611.20000000000005</v>
      </c>
      <c r="E3">
        <v>105.2</v>
      </c>
      <c r="F3">
        <v>3381.1</v>
      </c>
      <c r="G3">
        <v>2380.8000000000002</v>
      </c>
    </row>
    <row r="4" spans="1:7" x14ac:dyDescent="0.3">
      <c r="A4">
        <v>6</v>
      </c>
      <c r="B4">
        <v>27.75</v>
      </c>
      <c r="C4">
        <v>142.1</v>
      </c>
      <c r="D4">
        <v>615.79999999999995</v>
      </c>
      <c r="E4">
        <v>97.7</v>
      </c>
      <c r="F4">
        <v>3506</v>
      </c>
      <c r="G4">
        <v>2412</v>
      </c>
    </row>
    <row r="5" spans="1:7" x14ac:dyDescent="0.3">
      <c r="A5">
        <v>5</v>
      </c>
      <c r="B5">
        <v>34.380000000000003</v>
      </c>
      <c r="C5">
        <v>145.4</v>
      </c>
      <c r="D5">
        <v>626.4</v>
      </c>
      <c r="E5">
        <v>97</v>
      </c>
      <c r="F5">
        <v>3339.2</v>
      </c>
      <c r="G5">
        <v>2304.5</v>
      </c>
    </row>
    <row r="6" spans="1:7" x14ac:dyDescent="0.3">
      <c r="A6">
        <v>4</v>
      </c>
      <c r="B6">
        <v>42</v>
      </c>
      <c r="C6">
        <v>145.9</v>
      </c>
      <c r="D6">
        <v>620.1</v>
      </c>
      <c r="E6">
        <v>101.8</v>
      </c>
      <c r="F6">
        <v>3335.9</v>
      </c>
      <c r="G6">
        <v>2353.1</v>
      </c>
    </row>
    <row r="7" spans="1:7" x14ac:dyDescent="0.3">
      <c r="A7">
        <v>3</v>
      </c>
    </row>
    <row r="8" spans="1:7" x14ac:dyDescent="0.3">
      <c r="A8">
        <v>2</v>
      </c>
    </row>
    <row r="9" spans="1:7" x14ac:dyDescent="0.3">
      <c r="A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Duhamel</dc:creator>
  <cp:lastModifiedBy>Nicolas</cp:lastModifiedBy>
  <dcterms:created xsi:type="dcterms:W3CDTF">2019-11-04T14:55:12Z</dcterms:created>
  <dcterms:modified xsi:type="dcterms:W3CDTF">2019-11-07T21:29:41Z</dcterms:modified>
</cp:coreProperties>
</file>