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AB_work\風電合作\論文\"/>
    </mc:Choice>
  </mc:AlternateContent>
  <bookViews>
    <workbookView xWindow="0" yWindow="0" windowWidth="15075" windowHeight="7155" tabRatio="818" activeTab="1"/>
  </bookViews>
  <sheets>
    <sheet name="1027-0.9x144" sheetId="32" r:id="rId1"/>
    <sheet name="資料統整" sheetId="33" r:id="rId2"/>
    <sheet name="葉片模擬" sheetId="16" r:id="rId3"/>
  </sheets>
  <calcPr calcId="162913"/>
</workbook>
</file>

<file path=xl/calcChain.xml><?xml version="1.0" encoding="utf-8"?>
<calcChain xmlns="http://schemas.openxmlformats.org/spreadsheetml/2006/main">
  <c r="I130" i="33" l="1"/>
  <c r="H130" i="33"/>
  <c r="G130" i="33"/>
  <c r="F130" i="33"/>
  <c r="E130" i="33"/>
  <c r="I129" i="33"/>
  <c r="H129" i="33"/>
  <c r="G129" i="33"/>
  <c r="F129" i="33"/>
  <c r="E129" i="33"/>
  <c r="AF93" i="33"/>
  <c r="AD93" i="33"/>
  <c r="AB93" i="33"/>
  <c r="Z93" i="33"/>
  <c r="X93" i="33"/>
  <c r="V93" i="33"/>
  <c r="AF92" i="33"/>
  <c r="AD92" i="33"/>
  <c r="AB92" i="33"/>
  <c r="Z92" i="33"/>
  <c r="X92" i="33"/>
  <c r="V92" i="33"/>
  <c r="AF91" i="33"/>
  <c r="AD91" i="33"/>
  <c r="AB91" i="33"/>
  <c r="Z91" i="33"/>
  <c r="X91" i="33"/>
  <c r="V91" i="33"/>
  <c r="AF90" i="33"/>
  <c r="AD90" i="33"/>
  <c r="AB90" i="33"/>
  <c r="Z90" i="33"/>
  <c r="X90" i="33"/>
  <c r="V90" i="33"/>
  <c r="AF89" i="33"/>
  <c r="AD89" i="33"/>
  <c r="AB89" i="33"/>
  <c r="Z89" i="33"/>
  <c r="X89" i="33"/>
  <c r="V89" i="33"/>
  <c r="AF88" i="33"/>
  <c r="AD88" i="33"/>
  <c r="AB88" i="33"/>
  <c r="Z88" i="33"/>
  <c r="X88" i="33"/>
  <c r="V88" i="33"/>
  <c r="AF87" i="33"/>
  <c r="AE87" i="33"/>
  <c r="AD87" i="33"/>
  <c r="AC87" i="33"/>
  <c r="AB87" i="33"/>
  <c r="AA87" i="33"/>
  <c r="Z87" i="33"/>
  <c r="Y87" i="33"/>
  <c r="X87" i="33"/>
  <c r="W87" i="33"/>
  <c r="V87" i="33"/>
  <c r="U87" i="33"/>
  <c r="AF77" i="33"/>
  <c r="AE77" i="33"/>
  <c r="AD77" i="33"/>
  <c r="AC77" i="33"/>
  <c r="AB77" i="33"/>
  <c r="AA77" i="33"/>
  <c r="AO93" i="33" s="1"/>
  <c r="Z77" i="33"/>
  <c r="Y77" i="33"/>
  <c r="X77" i="33"/>
  <c r="W77" i="33"/>
  <c r="V77" i="33"/>
  <c r="U77" i="33"/>
  <c r="AF76" i="33"/>
  <c r="AE76" i="33"/>
  <c r="AD76" i="33"/>
  <c r="AC76" i="33"/>
  <c r="AB76" i="33"/>
  <c r="AA76" i="33"/>
  <c r="AO92" i="33" s="1"/>
  <c r="Z76" i="33"/>
  <c r="Y76" i="33"/>
  <c r="X76" i="33"/>
  <c r="W76" i="33"/>
  <c r="V76" i="33"/>
  <c r="U76" i="33"/>
  <c r="AF75" i="33"/>
  <c r="AE75" i="33"/>
  <c r="AD75" i="33"/>
  <c r="AC75" i="33"/>
  <c r="AB75" i="33"/>
  <c r="AA75" i="33"/>
  <c r="AO91" i="33" s="1"/>
  <c r="Z75" i="33"/>
  <c r="Y75" i="33"/>
  <c r="X75" i="33"/>
  <c r="W75" i="33"/>
  <c r="V75" i="33"/>
  <c r="U75" i="33"/>
  <c r="AF74" i="33"/>
  <c r="AE74" i="33"/>
  <c r="AD74" i="33"/>
  <c r="AC74" i="33"/>
  <c r="AB74" i="33"/>
  <c r="AA74" i="33"/>
  <c r="AO90" i="33" s="1"/>
  <c r="Z74" i="33"/>
  <c r="Y74" i="33"/>
  <c r="X74" i="33"/>
  <c r="W74" i="33"/>
  <c r="V74" i="33"/>
  <c r="U74" i="33"/>
  <c r="AF73" i="33"/>
  <c r="AE73" i="33"/>
  <c r="AD73" i="33"/>
  <c r="AC73" i="33"/>
  <c r="AB73" i="33"/>
  <c r="AA73" i="33"/>
  <c r="AO89" i="33" s="1"/>
  <c r="Z73" i="33"/>
  <c r="Y73" i="33"/>
  <c r="X73" i="33"/>
  <c r="W73" i="33"/>
  <c r="V73" i="33"/>
  <c r="U73" i="33"/>
  <c r="AF72" i="33"/>
  <c r="AE72" i="33"/>
  <c r="AD72" i="33"/>
  <c r="AC72" i="33"/>
  <c r="AB72" i="33"/>
  <c r="AA72" i="33"/>
  <c r="AO88" i="33" s="1"/>
  <c r="Z72" i="33"/>
  <c r="Y72" i="33"/>
  <c r="X72" i="33"/>
  <c r="W72" i="33"/>
  <c r="V72" i="33"/>
  <c r="U72" i="33"/>
  <c r="AF71" i="33"/>
  <c r="AE71" i="33"/>
  <c r="AD71" i="33"/>
  <c r="AC71" i="33"/>
  <c r="AB71" i="33"/>
  <c r="AA71" i="33"/>
  <c r="AO87" i="33" s="1"/>
  <c r="Z71" i="33"/>
  <c r="Y71" i="33"/>
  <c r="X71" i="33"/>
  <c r="W71" i="33"/>
  <c r="V71" i="33"/>
  <c r="U71" i="33"/>
  <c r="AE70" i="33"/>
  <c r="AC70" i="33"/>
  <c r="AA70" i="33"/>
  <c r="AO86" i="33" s="1"/>
  <c r="Y70" i="33"/>
  <c r="W70" i="33"/>
  <c r="V70" i="33"/>
  <c r="U70" i="33"/>
  <c r="CH29" i="33"/>
  <c r="CE29" i="33"/>
  <c r="CH28" i="33"/>
  <c r="CE28" i="33"/>
  <c r="CH27" i="33"/>
  <c r="CE27" i="33"/>
  <c r="CH26" i="33"/>
  <c r="CE26" i="33"/>
  <c r="BR26" i="33"/>
  <c r="BO26" i="33"/>
  <c r="BS26" i="33" s="1"/>
  <c r="CH25" i="33"/>
  <c r="CI25" i="33" s="1"/>
  <c r="CE25" i="33"/>
  <c r="BR25" i="33"/>
  <c r="BO25" i="33"/>
  <c r="CH24" i="33"/>
  <c r="CI24" i="33" s="1"/>
  <c r="CE24" i="33"/>
  <c r="BR24" i="33"/>
  <c r="BO24" i="33"/>
  <c r="BJ24" i="33"/>
  <c r="BG24" i="33"/>
  <c r="CH23" i="33"/>
  <c r="CE23" i="33"/>
  <c r="BR23" i="33"/>
  <c r="BO23" i="33"/>
  <c r="BJ23" i="33"/>
  <c r="BG23" i="33"/>
  <c r="BK23" i="33" s="1"/>
  <c r="CH22" i="33"/>
  <c r="CI22" i="33" s="1"/>
  <c r="CE22" i="33"/>
  <c r="BR22" i="33"/>
  <c r="BO22" i="33"/>
  <c r="BJ22" i="33"/>
  <c r="BK22" i="33" s="1"/>
  <c r="BG22" i="33"/>
  <c r="CH21" i="33"/>
  <c r="CE21" i="33"/>
  <c r="BS21" i="33"/>
  <c r="BR21" i="33"/>
  <c r="BO21" i="33"/>
  <c r="BJ21" i="33"/>
  <c r="BG21" i="33"/>
  <c r="BB21" i="33"/>
  <c r="AY21" i="33"/>
  <c r="CH20" i="33"/>
  <c r="CE20" i="33"/>
  <c r="CI20" i="33" s="1"/>
  <c r="BZ20" i="33"/>
  <c r="BW20" i="33"/>
  <c r="BR20" i="33"/>
  <c r="BO20" i="33"/>
  <c r="BJ20" i="33"/>
  <c r="BG20" i="33"/>
  <c r="BB20" i="33"/>
  <c r="AY20" i="33"/>
  <c r="AT20" i="33"/>
  <c r="AQ20" i="33"/>
  <c r="AU20" i="33" s="1"/>
  <c r="CH19" i="33"/>
  <c r="CE19" i="33"/>
  <c r="BZ19" i="33"/>
  <c r="BW19" i="33"/>
  <c r="BR19" i="33"/>
  <c r="BO19" i="33"/>
  <c r="BS19" i="33" s="1"/>
  <c r="BJ19" i="33"/>
  <c r="BG19" i="33"/>
  <c r="BB19" i="33"/>
  <c r="AY19" i="33"/>
  <c r="AT19" i="33"/>
  <c r="AQ19" i="33"/>
  <c r="CH18" i="33"/>
  <c r="CE18" i="33"/>
  <c r="BZ18" i="33"/>
  <c r="CA18" i="33" s="1"/>
  <c r="BW18" i="33"/>
  <c r="BR18" i="33"/>
  <c r="BO18" i="33"/>
  <c r="BJ18" i="33"/>
  <c r="BG18" i="33"/>
  <c r="BB18" i="33"/>
  <c r="AY18" i="33"/>
  <c r="AT18" i="33"/>
  <c r="AQ18" i="33"/>
  <c r="AL18" i="33"/>
  <c r="AM18" i="33" s="1"/>
  <c r="AI18" i="33"/>
  <c r="CH17" i="33"/>
  <c r="CE17" i="33"/>
  <c r="BZ17" i="33"/>
  <c r="BW17" i="33"/>
  <c r="BR17" i="33"/>
  <c r="BO17" i="33"/>
  <c r="BS17" i="33" s="1"/>
  <c r="BJ17" i="33"/>
  <c r="BG17" i="33"/>
  <c r="BB17" i="33"/>
  <c r="AY17" i="33"/>
  <c r="AT17" i="33"/>
  <c r="AQ17" i="33"/>
  <c r="AL17" i="33"/>
  <c r="AI17" i="33"/>
  <c r="CH16" i="33"/>
  <c r="CI16" i="33" s="1"/>
  <c r="CE16" i="33"/>
  <c r="BZ16" i="33"/>
  <c r="BW16" i="33"/>
  <c r="BR16" i="33"/>
  <c r="BO16" i="33"/>
  <c r="BJ16" i="33"/>
  <c r="BK16" i="33" s="1"/>
  <c r="BG16" i="33"/>
  <c r="BB16" i="33"/>
  <c r="AY16" i="33"/>
  <c r="AT16" i="33"/>
  <c r="AQ16" i="33"/>
  <c r="AL16" i="33"/>
  <c r="AI16" i="33"/>
  <c r="AM16" i="33" s="1"/>
  <c r="CH15" i="33"/>
  <c r="CE15" i="33"/>
  <c r="BZ15" i="33"/>
  <c r="BW15" i="33"/>
  <c r="BR15" i="33"/>
  <c r="BO15" i="33"/>
  <c r="BJ15" i="33"/>
  <c r="BG15" i="33"/>
  <c r="BB15" i="33"/>
  <c r="AY15" i="33"/>
  <c r="BC15" i="33" s="1"/>
  <c r="AT15" i="33"/>
  <c r="AQ15" i="33"/>
  <c r="AL15" i="33"/>
  <c r="AI15" i="33"/>
  <c r="AD15" i="33"/>
  <c r="AA15" i="33"/>
  <c r="AE15" i="33" s="1"/>
  <c r="CH14" i="33"/>
  <c r="CE14" i="33"/>
  <c r="BZ14" i="33"/>
  <c r="BW14" i="33"/>
  <c r="BR14" i="33"/>
  <c r="BO14" i="33"/>
  <c r="BJ14" i="33"/>
  <c r="BG14" i="33"/>
  <c r="BB14" i="33"/>
  <c r="BC14" i="33" s="1"/>
  <c r="AY14" i="33"/>
  <c r="AT14" i="33"/>
  <c r="AQ14" i="33"/>
  <c r="AL14" i="33"/>
  <c r="AI14" i="33"/>
  <c r="AD14" i="33"/>
  <c r="AA14" i="33"/>
  <c r="AE14" i="33" s="1"/>
  <c r="V14" i="33"/>
  <c r="W14" i="33" s="1"/>
  <c r="S14" i="33"/>
  <c r="CH13" i="33"/>
  <c r="CE13" i="33"/>
  <c r="BZ13" i="33"/>
  <c r="CA13" i="33" s="1"/>
  <c r="BW13" i="33"/>
  <c r="BR13" i="33"/>
  <c r="BO13" i="33"/>
  <c r="BJ13" i="33"/>
  <c r="BG13" i="33"/>
  <c r="BB13" i="33"/>
  <c r="AY13" i="33"/>
  <c r="AT13" i="33"/>
  <c r="AQ13" i="33"/>
  <c r="AL13" i="33"/>
  <c r="AI13" i="33"/>
  <c r="AM13" i="33" s="1"/>
  <c r="AD13" i="33"/>
  <c r="AE13" i="33" s="1"/>
  <c r="AA13" i="33"/>
  <c r="V13" i="33"/>
  <c r="S13" i="33"/>
  <c r="CH12" i="33"/>
  <c r="CI12" i="33" s="1"/>
  <c r="CE12" i="33"/>
  <c r="BZ12" i="33"/>
  <c r="BW12" i="33"/>
  <c r="BR12" i="33"/>
  <c r="BO12" i="33"/>
  <c r="BJ12" i="33"/>
  <c r="BG12" i="33"/>
  <c r="BB12" i="33"/>
  <c r="AY12" i="33"/>
  <c r="AT12" i="33"/>
  <c r="AQ12" i="33"/>
  <c r="AU12" i="33" s="1"/>
  <c r="AL12" i="33"/>
  <c r="AM12" i="33" s="1"/>
  <c r="AI12" i="33"/>
  <c r="AD12" i="33"/>
  <c r="AA12" i="33"/>
  <c r="V12" i="33"/>
  <c r="W12" i="33" s="1"/>
  <c r="S12" i="33"/>
  <c r="CH11" i="33"/>
  <c r="CE11" i="33"/>
  <c r="BZ11" i="33"/>
  <c r="BW11" i="33"/>
  <c r="BR11" i="33"/>
  <c r="BO11" i="33"/>
  <c r="BJ11" i="33"/>
  <c r="BG11" i="33"/>
  <c r="BB11" i="33"/>
  <c r="AY11" i="33"/>
  <c r="BC11" i="33" s="1"/>
  <c r="AT11" i="33"/>
  <c r="AU11" i="33" s="1"/>
  <c r="AQ11" i="33"/>
  <c r="AL11" i="33"/>
  <c r="AI11" i="33"/>
  <c r="AD11" i="33"/>
  <c r="AE11" i="33" s="1"/>
  <c r="AA11" i="33"/>
  <c r="V11" i="33"/>
  <c r="S11" i="33"/>
  <c r="N11" i="33"/>
  <c r="K11" i="33"/>
  <c r="CH10" i="33"/>
  <c r="CE10" i="33"/>
  <c r="BZ10" i="33"/>
  <c r="BW10" i="33"/>
  <c r="BR10" i="33"/>
  <c r="BO10" i="33"/>
  <c r="BS10" i="33" s="1"/>
  <c r="BJ10" i="33"/>
  <c r="BK10" i="33" s="1"/>
  <c r="BG10" i="33"/>
  <c r="BB10" i="33"/>
  <c r="AY10" i="33"/>
  <c r="AT10" i="33"/>
  <c r="AU10" i="33" s="1"/>
  <c r="AQ10" i="33"/>
  <c r="AL10" i="33"/>
  <c r="AI10" i="33"/>
  <c r="AD10" i="33"/>
  <c r="AA10" i="33"/>
  <c r="V10" i="33"/>
  <c r="S10" i="33"/>
  <c r="N10" i="33"/>
  <c r="K10" i="33"/>
  <c r="CH9" i="33"/>
  <c r="CE9" i="33"/>
  <c r="CI9" i="33" s="1"/>
  <c r="BZ9" i="33"/>
  <c r="CA9" i="33" s="1"/>
  <c r="BW9" i="33"/>
  <c r="BR9" i="33"/>
  <c r="BO9" i="33"/>
  <c r="BJ9" i="33"/>
  <c r="BK9" i="33" s="1"/>
  <c r="BG9" i="33"/>
  <c r="BB9" i="33"/>
  <c r="AY9" i="33"/>
  <c r="AT9" i="33"/>
  <c r="AQ9" i="33"/>
  <c r="AL9" i="33"/>
  <c r="AI9" i="33"/>
  <c r="AD9" i="33"/>
  <c r="AA9" i="33"/>
  <c r="V9" i="33"/>
  <c r="S9" i="33"/>
  <c r="W9" i="33" s="1"/>
  <c r="N9" i="33"/>
  <c r="O9" i="33" s="1"/>
  <c r="K9" i="33"/>
  <c r="CH8" i="33"/>
  <c r="CE8" i="33"/>
  <c r="BZ8" i="33"/>
  <c r="CA8" i="33" s="1"/>
  <c r="BW8" i="33"/>
  <c r="BR8" i="33"/>
  <c r="BO8" i="33"/>
  <c r="BJ8" i="33"/>
  <c r="BG8" i="33"/>
  <c r="BB8" i="33"/>
  <c r="AY8" i="33"/>
  <c r="AT8" i="33"/>
  <c r="AQ8" i="33"/>
  <c r="AL8" i="33"/>
  <c r="AI8" i="33"/>
  <c r="AM8" i="33" s="1"/>
  <c r="AD8" i="33"/>
  <c r="AE8" i="33" s="1"/>
  <c r="AA8" i="33"/>
  <c r="V8" i="33"/>
  <c r="S8" i="33"/>
  <c r="N8" i="33"/>
  <c r="O8" i="33" s="1"/>
  <c r="K8" i="33"/>
  <c r="CH7" i="33"/>
  <c r="CE7" i="33"/>
  <c r="CA7" i="33"/>
  <c r="BZ7" i="33"/>
  <c r="BW7" i="33"/>
  <c r="BR7" i="33"/>
  <c r="BO7" i="33"/>
  <c r="BJ7" i="33"/>
  <c r="BG7" i="33"/>
  <c r="BB7" i="33"/>
  <c r="AY7" i="33"/>
  <c r="BC7" i="33" s="1"/>
  <c r="AT7" i="33"/>
  <c r="AQ7" i="33"/>
  <c r="AL7" i="33"/>
  <c r="AI7" i="33"/>
  <c r="AD7" i="33"/>
  <c r="AA7" i="33"/>
  <c r="V7" i="33"/>
  <c r="S7" i="33"/>
  <c r="N7" i="33"/>
  <c r="K7" i="33"/>
  <c r="O7" i="33" s="1"/>
  <c r="CH6" i="33"/>
  <c r="CE6" i="33"/>
  <c r="BZ6" i="33"/>
  <c r="BW6" i="33"/>
  <c r="BR6" i="33"/>
  <c r="BO6" i="33"/>
  <c r="BS6" i="33" s="1"/>
  <c r="BJ6" i="33"/>
  <c r="BG6" i="33"/>
  <c r="BB6" i="33"/>
  <c r="AY6" i="33"/>
  <c r="AT6" i="33"/>
  <c r="AQ6" i="33"/>
  <c r="AL6" i="33"/>
  <c r="AI6" i="33"/>
  <c r="AD6" i="33"/>
  <c r="AE6" i="33" s="1"/>
  <c r="AA6" i="33"/>
  <c r="V6" i="33"/>
  <c r="S6" i="33"/>
  <c r="N6" i="33"/>
  <c r="K6" i="33"/>
  <c r="CH5" i="33"/>
  <c r="CE5" i="33"/>
  <c r="BZ5" i="33"/>
  <c r="BW5" i="33"/>
  <c r="BR5" i="33"/>
  <c r="BS5" i="33" s="1"/>
  <c r="BO5" i="33"/>
  <c r="BJ5" i="33"/>
  <c r="BG5" i="33"/>
  <c r="BB5" i="33"/>
  <c r="AY5" i="33"/>
  <c r="AT5" i="33"/>
  <c r="AQ5" i="33"/>
  <c r="AU5" i="33" s="1"/>
  <c r="AL5" i="33"/>
  <c r="AI5" i="33"/>
  <c r="AD5" i="33"/>
  <c r="AA5" i="33"/>
  <c r="V5" i="33"/>
  <c r="S5" i="33"/>
  <c r="N5" i="33"/>
  <c r="K5" i="33"/>
  <c r="CH4" i="33"/>
  <c r="CI4" i="33" s="1"/>
  <c r="CE4" i="33"/>
  <c r="BZ4" i="33"/>
  <c r="BW4" i="33"/>
  <c r="BR4" i="33"/>
  <c r="BO4" i="33"/>
  <c r="BJ4" i="33"/>
  <c r="BG4" i="33"/>
  <c r="BK4" i="33" s="1"/>
  <c r="BB4" i="33"/>
  <c r="AY4" i="33"/>
  <c r="AT4" i="33"/>
  <c r="AQ4" i="33"/>
  <c r="AL4" i="33"/>
  <c r="AI4" i="33"/>
  <c r="AD4" i="33"/>
  <c r="AA4" i="33"/>
  <c r="V4" i="33"/>
  <c r="W4" i="33" s="1"/>
  <c r="S4" i="33"/>
  <c r="N4" i="33"/>
  <c r="K4" i="33"/>
  <c r="CH3" i="33"/>
  <c r="CE3" i="33"/>
  <c r="BZ3" i="33"/>
  <c r="BW3" i="33"/>
  <c r="CA3" i="33" s="1"/>
  <c r="BR3" i="33"/>
  <c r="BO3" i="33"/>
  <c r="BJ3" i="33"/>
  <c r="BG3" i="33"/>
  <c r="BB3" i="33"/>
  <c r="AY3" i="33"/>
  <c r="AT3" i="33"/>
  <c r="AQ3" i="33"/>
  <c r="AL3" i="33"/>
  <c r="AM3" i="33" s="1"/>
  <c r="AI3" i="33"/>
  <c r="AD3" i="33"/>
  <c r="AA3" i="33"/>
  <c r="V3" i="33"/>
  <c r="S3" i="33"/>
  <c r="N3" i="33"/>
  <c r="K3" i="33"/>
  <c r="U117" i="32"/>
  <c r="U119" i="32"/>
  <c r="U118" i="32"/>
  <c r="U116" i="32"/>
  <c r="T107" i="32"/>
  <c r="U107" i="32"/>
  <c r="V107" i="32"/>
  <c r="W107" i="32"/>
  <c r="S107" i="32"/>
  <c r="S26" i="16"/>
  <c r="Q26" i="16"/>
  <c r="O26" i="16"/>
  <c r="M26" i="16"/>
  <c r="K26" i="16"/>
  <c r="I26" i="16"/>
  <c r="G26" i="16"/>
  <c r="E26" i="16"/>
  <c r="R33" i="16"/>
  <c r="R32" i="16"/>
  <c r="R31" i="16"/>
  <c r="R30" i="16"/>
  <c r="R29" i="16"/>
  <c r="R28" i="16"/>
  <c r="R27" i="16"/>
  <c r="R26" i="16"/>
  <c r="P33" i="16"/>
  <c r="P32" i="16"/>
  <c r="P31" i="16"/>
  <c r="P30" i="16"/>
  <c r="P29" i="16"/>
  <c r="P28" i="16"/>
  <c r="P27" i="16"/>
  <c r="P26" i="16"/>
  <c r="N33" i="16"/>
  <c r="N32" i="16"/>
  <c r="N31" i="16"/>
  <c r="N30" i="16"/>
  <c r="N29" i="16"/>
  <c r="N28" i="16"/>
  <c r="N27" i="16"/>
  <c r="N26" i="16"/>
  <c r="L33" i="16"/>
  <c r="L32" i="16"/>
  <c r="L31" i="16"/>
  <c r="L30" i="16"/>
  <c r="L29" i="16"/>
  <c r="L28" i="16"/>
  <c r="L27" i="16"/>
  <c r="L26" i="16"/>
  <c r="J33" i="16"/>
  <c r="J32" i="16"/>
  <c r="J31" i="16"/>
  <c r="J30" i="16"/>
  <c r="J29" i="16"/>
  <c r="J28" i="16"/>
  <c r="J27" i="16"/>
  <c r="J26" i="16"/>
  <c r="H33" i="16"/>
  <c r="H32" i="16"/>
  <c r="H31" i="16"/>
  <c r="H30" i="16"/>
  <c r="H29" i="16"/>
  <c r="H28" i="16"/>
  <c r="H27" i="16"/>
  <c r="H26" i="16"/>
  <c r="F33" i="16"/>
  <c r="F32" i="16"/>
  <c r="F31" i="16"/>
  <c r="F30" i="16"/>
  <c r="F29" i="16"/>
  <c r="F28" i="16"/>
  <c r="F27" i="16"/>
  <c r="F26" i="16"/>
  <c r="D33" i="16"/>
  <c r="D32" i="16"/>
  <c r="D31" i="16"/>
  <c r="D30" i="16"/>
  <c r="D29" i="16"/>
  <c r="D28" i="16"/>
  <c r="D27" i="16"/>
  <c r="D26" i="16"/>
  <c r="C26" i="16"/>
  <c r="B27" i="16"/>
  <c r="B28" i="16"/>
  <c r="B29" i="16"/>
  <c r="B30" i="16"/>
  <c r="B31" i="16"/>
  <c r="B32" i="16"/>
  <c r="B33" i="16"/>
  <c r="B26" i="16"/>
  <c r="W106" i="32"/>
  <c r="V106" i="32"/>
  <c r="U106" i="32"/>
  <c r="T106" i="32"/>
  <c r="S106" i="32"/>
  <c r="V6" i="16"/>
  <c r="V9" i="16" s="1"/>
  <c r="M27" i="16"/>
  <c r="M28" i="16"/>
  <c r="M29" i="16"/>
  <c r="M30" i="16"/>
  <c r="M31" i="16"/>
  <c r="M32" i="16"/>
  <c r="M33" i="16"/>
  <c r="S27" i="16"/>
  <c r="Q27" i="16"/>
  <c r="O27" i="16"/>
  <c r="K27" i="16"/>
  <c r="I27" i="16"/>
  <c r="G27" i="16"/>
  <c r="E27" i="16"/>
  <c r="C27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C44" i="16"/>
  <c r="B44" i="16"/>
  <c r="K3" i="32"/>
  <c r="N3" i="32"/>
  <c r="O3" i="32" s="1"/>
  <c r="S3" i="32"/>
  <c r="W3" i="32" s="1"/>
  <c r="V3" i="32"/>
  <c r="AA3" i="32"/>
  <c r="AD3" i="32"/>
  <c r="AE3" i="32" s="1"/>
  <c r="AI3" i="32"/>
  <c r="AL3" i="32"/>
  <c r="AM3" i="32" s="1"/>
  <c r="AQ3" i="32"/>
  <c r="AU3" i="32" s="1"/>
  <c r="AT3" i="32"/>
  <c r="AY3" i="32"/>
  <c r="BB3" i="32"/>
  <c r="BC3" i="32" s="1"/>
  <c r="BG3" i="32"/>
  <c r="BK3" i="32" s="1"/>
  <c r="BJ3" i="32"/>
  <c r="BO3" i="32"/>
  <c r="BS3" i="32" s="1"/>
  <c r="BR3" i="32"/>
  <c r="BW3" i="32"/>
  <c r="BZ3" i="32"/>
  <c r="CE3" i="32"/>
  <c r="CI3" i="32" s="1"/>
  <c r="CH3" i="32"/>
  <c r="K4" i="32"/>
  <c r="N4" i="32"/>
  <c r="O4" i="32" s="1"/>
  <c r="S4" i="32"/>
  <c r="V4" i="32"/>
  <c r="AA4" i="32"/>
  <c r="AE4" i="32" s="1"/>
  <c r="AD4" i="32"/>
  <c r="AI4" i="32"/>
  <c r="AL4" i="32"/>
  <c r="AM4" i="32" s="1"/>
  <c r="AQ4" i="32"/>
  <c r="AU4" i="32" s="1"/>
  <c r="AT4" i="32"/>
  <c r="AY4" i="32"/>
  <c r="BC4" i="32" s="1"/>
  <c r="BB4" i="32"/>
  <c r="BG4" i="32"/>
  <c r="BJ4" i="32"/>
  <c r="BO4" i="32"/>
  <c r="BS4" i="32" s="1"/>
  <c r="BR4" i="32"/>
  <c r="BW4" i="32"/>
  <c r="BZ4" i="32"/>
  <c r="CA4" i="32" s="1"/>
  <c r="CE4" i="32"/>
  <c r="CH4" i="32"/>
  <c r="K5" i="32"/>
  <c r="O5" i="32" s="1"/>
  <c r="N5" i="32"/>
  <c r="S5" i="32"/>
  <c r="V5" i="32"/>
  <c r="W5" i="32" s="1"/>
  <c r="AA5" i="32"/>
  <c r="AE5" i="32" s="1"/>
  <c r="AD5" i="32"/>
  <c r="AI5" i="32"/>
  <c r="AM5" i="32" s="1"/>
  <c r="AL5" i="32"/>
  <c r="AQ5" i="32"/>
  <c r="AT5" i="32"/>
  <c r="AY5" i="32"/>
  <c r="BC5" i="32" s="1"/>
  <c r="BB5" i="32"/>
  <c r="BG5" i="32"/>
  <c r="BJ5" i="32"/>
  <c r="BK5" i="32" s="1"/>
  <c r="BO5" i="32"/>
  <c r="BR5" i="32"/>
  <c r="BW5" i="32"/>
  <c r="CA5" i="32" s="1"/>
  <c r="BZ5" i="32"/>
  <c r="CE5" i="32"/>
  <c r="CH5" i="32"/>
  <c r="CI5" i="32" s="1"/>
  <c r="K6" i="32"/>
  <c r="O6" i="32" s="1"/>
  <c r="N6" i="32"/>
  <c r="S6" i="32"/>
  <c r="W6" i="32" s="1"/>
  <c r="V6" i="32"/>
  <c r="AA6" i="32"/>
  <c r="AD6" i="32"/>
  <c r="AI6" i="32"/>
  <c r="AM6" i="32" s="1"/>
  <c r="AL6" i="32"/>
  <c r="AQ6" i="32"/>
  <c r="AT6" i="32"/>
  <c r="AU6" i="32" s="1"/>
  <c r="AY6" i="32"/>
  <c r="BB6" i="32"/>
  <c r="BC6" i="32" s="1"/>
  <c r="BG6" i="32"/>
  <c r="BK6" i="32" s="1"/>
  <c r="BJ6" i="32"/>
  <c r="BO6" i="32"/>
  <c r="BR6" i="32"/>
  <c r="BS6" i="32" s="1"/>
  <c r="BW6" i="32"/>
  <c r="CA6" i="32" s="1"/>
  <c r="BZ6" i="32"/>
  <c r="CE6" i="32"/>
  <c r="CI6" i="32" s="1"/>
  <c r="CH6" i="32"/>
  <c r="K7" i="32"/>
  <c r="N7" i="32"/>
  <c r="S7" i="32"/>
  <c r="V7" i="32"/>
  <c r="AA7" i="32"/>
  <c r="AD7" i="32"/>
  <c r="AE7" i="32"/>
  <c r="AI7" i="32"/>
  <c r="AM7" i="32" s="1"/>
  <c r="AL7" i="32"/>
  <c r="AQ7" i="32"/>
  <c r="AT7" i="32"/>
  <c r="AY7" i="32"/>
  <c r="BB7" i="32"/>
  <c r="BG7" i="32"/>
  <c r="BJ7" i="32"/>
  <c r="BK7" i="32" s="1"/>
  <c r="BO7" i="32"/>
  <c r="BR7" i="32"/>
  <c r="BW7" i="32"/>
  <c r="CA7" i="32" s="1"/>
  <c r="BZ7" i="32"/>
  <c r="CE7" i="32"/>
  <c r="CH7" i="32"/>
  <c r="CI7" i="32" s="1"/>
  <c r="K8" i="32"/>
  <c r="N8" i="32"/>
  <c r="O8" i="32" s="1"/>
  <c r="S8" i="32"/>
  <c r="V8" i="32"/>
  <c r="AA8" i="32"/>
  <c r="AE8" i="32" s="1"/>
  <c r="AD8" i="32"/>
  <c r="AI8" i="32"/>
  <c r="AL8" i="32"/>
  <c r="AM8" i="32" s="1"/>
  <c r="AQ8" i="32"/>
  <c r="AU8" i="32" s="1"/>
  <c r="AT8" i="32"/>
  <c r="AY8" i="32"/>
  <c r="BC8" i="32" s="1"/>
  <c r="BB8" i="32"/>
  <c r="BG8" i="32"/>
  <c r="BJ8" i="32"/>
  <c r="BO8" i="32"/>
  <c r="BR8" i="32"/>
  <c r="BW8" i="32"/>
  <c r="BZ8" i="32"/>
  <c r="CA8" i="32"/>
  <c r="CE8" i="32"/>
  <c r="CI8" i="32" s="1"/>
  <c r="CH8" i="32"/>
  <c r="K9" i="32"/>
  <c r="N9" i="32"/>
  <c r="S9" i="32"/>
  <c r="V9" i="32"/>
  <c r="AA9" i="32"/>
  <c r="AD9" i="32"/>
  <c r="AE9" i="32" s="1"/>
  <c r="AI9" i="32"/>
  <c r="AL9" i="32"/>
  <c r="AM9" i="32" s="1"/>
  <c r="AQ9" i="32"/>
  <c r="AT9" i="32"/>
  <c r="AY9" i="32"/>
  <c r="BB9" i="32"/>
  <c r="BC9" i="32" s="1"/>
  <c r="BG9" i="32"/>
  <c r="BJ9" i="32"/>
  <c r="BK9" i="32" s="1"/>
  <c r="BO9" i="32"/>
  <c r="BR9" i="32"/>
  <c r="BS9" i="32" s="1"/>
  <c r="BW9" i="32"/>
  <c r="BZ9" i="32"/>
  <c r="CE9" i="32"/>
  <c r="CH9" i="32"/>
  <c r="CI9" i="32" s="1"/>
  <c r="K10" i="32"/>
  <c r="O10" i="32" s="1"/>
  <c r="N10" i="32"/>
  <c r="S10" i="32"/>
  <c r="V10" i="32"/>
  <c r="AA10" i="32"/>
  <c r="AD10" i="32"/>
  <c r="AE10" i="32" s="1"/>
  <c r="AI10" i="32"/>
  <c r="AL10" i="32"/>
  <c r="AQ10" i="32"/>
  <c r="AT10" i="32"/>
  <c r="AU10" i="32"/>
  <c r="AY10" i="32"/>
  <c r="BB10" i="32"/>
  <c r="BG10" i="32"/>
  <c r="BJ10" i="32"/>
  <c r="BK10" i="32" s="1"/>
  <c r="BO10" i="32"/>
  <c r="BR10" i="32"/>
  <c r="BW10" i="32"/>
  <c r="BZ10" i="32"/>
  <c r="CA10" i="32" s="1"/>
  <c r="CE10" i="32"/>
  <c r="CH10" i="32"/>
  <c r="CI10" i="32" s="1"/>
  <c r="K11" i="32"/>
  <c r="O11" i="32" s="1"/>
  <c r="N11" i="32"/>
  <c r="S11" i="32"/>
  <c r="V11" i="32"/>
  <c r="W11" i="32" s="1"/>
  <c r="AA11" i="32"/>
  <c r="AD11" i="32"/>
  <c r="AI11" i="32"/>
  <c r="AL11" i="32"/>
  <c r="AM11" i="32" s="1"/>
  <c r="AQ11" i="32"/>
  <c r="AU11" i="32" s="1"/>
  <c r="AT11" i="32"/>
  <c r="AY11" i="32"/>
  <c r="BB11" i="32"/>
  <c r="BC11" i="32" s="1"/>
  <c r="BG11" i="32"/>
  <c r="BJ11" i="32"/>
  <c r="BO11" i="32"/>
  <c r="BR11" i="32"/>
  <c r="BS11" i="32" s="1"/>
  <c r="BW11" i="32"/>
  <c r="BZ11" i="32"/>
  <c r="CE11" i="32"/>
  <c r="CH11" i="32"/>
  <c r="CI11" i="32" s="1"/>
  <c r="S12" i="32"/>
  <c r="V12" i="32"/>
  <c r="AA12" i="32"/>
  <c r="AD12" i="32"/>
  <c r="AE12" i="32" s="1"/>
  <c r="AI12" i="32"/>
  <c r="AL12" i="32"/>
  <c r="AQ12" i="32"/>
  <c r="AT12" i="32"/>
  <c r="AU12" i="32" s="1"/>
  <c r="AY12" i="32"/>
  <c r="BB12" i="32"/>
  <c r="BG12" i="32"/>
  <c r="BJ12" i="32"/>
  <c r="BK12" i="32" s="1"/>
  <c r="BO12" i="32"/>
  <c r="BR12" i="32"/>
  <c r="BW12" i="32"/>
  <c r="BZ12" i="32"/>
  <c r="CE12" i="32"/>
  <c r="CH12" i="32"/>
  <c r="S13" i="32"/>
  <c r="V13" i="32"/>
  <c r="W13" i="32" s="1"/>
  <c r="AA13" i="32"/>
  <c r="AD13" i="32"/>
  <c r="AE13" i="32" s="1"/>
  <c r="AI13" i="32"/>
  <c r="AL13" i="32"/>
  <c r="AM13" i="32" s="1"/>
  <c r="AQ13" i="32"/>
  <c r="AT13" i="32"/>
  <c r="AY13" i="32"/>
  <c r="BB13" i="32"/>
  <c r="BC13" i="32" s="1"/>
  <c r="BG13" i="32"/>
  <c r="BJ13" i="32"/>
  <c r="BO13" i="32"/>
  <c r="BR13" i="32"/>
  <c r="BW13" i="32"/>
  <c r="BZ13" i="32"/>
  <c r="CA13" i="32" s="1"/>
  <c r="CE13" i="32"/>
  <c r="CH13" i="32"/>
  <c r="CI13" i="32" s="1"/>
  <c r="S14" i="32"/>
  <c r="V14" i="32"/>
  <c r="AA14" i="32"/>
  <c r="AE14" i="32" s="1"/>
  <c r="AD14" i="32"/>
  <c r="AI14" i="32"/>
  <c r="AL14" i="32"/>
  <c r="AM14" i="32" s="1"/>
  <c r="AQ14" i="32"/>
  <c r="AT14" i="32"/>
  <c r="AY14" i="32"/>
  <c r="BB14" i="32"/>
  <c r="BC14" i="32" s="1"/>
  <c r="BG14" i="32"/>
  <c r="BK14" i="32" s="1"/>
  <c r="BJ14" i="32"/>
  <c r="BO14" i="32"/>
  <c r="BR14" i="32"/>
  <c r="BS14" i="32" s="1"/>
  <c r="BW14" i="32"/>
  <c r="BZ14" i="32"/>
  <c r="CE14" i="32"/>
  <c r="CH14" i="32"/>
  <c r="CI14" i="32" s="1"/>
  <c r="AA15" i="32"/>
  <c r="AE15" i="32" s="1"/>
  <c r="AD15" i="32"/>
  <c r="AI15" i="32"/>
  <c r="AL15" i="32"/>
  <c r="AM15" i="32" s="1"/>
  <c r="AQ15" i="32"/>
  <c r="AT15" i="32"/>
  <c r="AY15" i="32"/>
  <c r="BB15" i="32"/>
  <c r="BC15" i="32" s="1"/>
  <c r="BG15" i="32"/>
  <c r="BJ15" i="32"/>
  <c r="BK15" i="32" s="1"/>
  <c r="BO15" i="32"/>
  <c r="BR15" i="32"/>
  <c r="BW15" i="32"/>
  <c r="BZ15" i="32"/>
  <c r="CA15" i="32" s="1"/>
  <c r="CE15" i="32"/>
  <c r="CH15" i="32"/>
  <c r="CI15" i="32" s="1"/>
  <c r="AI16" i="32"/>
  <c r="AL16" i="32"/>
  <c r="AM16" i="32" s="1"/>
  <c r="AQ16" i="32"/>
  <c r="AT16" i="32"/>
  <c r="AY16" i="32"/>
  <c r="BB16" i="32"/>
  <c r="BC16" i="32" s="1"/>
  <c r="BG16" i="32"/>
  <c r="BJ16" i="32"/>
  <c r="BO16" i="32"/>
  <c r="BS16" i="32" s="1"/>
  <c r="BR16" i="32"/>
  <c r="BW16" i="32"/>
  <c r="BZ16" i="32"/>
  <c r="CA16" i="32"/>
  <c r="CE16" i="32"/>
  <c r="CI16" i="32" s="1"/>
  <c r="CH16" i="32"/>
  <c r="AI17" i="32"/>
  <c r="AL17" i="32"/>
  <c r="AM17" i="32" s="1"/>
  <c r="AQ17" i="32"/>
  <c r="AT17" i="32"/>
  <c r="AY17" i="32"/>
  <c r="BB17" i="32"/>
  <c r="BG17" i="32"/>
  <c r="BJ17" i="32"/>
  <c r="BO17" i="32"/>
  <c r="BR17" i="32"/>
  <c r="BS17" i="32" s="1"/>
  <c r="BW17" i="32"/>
  <c r="CA17" i="32" s="1"/>
  <c r="BZ17" i="32"/>
  <c r="CE17" i="32"/>
  <c r="CI17" i="32" s="1"/>
  <c r="CH17" i="32"/>
  <c r="AI18" i="32"/>
  <c r="AL18" i="32"/>
  <c r="AM18" i="32" s="1"/>
  <c r="AQ18" i="32"/>
  <c r="AT18" i="32"/>
  <c r="AY18" i="32"/>
  <c r="BB18" i="32"/>
  <c r="BG18" i="32"/>
  <c r="BJ18" i="32"/>
  <c r="BO18" i="32"/>
  <c r="BR18" i="32"/>
  <c r="BS18" i="32" s="1"/>
  <c r="BW18" i="32"/>
  <c r="BZ18" i="32"/>
  <c r="CA18" i="32" s="1"/>
  <c r="CE18" i="32"/>
  <c r="CH18" i="32"/>
  <c r="AQ19" i="32"/>
  <c r="AT19" i="32"/>
  <c r="AY19" i="32"/>
  <c r="BB19" i="32"/>
  <c r="BC19" i="32" s="1"/>
  <c r="BG19" i="32"/>
  <c r="BJ19" i="32"/>
  <c r="BO19" i="32"/>
  <c r="BS19" i="32" s="1"/>
  <c r="BR19" i="32"/>
  <c r="BW19" i="32"/>
  <c r="BZ19" i="32"/>
  <c r="CA19" i="32"/>
  <c r="CE19" i="32"/>
  <c r="CI19" i="32" s="1"/>
  <c r="CH19" i="32"/>
  <c r="AQ20" i="32"/>
  <c r="AT20" i="32"/>
  <c r="AU20" i="32" s="1"/>
  <c r="AY20" i="32"/>
  <c r="BB20" i="32"/>
  <c r="BG20" i="32"/>
  <c r="BJ20" i="32"/>
  <c r="BK20" i="32" s="1"/>
  <c r="BO20" i="32"/>
  <c r="BR20" i="32"/>
  <c r="BW20" i="32"/>
  <c r="BZ20" i="32"/>
  <c r="CE20" i="32"/>
  <c r="CH20" i="32"/>
  <c r="CI20" i="32" s="1"/>
  <c r="AY21" i="32"/>
  <c r="BC21" i="32" s="1"/>
  <c r="BB21" i="32"/>
  <c r="BG21" i="32"/>
  <c r="BJ21" i="32"/>
  <c r="BK21" i="32" s="1"/>
  <c r="BO21" i="32"/>
  <c r="BR21" i="32"/>
  <c r="CE21" i="32"/>
  <c r="CH21" i="32"/>
  <c r="BG22" i="32"/>
  <c r="BJ22" i="32"/>
  <c r="BO22" i="32"/>
  <c r="BR22" i="32"/>
  <c r="BS22" i="32" s="1"/>
  <c r="CE22" i="32"/>
  <c r="CH22" i="32"/>
  <c r="BG23" i="32"/>
  <c r="BJ23" i="32"/>
  <c r="BO23" i="32"/>
  <c r="BR23" i="32"/>
  <c r="CE23" i="32"/>
  <c r="CH23" i="32"/>
  <c r="CI23" i="32"/>
  <c r="BG24" i="32"/>
  <c r="BJ24" i="32"/>
  <c r="BO24" i="32"/>
  <c r="BR24" i="32"/>
  <c r="BS24" i="32" s="1"/>
  <c r="CE24" i="32"/>
  <c r="CH24" i="32"/>
  <c r="BO25" i="32"/>
  <c r="BR25" i="32"/>
  <c r="BS25" i="32" s="1"/>
  <c r="CE25" i="32"/>
  <c r="CH25" i="32"/>
  <c r="BO26" i="32"/>
  <c r="BR26" i="32"/>
  <c r="CE26" i="32"/>
  <c r="CH26" i="32"/>
  <c r="CI26" i="32"/>
  <c r="CE27" i="32"/>
  <c r="CH27" i="32"/>
  <c r="CE28" i="32"/>
  <c r="CH28" i="32"/>
  <c r="CI28" i="32" s="1"/>
  <c r="CE29" i="32"/>
  <c r="CH29" i="32"/>
  <c r="S50" i="16"/>
  <c r="Q50" i="16"/>
  <c r="O50" i="16"/>
  <c r="M50" i="16"/>
  <c r="K50" i="16"/>
  <c r="I50" i="16"/>
  <c r="G50" i="16"/>
  <c r="E50" i="16"/>
  <c r="C50" i="16"/>
  <c r="S49" i="16"/>
  <c r="Q49" i="16"/>
  <c r="O49" i="16"/>
  <c r="M49" i="16"/>
  <c r="K49" i="16"/>
  <c r="I49" i="16"/>
  <c r="G49" i="16"/>
  <c r="E49" i="16"/>
  <c r="C49" i="16"/>
  <c r="S48" i="16"/>
  <c r="Q48" i="16"/>
  <c r="O48" i="16"/>
  <c r="M48" i="16"/>
  <c r="K48" i="16"/>
  <c r="I48" i="16"/>
  <c r="G48" i="16"/>
  <c r="E48" i="16"/>
  <c r="C48" i="16"/>
  <c r="S47" i="16"/>
  <c r="Q47" i="16"/>
  <c r="O47" i="16"/>
  <c r="M47" i="16"/>
  <c r="K47" i="16"/>
  <c r="I47" i="16"/>
  <c r="G47" i="16"/>
  <c r="E47" i="16"/>
  <c r="C47" i="16"/>
  <c r="S46" i="16"/>
  <c r="Q46" i="16"/>
  <c r="O46" i="16"/>
  <c r="M46" i="16"/>
  <c r="K46" i="16"/>
  <c r="I46" i="16"/>
  <c r="G46" i="16"/>
  <c r="E46" i="16"/>
  <c r="C46" i="16"/>
  <c r="S45" i="16"/>
  <c r="Q45" i="16"/>
  <c r="O45" i="16"/>
  <c r="M45" i="16"/>
  <c r="K45" i="16"/>
  <c r="I45" i="16"/>
  <c r="G45" i="16"/>
  <c r="E45" i="16"/>
  <c r="C45" i="16"/>
  <c r="S33" i="16"/>
  <c r="Q33" i="16"/>
  <c r="O33" i="16"/>
  <c r="K33" i="16"/>
  <c r="I33" i="16"/>
  <c r="G33" i="16"/>
  <c r="E33" i="16"/>
  <c r="C33" i="16"/>
  <c r="S32" i="16"/>
  <c r="Q32" i="16"/>
  <c r="O32" i="16"/>
  <c r="K32" i="16"/>
  <c r="I32" i="16"/>
  <c r="G32" i="16"/>
  <c r="E32" i="16"/>
  <c r="C32" i="16"/>
  <c r="S31" i="16"/>
  <c r="Q31" i="16"/>
  <c r="O31" i="16"/>
  <c r="K31" i="16"/>
  <c r="I31" i="16"/>
  <c r="G31" i="16"/>
  <c r="E31" i="16"/>
  <c r="C31" i="16"/>
  <c r="S30" i="16"/>
  <c r="Q30" i="16"/>
  <c r="O30" i="16"/>
  <c r="K30" i="16"/>
  <c r="I30" i="16"/>
  <c r="G30" i="16"/>
  <c r="E30" i="16"/>
  <c r="C30" i="16"/>
  <c r="S29" i="16"/>
  <c r="Q29" i="16"/>
  <c r="O29" i="16"/>
  <c r="K29" i="16"/>
  <c r="I29" i="16"/>
  <c r="G29" i="16"/>
  <c r="E29" i="16"/>
  <c r="C29" i="16"/>
  <c r="S28" i="16"/>
  <c r="Q28" i="16"/>
  <c r="O28" i="16"/>
  <c r="K28" i="16"/>
  <c r="I28" i="16"/>
  <c r="G28" i="16"/>
  <c r="E28" i="16"/>
  <c r="C28" i="16"/>
  <c r="CI29" i="32"/>
  <c r="CI21" i="32"/>
  <c r="CA12" i="32"/>
  <c r="BC18" i="32"/>
  <c r="V13" i="16" l="1"/>
  <c r="V15" i="16"/>
  <c r="V11" i="16"/>
  <c r="BS26" i="32"/>
  <c r="BS23" i="32"/>
  <c r="CI22" i="32"/>
  <c r="BK22" i="32"/>
  <c r="BS21" i="32"/>
  <c r="CA20" i="32"/>
  <c r="BK18" i="32"/>
  <c r="AU18" i="32"/>
  <c r="BS15" i="32"/>
  <c r="BS13" i="32"/>
  <c r="CI12" i="32"/>
  <c r="BS12" i="32"/>
  <c r="BC12" i="32"/>
  <c r="AM12" i="32"/>
  <c r="W12" i="32"/>
  <c r="CA11" i="32"/>
  <c r="BK11" i="32"/>
  <c r="AE11" i="32"/>
  <c r="AM10" i="32"/>
  <c r="W10" i="32"/>
  <c r="AU9" i="32"/>
  <c r="BS8" i="32"/>
  <c r="W7" i="32"/>
  <c r="AP86" i="33"/>
  <c r="AQ86" i="33"/>
  <c r="AJ87" i="33"/>
  <c r="AK87" i="33"/>
  <c r="AS87" i="33"/>
  <c r="AR87" i="33"/>
  <c r="AJ88" i="33"/>
  <c r="AK88" i="33"/>
  <c r="AR88" i="33"/>
  <c r="AS88" i="33"/>
  <c r="AK89" i="33"/>
  <c r="AJ89" i="33"/>
  <c r="AR89" i="33"/>
  <c r="AS89" i="33"/>
  <c r="AJ90" i="33"/>
  <c r="AK90" i="33"/>
  <c r="AR90" i="33"/>
  <c r="AS90" i="33"/>
  <c r="AJ91" i="33"/>
  <c r="AK91" i="33"/>
  <c r="AS91" i="33"/>
  <c r="AR91" i="33"/>
  <c r="AJ92" i="33"/>
  <c r="AK92" i="33"/>
  <c r="AR92" i="33"/>
  <c r="AS92" i="33"/>
  <c r="AK93" i="33"/>
  <c r="AJ93" i="33"/>
  <c r="AR93" i="33"/>
  <c r="AS93" i="33"/>
  <c r="BC6" i="33"/>
  <c r="AM7" i="33"/>
  <c r="BS14" i="33"/>
  <c r="CI14" i="33"/>
  <c r="BS15" i="33"/>
  <c r="CI15" i="33"/>
  <c r="BC19" i="33"/>
  <c r="BS20" i="33"/>
  <c r="AJ86" i="33"/>
  <c r="AK86" i="33"/>
  <c r="AS86" i="33"/>
  <c r="AR86" i="33"/>
  <c r="V10" i="16"/>
  <c r="V12" i="16"/>
  <c r="CI18" i="32"/>
  <c r="BC17" i="32"/>
  <c r="W14" i="32"/>
  <c r="O9" i="32"/>
  <c r="W8" i="32"/>
  <c r="AU7" i="32"/>
  <c r="O3" i="33"/>
  <c r="AU3" i="33"/>
  <c r="O4" i="33"/>
  <c r="AE4" i="33"/>
  <c r="CA4" i="33"/>
  <c r="O5" i="33"/>
  <c r="BK5" i="33"/>
  <c r="CA5" i="33"/>
  <c r="W8" i="33"/>
  <c r="CI8" i="33"/>
  <c r="BS9" i="33"/>
  <c r="BC10" i="33"/>
  <c r="AM11" i="33"/>
  <c r="AE12" i="33"/>
  <c r="W13" i="33"/>
  <c r="CI13" i="33"/>
  <c r="CA16" i="33"/>
  <c r="AM17" i="33"/>
  <c r="CI17" i="33"/>
  <c r="AU18" i="33"/>
  <c r="BS22" i="33"/>
  <c r="BS25" i="33"/>
  <c r="CI29" i="33"/>
  <c r="AL86" i="33"/>
  <c r="AM86" i="33"/>
  <c r="AI87" i="33"/>
  <c r="AH87" i="33"/>
  <c r="AM87" i="33"/>
  <c r="AL87" i="33"/>
  <c r="AP87" i="33"/>
  <c r="AQ87" i="33"/>
  <c r="AH88" i="33"/>
  <c r="AI88" i="33"/>
  <c r="AL88" i="33"/>
  <c r="AM88" i="33"/>
  <c r="AP88" i="33"/>
  <c r="AQ88" i="33"/>
  <c r="AH89" i="33"/>
  <c r="AI89" i="33"/>
  <c r="AL89" i="33"/>
  <c r="AM89" i="33"/>
  <c r="AQ89" i="33"/>
  <c r="AP89" i="33"/>
  <c r="AH90" i="33"/>
  <c r="AI90" i="33"/>
  <c r="AL90" i="33"/>
  <c r="AM90" i="33"/>
  <c r="AP90" i="33"/>
  <c r="AQ90" i="33"/>
  <c r="AI91" i="33"/>
  <c r="AH91" i="33"/>
  <c r="AM91" i="33"/>
  <c r="AL91" i="33"/>
  <c r="AP91" i="33"/>
  <c r="AQ91" i="33"/>
  <c r="AH92" i="33"/>
  <c r="AI92" i="33"/>
  <c r="AL92" i="33"/>
  <c r="AM92" i="33"/>
  <c r="AP92" i="33"/>
  <c r="AQ92" i="33"/>
  <c r="AH93" i="33"/>
  <c r="AI93" i="33"/>
  <c r="AL93" i="33"/>
  <c r="AM93" i="33"/>
  <c r="AQ93" i="33"/>
  <c r="AP93" i="33"/>
  <c r="V14" i="16"/>
  <c r="V8" i="16"/>
  <c r="CI27" i="32"/>
  <c r="CI25" i="32"/>
  <c r="CI24" i="32"/>
  <c r="BK24" i="32"/>
  <c r="BK23" i="32"/>
  <c r="BS20" i="32"/>
  <c r="BC20" i="32"/>
  <c r="BK19" i="32"/>
  <c r="AU19" i="32"/>
  <c r="BK17" i="32"/>
  <c r="AU17" i="32"/>
  <c r="BK16" i="32"/>
  <c r="AU16" i="32"/>
  <c r="AU15" i="32"/>
  <c r="CA14" i="32"/>
  <c r="AU14" i="32"/>
  <c r="BK13" i="32"/>
  <c r="AU13" i="32"/>
  <c r="BS10" i="32"/>
  <c r="BC10" i="32"/>
  <c r="CA9" i="32"/>
  <c r="W9" i="32"/>
  <c r="BK8" i="32"/>
  <c r="BS7" i="32"/>
  <c r="BC7" i="32"/>
  <c r="O7" i="32"/>
  <c r="AE6" i="32"/>
  <c r="BS5" i="32"/>
  <c r="AU5" i="32"/>
  <c r="CI4" i="32"/>
  <c r="BK4" i="32"/>
  <c r="W4" i="32"/>
  <c r="CA3" i="32"/>
  <c r="BC3" i="33"/>
  <c r="AM4" i="33"/>
  <c r="W5" i="33"/>
  <c r="CI5" i="33"/>
  <c r="AU6" i="33"/>
  <c r="BK6" i="33"/>
  <c r="AE7" i="33"/>
  <c r="AU7" i="33"/>
  <c r="BK8" i="33"/>
  <c r="AU9" i="33"/>
  <c r="AE10" i="33"/>
  <c r="O11" i="33"/>
  <c r="CA11" i="33"/>
  <c r="BS12" i="33"/>
  <c r="BK13" i="33"/>
  <c r="CA14" i="33"/>
  <c r="CA15" i="33"/>
  <c r="AU17" i="33"/>
  <c r="BC18" i="33"/>
  <c r="AU19" i="33"/>
  <c r="BK19" i="33"/>
  <c r="BK20" i="33"/>
  <c r="CA20" i="33"/>
  <c r="BK24" i="33"/>
  <c r="CI28" i="33"/>
  <c r="AH86" i="33"/>
  <c r="AI86" i="33"/>
  <c r="W3" i="33"/>
  <c r="BK3" i="33"/>
  <c r="BC4" i="33"/>
  <c r="BS4" i="33"/>
  <c r="AE5" i="33"/>
  <c r="W6" i="33"/>
  <c r="AM6" i="33"/>
  <c r="CA6" i="33"/>
  <c r="BS7" i="33"/>
  <c r="CI7" i="33"/>
  <c r="AU8" i="33"/>
  <c r="AM9" i="33"/>
  <c r="BC9" i="33"/>
  <c r="O10" i="33"/>
  <c r="CI10" i="33"/>
  <c r="W11" i="33"/>
  <c r="BK11" i="33"/>
  <c r="BK12" i="33"/>
  <c r="CA12" i="33"/>
  <c r="AU13" i="33"/>
  <c r="AU14" i="33"/>
  <c r="BK14" i="33"/>
  <c r="AM15" i="33"/>
  <c r="BC16" i="33"/>
  <c r="BS16" i="33"/>
  <c r="BC17" i="33"/>
  <c r="BS18" i="33"/>
  <c r="CI18" i="33"/>
  <c r="CA19" i="33"/>
  <c r="BK21" i="33"/>
  <c r="CI21" i="33"/>
  <c r="BS23" i="33"/>
  <c r="CI27" i="33"/>
  <c r="AN86" i="33"/>
  <c r="AN87" i="33"/>
  <c r="AN88" i="33"/>
  <c r="AN89" i="33"/>
  <c r="AN90" i="33"/>
  <c r="AN91" i="33"/>
  <c r="AN92" i="33"/>
  <c r="AN93" i="33"/>
  <c r="BS3" i="33"/>
  <c r="CI3" i="33"/>
  <c r="AU4" i="33"/>
  <c r="AM5" i="33"/>
  <c r="BC5" i="33"/>
  <c r="O6" i="33"/>
  <c r="CI6" i="33"/>
  <c r="W7" i="33"/>
  <c r="BK7" i="33"/>
  <c r="BC8" i="33"/>
  <c r="BS8" i="33"/>
  <c r="AE9" i="33"/>
  <c r="W10" i="33"/>
  <c r="AM10" i="33"/>
  <c r="CA10" i="33"/>
  <c r="BS11" i="33"/>
  <c r="CI11" i="33"/>
  <c r="BC12" i="33"/>
  <c r="BC13" i="33"/>
  <c r="BS13" i="33"/>
  <c r="AM14" i="33"/>
  <c r="AU15" i="33"/>
  <c r="BK15" i="33"/>
  <c r="AU16" i="33"/>
  <c r="BK17" i="33"/>
  <c r="CA17" i="33"/>
  <c r="BK18" i="33"/>
  <c r="CI19" i="33"/>
  <c r="BC20" i="33"/>
  <c r="BC21" i="33"/>
  <c r="CI23" i="33"/>
  <c r="BS24" i="33"/>
  <c r="CI26" i="33"/>
  <c r="AE3" i="33"/>
</calcChain>
</file>

<file path=xl/sharedStrings.xml><?xml version="1.0" encoding="utf-8"?>
<sst xmlns="http://schemas.openxmlformats.org/spreadsheetml/2006/main" count="364" uniqueCount="66">
  <si>
    <t>14m/s</t>
    <phoneticPr fontId="1" type="noConversion"/>
  </si>
  <si>
    <t>16m/s</t>
    <phoneticPr fontId="1" type="noConversion"/>
  </si>
  <si>
    <t>18m/s</t>
    <phoneticPr fontId="1" type="noConversion"/>
  </si>
  <si>
    <t>RPM</t>
  </si>
  <si>
    <t>P(Kw)</t>
  </si>
  <si>
    <t>Torque(Nm)</t>
    <phoneticPr fontId="1" type="noConversion"/>
  </si>
  <si>
    <t>2m/s</t>
  </si>
  <si>
    <t>10m/s</t>
  </si>
  <si>
    <t>12m/s</t>
  </si>
  <si>
    <t>14m/s</t>
  </si>
  <si>
    <t>16m/s</t>
  </si>
  <si>
    <t>18m/s</t>
  </si>
  <si>
    <t>P(w)</t>
    <phoneticPr fontId="1" type="noConversion"/>
  </si>
  <si>
    <t>電流</t>
    <phoneticPr fontId="1" type="noConversion"/>
  </si>
  <si>
    <t>2m/s</t>
    <phoneticPr fontId="1" type="noConversion"/>
  </si>
  <si>
    <t>4m/s</t>
  </si>
  <si>
    <t>6m/s</t>
  </si>
  <si>
    <t>8m/s</t>
  </si>
  <si>
    <t>10m/s</t>
    <phoneticPr fontId="1" type="noConversion"/>
  </si>
  <si>
    <t>12m/s</t>
    <phoneticPr fontId="1" type="noConversion"/>
  </si>
  <si>
    <t>50rpm (相位差60°)</t>
    <phoneticPr fontId="1" type="noConversion"/>
  </si>
  <si>
    <t>50rpm (頻率5.83Hz)</t>
    <phoneticPr fontId="1" type="noConversion"/>
  </si>
  <si>
    <t>回首頁</t>
    <phoneticPr fontId="1" type="noConversion"/>
  </si>
  <si>
    <t>CV330V</t>
    <phoneticPr fontId="1" type="noConversion"/>
  </si>
  <si>
    <t>back emf</t>
    <phoneticPr fontId="1" type="noConversion"/>
  </si>
  <si>
    <t>brake</t>
    <phoneticPr fontId="1" type="noConversion"/>
  </si>
  <si>
    <t>CV40V</t>
    <phoneticPr fontId="1" type="noConversion"/>
  </si>
  <si>
    <t>CV80V</t>
    <phoneticPr fontId="1" type="noConversion"/>
  </si>
  <si>
    <t>CV120V</t>
    <phoneticPr fontId="1" type="noConversion"/>
  </si>
  <si>
    <t>CV160V</t>
    <phoneticPr fontId="1" type="noConversion"/>
  </si>
  <si>
    <t>CV200V</t>
    <phoneticPr fontId="1" type="noConversion"/>
  </si>
  <si>
    <t>CV240V</t>
    <phoneticPr fontId="1" type="noConversion"/>
  </si>
  <si>
    <t>CV280V</t>
    <phoneticPr fontId="1" type="noConversion"/>
  </si>
  <si>
    <t>CV360V</t>
    <phoneticPr fontId="1" type="noConversion"/>
  </si>
  <si>
    <t>CV400V</t>
    <phoneticPr fontId="1" type="noConversion"/>
  </si>
  <si>
    <t>rpm</t>
    <phoneticPr fontId="1" type="noConversion"/>
  </si>
  <si>
    <t>V</t>
    <phoneticPr fontId="1" type="noConversion"/>
  </si>
  <si>
    <t>T</t>
    <phoneticPr fontId="1" type="noConversion"/>
  </si>
  <si>
    <t>Pin</t>
    <phoneticPr fontId="1" type="noConversion"/>
  </si>
  <si>
    <t>I</t>
    <phoneticPr fontId="1" type="noConversion"/>
  </si>
  <si>
    <t>Pout</t>
    <phoneticPr fontId="1" type="noConversion"/>
  </si>
  <si>
    <t>%</t>
    <phoneticPr fontId="1" type="noConversion"/>
  </si>
  <si>
    <t>V(m/s)</t>
  </si>
  <si>
    <t>V(m/s)</t>
    <phoneticPr fontId="1" type="noConversion"/>
  </si>
  <si>
    <t>RPM</t>
    <phoneticPr fontId="1" type="noConversion"/>
  </si>
  <si>
    <t>CV</t>
  </si>
  <si>
    <t>CV</t>
    <phoneticPr fontId="1" type="noConversion"/>
  </si>
  <si>
    <t>eff-g</t>
  </si>
  <si>
    <t>eff-g</t>
    <phoneticPr fontId="1" type="noConversion"/>
  </si>
  <si>
    <t>Cp</t>
  </si>
  <si>
    <t>Cp</t>
    <phoneticPr fontId="1" type="noConversion"/>
  </si>
  <si>
    <t>P-shaft</t>
  </si>
  <si>
    <t>P-shaft</t>
    <phoneticPr fontId="1" type="noConversion"/>
  </si>
  <si>
    <t>eff-e</t>
  </si>
  <si>
    <t>eff-e</t>
    <phoneticPr fontId="1" type="noConversion"/>
  </si>
  <si>
    <t>P-out</t>
  </si>
  <si>
    <t>P-out</t>
    <phoneticPr fontId="1" type="noConversion"/>
  </si>
  <si>
    <t>W</t>
  </si>
  <si>
    <t>TSR</t>
    <phoneticPr fontId="1" type="noConversion"/>
  </si>
  <si>
    <t>TSR</t>
  </si>
  <si>
    <t>配對結果</t>
    <phoneticPr fontId="1" type="noConversion"/>
  </si>
  <si>
    <t>TSR</t>
    <phoneticPr fontId="1" type="noConversion"/>
  </si>
  <si>
    <t>CP</t>
    <phoneticPr fontId="1" type="noConversion"/>
  </si>
  <si>
    <t>V</t>
    <phoneticPr fontId="1" type="noConversion"/>
  </si>
  <si>
    <t>N(Tg)</t>
    <phoneticPr fontId="1" type="noConversion"/>
  </si>
  <si>
    <t>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</si>
</sst>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"/>
  </numFmts>
  <fonts count="9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u/>
      <sz val="8.4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6"/>
      <name val="標楷體"/>
      <family val="4"/>
      <charset val="136"/>
    </font>
    <font>
      <i/>
      <sz val="12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2" fillId="0" borderId="0" xfId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2" fillId="0" borderId="3" xfId="1" applyBorder="1">
      <alignment vertical="center"/>
    </xf>
    <xf numFmtId="0" fontId="2" fillId="3" borderId="1" xfId="1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2" fillId="5" borderId="1" xfId="1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176" fontId="2" fillId="3" borderId="1" xfId="1" applyNumberFormat="1" applyFill="1" applyBorder="1" applyAlignment="1">
      <alignment vertical="center"/>
    </xf>
    <xf numFmtId="176" fontId="2" fillId="4" borderId="1" xfId="1" applyNumberFormat="1" applyFill="1" applyBorder="1" applyAlignment="1">
      <alignment vertical="center"/>
    </xf>
    <xf numFmtId="176" fontId="2" fillId="5" borderId="1" xfId="1" applyNumberFormat="1" applyFill="1" applyBorder="1" applyAlignment="1">
      <alignment vertical="center"/>
    </xf>
    <xf numFmtId="176" fontId="2" fillId="6" borderId="1" xfId="1" applyNumberFormat="1" applyFill="1" applyBorder="1" applyAlignment="1">
      <alignment vertical="center"/>
    </xf>
    <xf numFmtId="176" fontId="2" fillId="7" borderId="1" xfId="1" applyNumberFormat="1" applyFill="1" applyBorder="1" applyAlignment="1">
      <alignment vertical="center"/>
    </xf>
    <xf numFmtId="0" fontId="0" fillId="0" borderId="0" xfId="1" applyFont="1" applyFill="1" applyBorder="1">
      <alignment vertical="center"/>
    </xf>
    <xf numFmtId="0" fontId="2" fillId="0" borderId="0" xfId="1" applyFill="1" applyBorder="1">
      <alignment vertical="center"/>
    </xf>
    <xf numFmtId="0" fontId="2" fillId="0" borderId="0" xfId="1" applyFont="1">
      <alignment vertical="center"/>
    </xf>
    <xf numFmtId="0" fontId="2" fillId="0" borderId="0" xfId="1" applyFill="1" applyBorder="1" applyAlignment="1">
      <alignment horizontal="center" vertical="center"/>
    </xf>
    <xf numFmtId="176" fontId="2" fillId="0" borderId="0" xfId="1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8" borderId="1" xfId="2" applyFont="1" applyFill="1" applyBorder="1" applyAlignment="1" applyProtection="1"/>
    <xf numFmtId="0" fontId="0" fillId="0" borderId="4" xfId="0" applyFill="1" applyBorder="1"/>
    <xf numFmtId="0" fontId="3" fillId="0" borderId="0" xfId="1" applyFont="1">
      <alignment vertical="center"/>
    </xf>
    <xf numFmtId="0" fontId="2" fillId="0" borderId="0" xfId="1" applyFill="1">
      <alignment vertical="center"/>
    </xf>
    <xf numFmtId="0" fontId="2" fillId="0" borderId="0" xfId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3" fillId="0" borderId="0" xfId="1" applyFont="1" applyFill="1">
      <alignment vertical="center"/>
    </xf>
    <xf numFmtId="0" fontId="2" fillId="0" borderId="1" xfId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176" fontId="2" fillId="0" borderId="1" xfId="1" applyNumberFormat="1" applyFill="1" applyBorder="1" applyAlignment="1">
      <alignment vertical="center"/>
    </xf>
    <xf numFmtId="0" fontId="2" fillId="0" borderId="1" xfId="1" applyFill="1" applyBorder="1">
      <alignment vertical="center"/>
    </xf>
    <xf numFmtId="176" fontId="2" fillId="0" borderId="0" xfId="1" applyNumberFormat="1" applyFill="1">
      <alignment vertical="center"/>
    </xf>
    <xf numFmtId="0" fontId="2" fillId="0" borderId="0" xfId="1" applyFont="1" applyFill="1">
      <alignment vertical="center"/>
    </xf>
    <xf numFmtId="176" fontId="2" fillId="9" borderId="1" xfId="1" applyNumberFormat="1" applyFill="1" applyBorder="1" applyAlignment="1">
      <alignment vertical="center"/>
    </xf>
    <xf numFmtId="0" fontId="2" fillId="9" borderId="1" xfId="1" applyFill="1" applyBorder="1" applyAlignment="1">
      <alignment vertical="center"/>
    </xf>
    <xf numFmtId="0" fontId="2" fillId="9" borderId="1" xfId="1" applyFill="1" applyBorder="1">
      <alignment vertical="center"/>
    </xf>
    <xf numFmtId="176" fontId="2" fillId="9" borderId="1" xfId="1" applyNumberFormat="1" applyFill="1" applyBorder="1" applyAlignment="1">
      <alignment horizontal="center" vertical="center"/>
    </xf>
    <xf numFmtId="0" fontId="2" fillId="9" borderId="0" xfId="1" applyFill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4" fillId="10" borderId="1" xfId="2" applyFont="1" applyFill="1" applyBorder="1" applyAlignment="1" applyProtection="1"/>
    <xf numFmtId="0" fontId="7" fillId="0" borderId="0" xfId="0" applyFont="1"/>
    <xf numFmtId="0" fontId="0" fillId="0" borderId="4" xfId="0" applyFill="1" applyBorder="1" applyAlignment="1">
      <alignment horizontal="center"/>
    </xf>
    <xf numFmtId="0" fontId="0" fillId="0" borderId="0" xfId="1" applyFont="1">
      <alignment vertical="center"/>
    </xf>
    <xf numFmtId="0" fontId="6" fillId="0" borderId="0" xfId="0" applyFont="1" applyFill="1" applyBorder="1" applyAlignment="1">
      <alignment horizontal="center"/>
    </xf>
    <xf numFmtId="0" fontId="8" fillId="0" borderId="0" xfId="0" applyFont="1"/>
  </cellXfs>
  <cellStyles count="3">
    <cellStyle name="一般" xfId="0" builtinId="0"/>
    <cellStyle name="一般_T-N" xfId="1"/>
    <cellStyle name="超連結_3000W發電機測試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Open loop voltage</a:t>
            </a:r>
          </a:p>
        </c:rich>
      </c:tx>
      <c:layout>
        <c:manualLayout>
          <c:xMode val="edge"/>
          <c:yMode val="edge"/>
          <c:x val="0.41254975781088588"/>
          <c:y val="3.3079948975843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5294535308113"/>
          <c:y val="0.19084593870482369"/>
          <c:w val="0.75804204266193076"/>
          <c:h val="0.592894716242985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'1027-0.9x144'!$B$2</c:f>
              <c:strCache>
                <c:ptCount val="1"/>
                <c:pt idx="0">
                  <c:v>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'1027-0.9x144'!$A$3:$A$26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</c:numCache>
            </c:numRef>
          </c:xVal>
          <c:yVal>
            <c:numRef>
              <c:f>'1027-0.9x144'!$B$3:$B$26</c:f>
              <c:numCache>
                <c:formatCode>General</c:formatCode>
                <c:ptCount val="24"/>
                <c:pt idx="0">
                  <c:v>0</c:v>
                </c:pt>
                <c:pt idx="1">
                  <c:v>62.7</c:v>
                </c:pt>
                <c:pt idx="2">
                  <c:v>81.2</c:v>
                </c:pt>
                <c:pt idx="3">
                  <c:v>95</c:v>
                </c:pt>
                <c:pt idx="4">
                  <c:v>112.3</c:v>
                </c:pt>
                <c:pt idx="5">
                  <c:v>131.9</c:v>
                </c:pt>
                <c:pt idx="6">
                  <c:v>147</c:v>
                </c:pt>
                <c:pt idx="7">
                  <c:v>164.2</c:v>
                </c:pt>
                <c:pt idx="8">
                  <c:v>179.3</c:v>
                </c:pt>
                <c:pt idx="9">
                  <c:v>199.6</c:v>
                </c:pt>
                <c:pt idx="10">
                  <c:v>213.3</c:v>
                </c:pt>
                <c:pt idx="11">
                  <c:v>233.3</c:v>
                </c:pt>
                <c:pt idx="12">
                  <c:v>249.8</c:v>
                </c:pt>
                <c:pt idx="13">
                  <c:v>264.5</c:v>
                </c:pt>
                <c:pt idx="14">
                  <c:v>282.60000000000002</c:v>
                </c:pt>
                <c:pt idx="15">
                  <c:v>299</c:v>
                </c:pt>
                <c:pt idx="16">
                  <c:v>320</c:v>
                </c:pt>
                <c:pt idx="17">
                  <c:v>332.5</c:v>
                </c:pt>
                <c:pt idx="18">
                  <c:v>350.1</c:v>
                </c:pt>
                <c:pt idx="19">
                  <c:v>370.9</c:v>
                </c:pt>
                <c:pt idx="20">
                  <c:v>380.7</c:v>
                </c:pt>
                <c:pt idx="21">
                  <c:v>399.2</c:v>
                </c:pt>
                <c:pt idx="22">
                  <c:v>416.2</c:v>
                </c:pt>
                <c:pt idx="23">
                  <c:v>433.6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2-40CE-A858-2FEB27E3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09488"/>
        <c:axId val="112910048"/>
      </c:scatterChart>
      <c:valAx>
        <c:axId val="11290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44316307400350463"/>
              <c:y val="0.8855250345615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12910048"/>
        <c:crosses val="autoZero"/>
        <c:crossBetween val="midCat"/>
      </c:valAx>
      <c:valAx>
        <c:axId val="11291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Voltage (volt)</a:t>
                </a:r>
              </a:p>
            </c:rich>
          </c:tx>
          <c:layout>
            <c:manualLayout>
              <c:xMode val="edge"/>
              <c:yMode val="edge"/>
              <c:x val="2.3324380370820994E-2"/>
              <c:y val="0.37151356080489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12909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47743597978958"/>
          <c:y val="0.45757181049585444"/>
          <c:w val="8.136738965475751E-2"/>
          <c:h val="6.83252024722316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55286024941512"/>
          <c:y val="5.5291962267092841E-2"/>
          <c:w val="0.68561120424128685"/>
          <c:h val="0.72138204568488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'1027-0.9x144'!$J$3:$J$11</c:f>
              <c:numCache>
                <c:formatCode>General</c:formatCode>
                <c:ptCount val="9"/>
                <c:pt idx="0">
                  <c:v>7</c:v>
                </c:pt>
                <c:pt idx="1">
                  <c:v>36.1</c:v>
                </c:pt>
                <c:pt idx="2">
                  <c:v>63</c:v>
                </c:pt>
                <c:pt idx="3">
                  <c:v>87</c:v>
                </c:pt>
                <c:pt idx="4">
                  <c:v>100.1</c:v>
                </c:pt>
                <c:pt idx="5">
                  <c:v>108.1</c:v>
                </c:pt>
                <c:pt idx="6">
                  <c:v>111.8</c:v>
                </c:pt>
                <c:pt idx="7">
                  <c:v>113</c:v>
                </c:pt>
                <c:pt idx="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E-4852-994A-EAE43E6282C8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'1027-0.9x144'!$Q$3:$Q$14</c:f>
              <c:numCache>
                <c:formatCode>General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'1027-0.9x144'!$R$3:$R$14</c:f>
              <c:numCache>
                <c:formatCode>General</c:formatCode>
                <c:ptCount val="12"/>
                <c:pt idx="0">
                  <c:v>1.8</c:v>
                </c:pt>
                <c:pt idx="1">
                  <c:v>18.399999999999999</c:v>
                </c:pt>
                <c:pt idx="2">
                  <c:v>44</c:v>
                </c:pt>
                <c:pt idx="3">
                  <c:v>65.099999999999994</c:v>
                </c:pt>
                <c:pt idx="4">
                  <c:v>85.1</c:v>
                </c:pt>
                <c:pt idx="5">
                  <c:v>97.1</c:v>
                </c:pt>
                <c:pt idx="6">
                  <c:v>104</c:v>
                </c:pt>
                <c:pt idx="7">
                  <c:v>109.1</c:v>
                </c:pt>
                <c:pt idx="8">
                  <c:v>111.7</c:v>
                </c:pt>
                <c:pt idx="9">
                  <c:v>112.2</c:v>
                </c:pt>
                <c:pt idx="10">
                  <c:v>112.2</c:v>
                </c:pt>
                <c:pt idx="11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E-4852-994A-EAE43E6282C8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'1027-0.9x144'!$Z$3:$Z$48</c:f>
              <c:numCache>
                <c:formatCode>General</c:formatCode>
                <c:ptCount val="46"/>
                <c:pt idx="0">
                  <c:v>1.3</c:v>
                </c:pt>
                <c:pt idx="1">
                  <c:v>9.1999999999999993</c:v>
                </c:pt>
                <c:pt idx="2">
                  <c:v>25.8</c:v>
                </c:pt>
                <c:pt idx="3">
                  <c:v>46</c:v>
                </c:pt>
                <c:pt idx="4">
                  <c:v>63.4</c:v>
                </c:pt>
                <c:pt idx="5">
                  <c:v>79.7</c:v>
                </c:pt>
                <c:pt idx="6">
                  <c:v>91.3</c:v>
                </c:pt>
                <c:pt idx="7">
                  <c:v>99.6</c:v>
                </c:pt>
                <c:pt idx="8">
                  <c:v>105.1</c:v>
                </c:pt>
                <c:pt idx="9">
                  <c:v>108.2</c:v>
                </c:pt>
                <c:pt idx="10">
                  <c:v>110</c:v>
                </c:pt>
                <c:pt idx="11">
                  <c:v>110.9</c:v>
                </c:pt>
                <c:pt idx="12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0E-4852-994A-EAE43E6282C8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'1027-0.9x144'!$AH$3:$AH$21</c:f>
              <c:numCache>
                <c:formatCode>General</c:formatCode>
                <c:ptCount val="19"/>
                <c:pt idx="0">
                  <c:v>2.5</c:v>
                </c:pt>
                <c:pt idx="1">
                  <c:v>15.2</c:v>
                </c:pt>
                <c:pt idx="2">
                  <c:v>31</c:v>
                </c:pt>
                <c:pt idx="3">
                  <c:v>46.7</c:v>
                </c:pt>
                <c:pt idx="4">
                  <c:v>62</c:v>
                </c:pt>
                <c:pt idx="5">
                  <c:v>77.599999999999994</c:v>
                </c:pt>
                <c:pt idx="6">
                  <c:v>87.4</c:v>
                </c:pt>
                <c:pt idx="7">
                  <c:v>95</c:v>
                </c:pt>
                <c:pt idx="8">
                  <c:v>100.4</c:v>
                </c:pt>
                <c:pt idx="9">
                  <c:v>104.2</c:v>
                </c:pt>
                <c:pt idx="10">
                  <c:v>106.7</c:v>
                </c:pt>
                <c:pt idx="11">
                  <c:v>108.1</c:v>
                </c:pt>
                <c:pt idx="12">
                  <c:v>109</c:v>
                </c:pt>
                <c:pt idx="13">
                  <c:v>109</c:v>
                </c:pt>
                <c:pt idx="14">
                  <c:v>108.7</c:v>
                </c:pt>
                <c:pt idx="15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0E-4852-994A-EAE43E6282C8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'1027-0.9x144'!$AP$3:$AP$22</c:f>
              <c:numCache>
                <c:formatCode>General</c:formatCode>
                <c:ptCount val="20"/>
                <c:pt idx="0">
                  <c:v>3</c:v>
                </c:pt>
                <c:pt idx="1">
                  <c:v>13</c:v>
                </c:pt>
                <c:pt idx="2">
                  <c:v>26.1</c:v>
                </c:pt>
                <c:pt idx="3">
                  <c:v>40.5</c:v>
                </c:pt>
                <c:pt idx="4">
                  <c:v>54.6</c:v>
                </c:pt>
                <c:pt idx="5">
                  <c:v>67.3</c:v>
                </c:pt>
                <c:pt idx="6">
                  <c:v>78.900000000000006</c:v>
                </c:pt>
                <c:pt idx="7">
                  <c:v>87.6</c:v>
                </c:pt>
                <c:pt idx="8">
                  <c:v>94.2</c:v>
                </c:pt>
                <c:pt idx="9">
                  <c:v>99.4</c:v>
                </c:pt>
                <c:pt idx="10">
                  <c:v>102.5</c:v>
                </c:pt>
                <c:pt idx="11">
                  <c:v>105.1</c:v>
                </c:pt>
                <c:pt idx="12">
                  <c:v>106.5</c:v>
                </c:pt>
                <c:pt idx="13">
                  <c:v>107.8</c:v>
                </c:pt>
                <c:pt idx="14">
                  <c:v>108.3</c:v>
                </c:pt>
                <c:pt idx="15">
                  <c:v>108.5</c:v>
                </c:pt>
                <c:pt idx="16">
                  <c:v>108.2</c:v>
                </c:pt>
                <c:pt idx="17">
                  <c:v>107.6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0E-4852-994A-EAE43E6282C8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'1027-0.9x144'!$AX$3:$AX$21</c:f>
              <c:numCache>
                <c:formatCode>General</c:formatCode>
                <c:ptCount val="19"/>
                <c:pt idx="0">
                  <c:v>3</c:v>
                </c:pt>
                <c:pt idx="1">
                  <c:v>12.5</c:v>
                </c:pt>
                <c:pt idx="2">
                  <c:v>25.6</c:v>
                </c:pt>
                <c:pt idx="3">
                  <c:v>37.200000000000003</c:v>
                </c:pt>
                <c:pt idx="4">
                  <c:v>49.8</c:v>
                </c:pt>
                <c:pt idx="5">
                  <c:v>61.5</c:v>
                </c:pt>
                <c:pt idx="6">
                  <c:v>72.900000000000006</c:v>
                </c:pt>
                <c:pt idx="7">
                  <c:v>82.3</c:v>
                </c:pt>
                <c:pt idx="8">
                  <c:v>89.6</c:v>
                </c:pt>
                <c:pt idx="9">
                  <c:v>95</c:v>
                </c:pt>
                <c:pt idx="10">
                  <c:v>99.6</c:v>
                </c:pt>
                <c:pt idx="11">
                  <c:v>102.3</c:v>
                </c:pt>
                <c:pt idx="12">
                  <c:v>104.5</c:v>
                </c:pt>
                <c:pt idx="13">
                  <c:v>106.3</c:v>
                </c:pt>
                <c:pt idx="14">
                  <c:v>107.2</c:v>
                </c:pt>
                <c:pt idx="15">
                  <c:v>108.1</c:v>
                </c:pt>
                <c:pt idx="16">
                  <c:v>108.4</c:v>
                </c:pt>
                <c:pt idx="17">
                  <c:v>108.3</c:v>
                </c:pt>
                <c:pt idx="18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0E-4852-994A-EAE43E6282C8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'1027-0.9x144'!$BF$3:$BF$24</c:f>
              <c:numCache>
                <c:formatCode>General</c:formatCode>
                <c:ptCount val="22"/>
                <c:pt idx="0">
                  <c:v>2.1</c:v>
                </c:pt>
                <c:pt idx="1">
                  <c:v>8.1999999999999993</c:v>
                </c:pt>
                <c:pt idx="2">
                  <c:v>18.899999999999999</c:v>
                </c:pt>
                <c:pt idx="3">
                  <c:v>30.2</c:v>
                </c:pt>
                <c:pt idx="4">
                  <c:v>41.2</c:v>
                </c:pt>
                <c:pt idx="5">
                  <c:v>51.7</c:v>
                </c:pt>
                <c:pt idx="6">
                  <c:v>62.3</c:v>
                </c:pt>
                <c:pt idx="7">
                  <c:v>73.599999999999994</c:v>
                </c:pt>
                <c:pt idx="8">
                  <c:v>82.2</c:v>
                </c:pt>
                <c:pt idx="9">
                  <c:v>88.7</c:v>
                </c:pt>
                <c:pt idx="10">
                  <c:v>94.1</c:v>
                </c:pt>
                <c:pt idx="11">
                  <c:v>98</c:v>
                </c:pt>
                <c:pt idx="12">
                  <c:v>101.6</c:v>
                </c:pt>
                <c:pt idx="13">
                  <c:v>104</c:v>
                </c:pt>
                <c:pt idx="14">
                  <c:v>105.6</c:v>
                </c:pt>
                <c:pt idx="15">
                  <c:v>107.1</c:v>
                </c:pt>
                <c:pt idx="16">
                  <c:v>107.8</c:v>
                </c:pt>
                <c:pt idx="17">
                  <c:v>108.4</c:v>
                </c:pt>
                <c:pt idx="18">
                  <c:v>108.7</c:v>
                </c:pt>
                <c:pt idx="19">
                  <c:v>108.7</c:v>
                </c:pt>
                <c:pt idx="20">
                  <c:v>108.6</c:v>
                </c:pt>
                <c:pt idx="21">
                  <c:v>108.4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0E-4852-994A-EAE43E6282C8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A60E-4852-994A-EAE43E6282C8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'1027-0.9x144'!$BN$3:$BN$26</c:f>
              <c:numCache>
                <c:formatCode>General</c:formatCode>
                <c:ptCount val="24"/>
                <c:pt idx="0">
                  <c:v>2.1</c:v>
                </c:pt>
                <c:pt idx="1">
                  <c:v>4.0999999999999996</c:v>
                </c:pt>
                <c:pt idx="2">
                  <c:v>13.1</c:v>
                </c:pt>
                <c:pt idx="3">
                  <c:v>22.6</c:v>
                </c:pt>
                <c:pt idx="4">
                  <c:v>34.200000000000003</c:v>
                </c:pt>
                <c:pt idx="5">
                  <c:v>44.1</c:v>
                </c:pt>
                <c:pt idx="6">
                  <c:v>54</c:v>
                </c:pt>
                <c:pt idx="7">
                  <c:v>64.3</c:v>
                </c:pt>
                <c:pt idx="8">
                  <c:v>74</c:v>
                </c:pt>
                <c:pt idx="9">
                  <c:v>82.5</c:v>
                </c:pt>
                <c:pt idx="10">
                  <c:v>89.1</c:v>
                </c:pt>
                <c:pt idx="11">
                  <c:v>94</c:v>
                </c:pt>
                <c:pt idx="12">
                  <c:v>98.5</c:v>
                </c:pt>
                <c:pt idx="13">
                  <c:v>101.5</c:v>
                </c:pt>
                <c:pt idx="14">
                  <c:v>104.2</c:v>
                </c:pt>
                <c:pt idx="15">
                  <c:v>106.3</c:v>
                </c:pt>
                <c:pt idx="16">
                  <c:v>107.8</c:v>
                </c:pt>
                <c:pt idx="17">
                  <c:v>108.9</c:v>
                </c:pt>
                <c:pt idx="18">
                  <c:v>109.7</c:v>
                </c:pt>
                <c:pt idx="19">
                  <c:v>110.2</c:v>
                </c:pt>
                <c:pt idx="20">
                  <c:v>110.4</c:v>
                </c:pt>
                <c:pt idx="21">
                  <c:v>110.6</c:v>
                </c:pt>
                <c:pt idx="22">
                  <c:v>110.4</c:v>
                </c:pt>
                <c:pt idx="23">
                  <c:v>110.2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0E-4852-994A-EAE43E6282C8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'1027-0.9x144'!$BV$3:$BV$27</c:f>
              <c:numCache>
                <c:formatCode>General</c:formatCode>
                <c:ptCount val="25"/>
                <c:pt idx="0">
                  <c:v>2.1</c:v>
                </c:pt>
                <c:pt idx="1">
                  <c:v>8.1</c:v>
                </c:pt>
                <c:pt idx="2">
                  <c:v>21.7</c:v>
                </c:pt>
                <c:pt idx="3">
                  <c:v>36.299999999999997</c:v>
                </c:pt>
                <c:pt idx="4">
                  <c:v>50.4</c:v>
                </c:pt>
                <c:pt idx="5">
                  <c:v>63.8</c:v>
                </c:pt>
                <c:pt idx="6">
                  <c:v>76.900000000000006</c:v>
                </c:pt>
                <c:pt idx="7">
                  <c:v>86.7</c:v>
                </c:pt>
                <c:pt idx="8">
                  <c:v>93.8</c:v>
                </c:pt>
                <c:pt idx="9">
                  <c:v>99.1</c:v>
                </c:pt>
                <c:pt idx="10">
                  <c:v>102.8</c:v>
                </c:pt>
                <c:pt idx="11">
                  <c:v>105.5</c:v>
                </c:pt>
                <c:pt idx="12">
                  <c:v>107.3</c:v>
                </c:pt>
                <c:pt idx="13">
                  <c:v>108.4</c:v>
                </c:pt>
                <c:pt idx="14">
                  <c:v>109.1</c:v>
                </c:pt>
                <c:pt idx="15">
                  <c:v>109.1</c:v>
                </c:pt>
                <c:pt idx="16">
                  <c:v>109</c:v>
                </c:pt>
                <c:pt idx="17">
                  <c:v>108.8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0E-4852-994A-EAE43E6282C8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'1027-0.9x144'!$CD$3:$CD$29</c:f>
              <c:numCache>
                <c:formatCode>General</c:formatCode>
                <c:ptCount val="27"/>
                <c:pt idx="0">
                  <c:v>2.5</c:v>
                </c:pt>
                <c:pt idx="1">
                  <c:v>5.3</c:v>
                </c:pt>
                <c:pt idx="2">
                  <c:v>13.2</c:v>
                </c:pt>
                <c:pt idx="3">
                  <c:v>21.5</c:v>
                </c:pt>
                <c:pt idx="4">
                  <c:v>30.4</c:v>
                </c:pt>
                <c:pt idx="5">
                  <c:v>39.6</c:v>
                </c:pt>
                <c:pt idx="6">
                  <c:v>48.2</c:v>
                </c:pt>
                <c:pt idx="7">
                  <c:v>56.8</c:v>
                </c:pt>
                <c:pt idx="8">
                  <c:v>65</c:v>
                </c:pt>
                <c:pt idx="9">
                  <c:v>73.599999999999994</c:v>
                </c:pt>
                <c:pt idx="10">
                  <c:v>81</c:v>
                </c:pt>
                <c:pt idx="11">
                  <c:v>86.7</c:v>
                </c:pt>
                <c:pt idx="12">
                  <c:v>91.8</c:v>
                </c:pt>
                <c:pt idx="13">
                  <c:v>95.7</c:v>
                </c:pt>
                <c:pt idx="14">
                  <c:v>98.6</c:v>
                </c:pt>
                <c:pt idx="15">
                  <c:v>101.3</c:v>
                </c:pt>
                <c:pt idx="16">
                  <c:v>103.5</c:v>
                </c:pt>
                <c:pt idx="17">
                  <c:v>105.2</c:v>
                </c:pt>
                <c:pt idx="18">
                  <c:v>106.6</c:v>
                </c:pt>
                <c:pt idx="19">
                  <c:v>107.7</c:v>
                </c:pt>
                <c:pt idx="20">
                  <c:v>108.5</c:v>
                </c:pt>
                <c:pt idx="21">
                  <c:v>109</c:v>
                </c:pt>
                <c:pt idx="22">
                  <c:v>109.5</c:v>
                </c:pt>
                <c:pt idx="23">
                  <c:v>109.7</c:v>
                </c:pt>
                <c:pt idx="24">
                  <c:v>109.9</c:v>
                </c:pt>
                <c:pt idx="25">
                  <c:v>110</c:v>
                </c:pt>
                <c:pt idx="26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60E-4852-994A-EAE43E6282C8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'1027-0.9x144'!$CL$3:$CL$26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60E-4852-994A-EAE43E6282C8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'1027-0.9x144'!$CT$3:$CT$24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0E-4852-994A-EAE43E6282C8}"/>
            </c:ext>
          </c:extLst>
        </c:ser>
        <c:ser>
          <c:idx val="13"/>
          <c:order val="13"/>
          <c:tx>
            <c:strRef>
              <c:f>葉片模擬!$K$24</c:f>
              <c:strCache>
                <c:ptCount val="1"/>
                <c:pt idx="0">
                  <c:v>10m/s</c:v>
                </c:pt>
              </c:strCache>
            </c:strRef>
          </c:tx>
          <c:marker>
            <c:symbol val="none"/>
          </c:marker>
          <c:xVal>
            <c:numRef>
              <c:f>葉片模擬!$J$26:$J$33</c:f>
              <c:numCache>
                <c:formatCode>General</c:formatCode>
                <c:ptCount val="8"/>
                <c:pt idx="0">
                  <c:v>60</c:v>
                </c:pt>
                <c:pt idx="1">
                  <c:v>111</c:v>
                </c:pt>
                <c:pt idx="2">
                  <c:v>162</c:v>
                </c:pt>
                <c:pt idx="3">
                  <c:v>213</c:v>
                </c:pt>
                <c:pt idx="4">
                  <c:v>264</c:v>
                </c:pt>
                <c:pt idx="5">
                  <c:v>315</c:v>
                </c:pt>
                <c:pt idx="6">
                  <c:v>366</c:v>
                </c:pt>
                <c:pt idx="7">
                  <c:v>417</c:v>
                </c:pt>
              </c:numCache>
            </c:numRef>
          </c:xVal>
          <c:yVal>
            <c:numRef>
              <c:f>葉片模擬!$K$26:$K$33</c:f>
              <c:numCache>
                <c:formatCode>0.0_ </c:formatCode>
                <c:ptCount val="8"/>
                <c:pt idx="0">
                  <c:v>4.6145299180618267</c:v>
                </c:pt>
                <c:pt idx="1">
                  <c:v>41.049628093716514</c:v>
                </c:pt>
                <c:pt idx="2">
                  <c:v>74.6620959070097</c:v>
                </c:pt>
                <c:pt idx="3">
                  <c:v>88.47648213902319</c:v>
                </c:pt>
                <c:pt idx="4">
                  <c:v>86.270737540706278</c:v>
                </c:pt>
                <c:pt idx="5">
                  <c:v>74.196805381591531</c:v>
                </c:pt>
                <c:pt idx="6">
                  <c:v>57.767603506961088</c:v>
                </c:pt>
                <c:pt idx="7">
                  <c:v>41.054997978963129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0E-4852-994A-EAE43E6282C8}"/>
            </c:ext>
          </c:extLst>
        </c:ser>
        <c:ser>
          <c:idx val="14"/>
          <c:order val="14"/>
          <c:tx>
            <c:strRef>
              <c:f>葉片模擬!$M$24</c:f>
              <c:strCache>
                <c:ptCount val="1"/>
                <c:pt idx="0">
                  <c:v>12m/s</c:v>
                </c:pt>
              </c:strCache>
            </c:strRef>
          </c:tx>
          <c:marker>
            <c:symbol val="none"/>
          </c:marker>
          <c:xVal>
            <c:numRef>
              <c:f>葉片模擬!$L$26:$L$33</c:f>
              <c:numCache>
                <c:formatCode>General</c:formatCode>
                <c:ptCount val="8"/>
                <c:pt idx="0">
                  <c:v>70</c:v>
                </c:pt>
                <c:pt idx="1">
                  <c:v>132</c:v>
                </c:pt>
                <c:pt idx="2">
                  <c:v>194</c:v>
                </c:pt>
                <c:pt idx="3">
                  <c:v>256</c:v>
                </c:pt>
                <c:pt idx="4">
                  <c:v>318</c:v>
                </c:pt>
                <c:pt idx="5">
                  <c:v>380</c:v>
                </c:pt>
                <c:pt idx="6">
                  <c:v>442</c:v>
                </c:pt>
                <c:pt idx="7">
                  <c:v>504</c:v>
                </c:pt>
              </c:numCache>
            </c:numRef>
          </c:xVal>
          <c:yVal>
            <c:numRef>
              <c:f>葉片模擬!$M$26:$M$33</c:f>
              <c:numCache>
                <c:formatCode>0.0_ </c:formatCode>
                <c:ptCount val="8"/>
                <c:pt idx="0">
                  <c:v>6.3994412780617962</c:v>
                </c:pt>
                <c:pt idx="1">
                  <c:v>57.91713744604543</c:v>
                </c:pt>
                <c:pt idx="2">
                  <c:v>107.29045460081525</c:v>
                </c:pt>
                <c:pt idx="3">
                  <c:v>127.45085491437439</c:v>
                </c:pt>
                <c:pt idx="4">
                  <c:v>123.99692625242224</c:v>
                </c:pt>
                <c:pt idx="5">
                  <c:v>106.13129109941231</c:v>
                </c:pt>
                <c:pt idx="6">
                  <c:v>82.057854578359255</c:v>
                </c:pt>
                <c:pt idx="7">
                  <c:v>57.776321789359123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0E-4852-994A-EAE43E6282C8}"/>
            </c:ext>
          </c:extLst>
        </c:ser>
        <c:ser>
          <c:idx val="15"/>
          <c:order val="15"/>
          <c:tx>
            <c:strRef>
              <c:f>葉片模擬!$O$24</c:f>
              <c:strCache>
                <c:ptCount val="1"/>
                <c:pt idx="0">
                  <c:v>14m/s</c:v>
                </c:pt>
              </c:strCache>
            </c:strRef>
          </c:tx>
          <c:marker>
            <c:symbol val="none"/>
          </c:marker>
          <c:xVal>
            <c:numRef>
              <c:f>葉片模擬!$N$26:$N$33</c:f>
              <c:numCache>
                <c:formatCode>General</c:formatCode>
                <c:ptCount val="8"/>
                <c:pt idx="0">
                  <c:v>85</c:v>
                </c:pt>
                <c:pt idx="1">
                  <c:v>156</c:v>
                </c:pt>
                <c:pt idx="2">
                  <c:v>227</c:v>
                </c:pt>
                <c:pt idx="3">
                  <c:v>298</c:v>
                </c:pt>
                <c:pt idx="4">
                  <c:v>369</c:v>
                </c:pt>
                <c:pt idx="5">
                  <c:v>440</c:v>
                </c:pt>
                <c:pt idx="6">
                  <c:v>511</c:v>
                </c:pt>
                <c:pt idx="7">
                  <c:v>582</c:v>
                </c:pt>
              </c:numCache>
            </c:numRef>
          </c:xVal>
          <c:yVal>
            <c:numRef>
              <c:f>葉片模擬!$O$26:$O$33</c:f>
              <c:numCache>
                <c:formatCode>0.0_ </c:formatCode>
                <c:ptCount val="8"/>
                <c:pt idx="0">
                  <c:v>9.2835776447987914</c:v>
                </c:pt>
                <c:pt idx="1">
                  <c:v>81.151383523240185</c:v>
                </c:pt>
                <c:pt idx="2">
                  <c:v>146.46723742019626</c:v>
                </c:pt>
                <c:pt idx="3">
                  <c:v>173.38740458667576</c:v>
                </c:pt>
                <c:pt idx="4">
                  <c:v>169.22426973414861</c:v>
                </c:pt>
                <c:pt idx="5">
                  <c:v>145.83844374970053</c:v>
                </c:pt>
                <c:pt idx="6">
                  <c:v>113.88206911831948</c:v>
                </c:pt>
                <c:pt idx="7">
                  <c:v>81.255788386602447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60E-4852-994A-EAE43E62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7664"/>
        <c:axId val="203178224"/>
      </c:scatterChart>
      <c:valAx>
        <c:axId val="203177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Speed (rpm)</a:t>
                </a:r>
              </a:p>
            </c:rich>
          </c:tx>
          <c:layout>
            <c:manualLayout>
              <c:xMode val="edge"/>
              <c:yMode val="edge"/>
              <c:x val="0.41340470469360341"/>
              <c:y val="0.87820022497187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178224"/>
        <c:crosses val="autoZero"/>
        <c:crossBetween val="midCat"/>
        <c:majorUnit val="25"/>
      </c:valAx>
      <c:valAx>
        <c:axId val="20317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Torque (Nm)</a:t>
                </a:r>
              </a:p>
            </c:rich>
          </c:tx>
          <c:layout>
            <c:manualLayout>
              <c:xMode val="edge"/>
              <c:yMode val="edge"/>
              <c:x val="3.0568629625522162E-2"/>
              <c:y val="0.395951659888667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177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3110662652742906"/>
          <c:y val="5.8210874413846744E-2"/>
          <c:w val="9.8820604983444291E-2"/>
          <c:h val="0.638827032028882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55286024941512"/>
          <c:y val="5.5291962267092841E-2"/>
          <c:w val="0.68561120424128685"/>
          <c:h val="0.72138204568488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'1027-0.9x144'!$J$3:$J$11</c:f>
              <c:numCache>
                <c:formatCode>General</c:formatCode>
                <c:ptCount val="9"/>
                <c:pt idx="0">
                  <c:v>7</c:v>
                </c:pt>
                <c:pt idx="1">
                  <c:v>36.1</c:v>
                </c:pt>
                <c:pt idx="2">
                  <c:v>63</c:v>
                </c:pt>
                <c:pt idx="3">
                  <c:v>87</c:v>
                </c:pt>
                <c:pt idx="4">
                  <c:v>100.1</c:v>
                </c:pt>
                <c:pt idx="5">
                  <c:v>108.1</c:v>
                </c:pt>
                <c:pt idx="6">
                  <c:v>111.8</c:v>
                </c:pt>
                <c:pt idx="7">
                  <c:v>113</c:v>
                </c:pt>
                <c:pt idx="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0-4293-B00E-3439FC2142B2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'1027-0.9x144'!$Q$3:$Q$14</c:f>
              <c:numCache>
                <c:formatCode>General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'1027-0.9x144'!$R$3:$R$14</c:f>
              <c:numCache>
                <c:formatCode>General</c:formatCode>
                <c:ptCount val="12"/>
                <c:pt idx="0">
                  <c:v>1.8</c:v>
                </c:pt>
                <c:pt idx="1">
                  <c:v>18.399999999999999</c:v>
                </c:pt>
                <c:pt idx="2">
                  <c:v>44</c:v>
                </c:pt>
                <c:pt idx="3">
                  <c:v>65.099999999999994</c:v>
                </c:pt>
                <c:pt idx="4">
                  <c:v>85.1</c:v>
                </c:pt>
                <c:pt idx="5">
                  <c:v>97.1</c:v>
                </c:pt>
                <c:pt idx="6">
                  <c:v>104</c:v>
                </c:pt>
                <c:pt idx="7">
                  <c:v>109.1</c:v>
                </c:pt>
                <c:pt idx="8">
                  <c:v>111.7</c:v>
                </c:pt>
                <c:pt idx="9">
                  <c:v>112.2</c:v>
                </c:pt>
                <c:pt idx="10">
                  <c:v>112.2</c:v>
                </c:pt>
                <c:pt idx="11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0-4293-B00E-3439FC2142B2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'1027-0.9x144'!$Z$3:$Z$48</c:f>
              <c:numCache>
                <c:formatCode>General</c:formatCode>
                <c:ptCount val="46"/>
                <c:pt idx="0">
                  <c:v>1.3</c:v>
                </c:pt>
                <c:pt idx="1">
                  <c:v>9.1999999999999993</c:v>
                </c:pt>
                <c:pt idx="2">
                  <c:v>25.8</c:v>
                </c:pt>
                <c:pt idx="3">
                  <c:v>46</c:v>
                </c:pt>
                <c:pt idx="4">
                  <c:v>63.4</c:v>
                </c:pt>
                <c:pt idx="5">
                  <c:v>79.7</c:v>
                </c:pt>
                <c:pt idx="6">
                  <c:v>91.3</c:v>
                </c:pt>
                <c:pt idx="7">
                  <c:v>99.6</c:v>
                </c:pt>
                <c:pt idx="8">
                  <c:v>105.1</c:v>
                </c:pt>
                <c:pt idx="9">
                  <c:v>108.2</c:v>
                </c:pt>
                <c:pt idx="10">
                  <c:v>110</c:v>
                </c:pt>
                <c:pt idx="11">
                  <c:v>110.9</c:v>
                </c:pt>
                <c:pt idx="12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70-4293-B00E-3439FC2142B2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'1027-0.9x144'!$AH$3:$AH$21</c:f>
              <c:numCache>
                <c:formatCode>General</c:formatCode>
                <c:ptCount val="19"/>
                <c:pt idx="0">
                  <c:v>2.5</c:v>
                </c:pt>
                <c:pt idx="1">
                  <c:v>15.2</c:v>
                </c:pt>
                <c:pt idx="2">
                  <c:v>31</c:v>
                </c:pt>
                <c:pt idx="3">
                  <c:v>46.7</c:v>
                </c:pt>
                <c:pt idx="4">
                  <c:v>62</c:v>
                </c:pt>
                <c:pt idx="5">
                  <c:v>77.599999999999994</c:v>
                </c:pt>
                <c:pt idx="6">
                  <c:v>87.4</c:v>
                </c:pt>
                <c:pt idx="7">
                  <c:v>95</c:v>
                </c:pt>
                <c:pt idx="8">
                  <c:v>100.4</c:v>
                </c:pt>
                <c:pt idx="9">
                  <c:v>104.2</c:v>
                </c:pt>
                <c:pt idx="10">
                  <c:v>106.7</c:v>
                </c:pt>
                <c:pt idx="11">
                  <c:v>108.1</c:v>
                </c:pt>
                <c:pt idx="12">
                  <c:v>109</c:v>
                </c:pt>
                <c:pt idx="13">
                  <c:v>109</c:v>
                </c:pt>
                <c:pt idx="14">
                  <c:v>108.7</c:v>
                </c:pt>
                <c:pt idx="15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70-4293-B00E-3439FC2142B2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'1027-0.9x144'!$AP$3:$AP$22</c:f>
              <c:numCache>
                <c:formatCode>General</c:formatCode>
                <c:ptCount val="20"/>
                <c:pt idx="0">
                  <c:v>3</c:v>
                </c:pt>
                <c:pt idx="1">
                  <c:v>13</c:v>
                </c:pt>
                <c:pt idx="2">
                  <c:v>26.1</c:v>
                </c:pt>
                <c:pt idx="3">
                  <c:v>40.5</c:v>
                </c:pt>
                <c:pt idx="4">
                  <c:v>54.6</c:v>
                </c:pt>
                <c:pt idx="5">
                  <c:v>67.3</c:v>
                </c:pt>
                <c:pt idx="6">
                  <c:v>78.900000000000006</c:v>
                </c:pt>
                <c:pt idx="7">
                  <c:v>87.6</c:v>
                </c:pt>
                <c:pt idx="8">
                  <c:v>94.2</c:v>
                </c:pt>
                <c:pt idx="9">
                  <c:v>99.4</c:v>
                </c:pt>
                <c:pt idx="10">
                  <c:v>102.5</c:v>
                </c:pt>
                <c:pt idx="11">
                  <c:v>105.1</c:v>
                </c:pt>
                <c:pt idx="12">
                  <c:v>106.5</c:v>
                </c:pt>
                <c:pt idx="13">
                  <c:v>107.8</c:v>
                </c:pt>
                <c:pt idx="14">
                  <c:v>108.3</c:v>
                </c:pt>
                <c:pt idx="15">
                  <c:v>108.5</c:v>
                </c:pt>
                <c:pt idx="16">
                  <c:v>108.2</c:v>
                </c:pt>
                <c:pt idx="17">
                  <c:v>107.6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70-4293-B00E-3439FC2142B2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'1027-0.9x144'!$AX$3:$AX$21</c:f>
              <c:numCache>
                <c:formatCode>General</c:formatCode>
                <c:ptCount val="19"/>
                <c:pt idx="0">
                  <c:v>3</c:v>
                </c:pt>
                <c:pt idx="1">
                  <c:v>12.5</c:v>
                </c:pt>
                <c:pt idx="2">
                  <c:v>25.6</c:v>
                </c:pt>
                <c:pt idx="3">
                  <c:v>37.200000000000003</c:v>
                </c:pt>
                <c:pt idx="4">
                  <c:v>49.8</c:v>
                </c:pt>
                <c:pt idx="5">
                  <c:v>61.5</c:v>
                </c:pt>
                <c:pt idx="6">
                  <c:v>72.900000000000006</c:v>
                </c:pt>
                <c:pt idx="7">
                  <c:v>82.3</c:v>
                </c:pt>
                <c:pt idx="8">
                  <c:v>89.6</c:v>
                </c:pt>
                <c:pt idx="9">
                  <c:v>95</c:v>
                </c:pt>
                <c:pt idx="10">
                  <c:v>99.6</c:v>
                </c:pt>
                <c:pt idx="11">
                  <c:v>102.3</c:v>
                </c:pt>
                <c:pt idx="12">
                  <c:v>104.5</c:v>
                </c:pt>
                <c:pt idx="13">
                  <c:v>106.3</c:v>
                </c:pt>
                <c:pt idx="14">
                  <c:v>107.2</c:v>
                </c:pt>
                <c:pt idx="15">
                  <c:v>108.1</c:v>
                </c:pt>
                <c:pt idx="16">
                  <c:v>108.4</c:v>
                </c:pt>
                <c:pt idx="17">
                  <c:v>108.3</c:v>
                </c:pt>
                <c:pt idx="18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70-4293-B00E-3439FC2142B2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'1027-0.9x144'!$BF$3:$BF$24</c:f>
              <c:numCache>
                <c:formatCode>General</c:formatCode>
                <c:ptCount val="22"/>
                <c:pt idx="0">
                  <c:v>2.1</c:v>
                </c:pt>
                <c:pt idx="1">
                  <c:v>8.1999999999999993</c:v>
                </c:pt>
                <c:pt idx="2">
                  <c:v>18.899999999999999</c:v>
                </c:pt>
                <c:pt idx="3">
                  <c:v>30.2</c:v>
                </c:pt>
                <c:pt idx="4">
                  <c:v>41.2</c:v>
                </c:pt>
                <c:pt idx="5">
                  <c:v>51.7</c:v>
                </c:pt>
                <c:pt idx="6">
                  <c:v>62.3</c:v>
                </c:pt>
                <c:pt idx="7">
                  <c:v>73.599999999999994</c:v>
                </c:pt>
                <c:pt idx="8">
                  <c:v>82.2</c:v>
                </c:pt>
                <c:pt idx="9">
                  <c:v>88.7</c:v>
                </c:pt>
                <c:pt idx="10">
                  <c:v>94.1</c:v>
                </c:pt>
                <c:pt idx="11">
                  <c:v>98</c:v>
                </c:pt>
                <c:pt idx="12">
                  <c:v>101.6</c:v>
                </c:pt>
                <c:pt idx="13">
                  <c:v>104</c:v>
                </c:pt>
                <c:pt idx="14">
                  <c:v>105.6</c:v>
                </c:pt>
                <c:pt idx="15">
                  <c:v>107.1</c:v>
                </c:pt>
                <c:pt idx="16">
                  <c:v>107.8</c:v>
                </c:pt>
                <c:pt idx="17">
                  <c:v>108.4</c:v>
                </c:pt>
                <c:pt idx="18">
                  <c:v>108.7</c:v>
                </c:pt>
                <c:pt idx="19">
                  <c:v>108.7</c:v>
                </c:pt>
                <c:pt idx="20">
                  <c:v>108.6</c:v>
                </c:pt>
                <c:pt idx="21">
                  <c:v>108.4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70-4293-B00E-3439FC2142B2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5A70-4293-B00E-3439FC2142B2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'1027-0.9x144'!$BN$3:$BN$26</c:f>
              <c:numCache>
                <c:formatCode>General</c:formatCode>
                <c:ptCount val="24"/>
                <c:pt idx="0">
                  <c:v>2.1</c:v>
                </c:pt>
                <c:pt idx="1">
                  <c:v>4.0999999999999996</c:v>
                </c:pt>
                <c:pt idx="2">
                  <c:v>13.1</c:v>
                </c:pt>
                <c:pt idx="3">
                  <c:v>22.6</c:v>
                </c:pt>
                <c:pt idx="4">
                  <c:v>34.200000000000003</c:v>
                </c:pt>
                <c:pt idx="5">
                  <c:v>44.1</c:v>
                </c:pt>
                <c:pt idx="6">
                  <c:v>54</c:v>
                </c:pt>
                <c:pt idx="7">
                  <c:v>64.3</c:v>
                </c:pt>
                <c:pt idx="8">
                  <c:v>74</c:v>
                </c:pt>
                <c:pt idx="9">
                  <c:v>82.5</c:v>
                </c:pt>
                <c:pt idx="10">
                  <c:v>89.1</c:v>
                </c:pt>
                <c:pt idx="11">
                  <c:v>94</c:v>
                </c:pt>
                <c:pt idx="12">
                  <c:v>98.5</c:v>
                </c:pt>
                <c:pt idx="13">
                  <c:v>101.5</c:v>
                </c:pt>
                <c:pt idx="14">
                  <c:v>104.2</c:v>
                </c:pt>
                <c:pt idx="15">
                  <c:v>106.3</c:v>
                </c:pt>
                <c:pt idx="16">
                  <c:v>107.8</c:v>
                </c:pt>
                <c:pt idx="17">
                  <c:v>108.9</c:v>
                </c:pt>
                <c:pt idx="18">
                  <c:v>109.7</c:v>
                </c:pt>
                <c:pt idx="19">
                  <c:v>110.2</c:v>
                </c:pt>
                <c:pt idx="20">
                  <c:v>110.4</c:v>
                </c:pt>
                <c:pt idx="21">
                  <c:v>110.6</c:v>
                </c:pt>
                <c:pt idx="22">
                  <c:v>110.4</c:v>
                </c:pt>
                <c:pt idx="23">
                  <c:v>110.2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70-4293-B00E-3439FC2142B2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'1027-0.9x144'!$BV$3:$BV$27</c:f>
              <c:numCache>
                <c:formatCode>General</c:formatCode>
                <c:ptCount val="25"/>
                <c:pt idx="0">
                  <c:v>2.1</c:v>
                </c:pt>
                <c:pt idx="1">
                  <c:v>8.1</c:v>
                </c:pt>
                <c:pt idx="2">
                  <c:v>21.7</c:v>
                </c:pt>
                <c:pt idx="3">
                  <c:v>36.299999999999997</c:v>
                </c:pt>
                <c:pt idx="4">
                  <c:v>50.4</c:v>
                </c:pt>
                <c:pt idx="5">
                  <c:v>63.8</c:v>
                </c:pt>
                <c:pt idx="6">
                  <c:v>76.900000000000006</c:v>
                </c:pt>
                <c:pt idx="7">
                  <c:v>86.7</c:v>
                </c:pt>
                <c:pt idx="8">
                  <c:v>93.8</c:v>
                </c:pt>
                <c:pt idx="9">
                  <c:v>99.1</c:v>
                </c:pt>
                <c:pt idx="10">
                  <c:v>102.8</c:v>
                </c:pt>
                <c:pt idx="11">
                  <c:v>105.5</c:v>
                </c:pt>
                <c:pt idx="12">
                  <c:v>107.3</c:v>
                </c:pt>
                <c:pt idx="13">
                  <c:v>108.4</c:v>
                </c:pt>
                <c:pt idx="14">
                  <c:v>109.1</c:v>
                </c:pt>
                <c:pt idx="15">
                  <c:v>109.1</c:v>
                </c:pt>
                <c:pt idx="16">
                  <c:v>109</c:v>
                </c:pt>
                <c:pt idx="17">
                  <c:v>108.8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70-4293-B00E-3439FC2142B2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'1027-0.9x144'!$CD$3:$CD$29</c:f>
              <c:numCache>
                <c:formatCode>General</c:formatCode>
                <c:ptCount val="27"/>
                <c:pt idx="0">
                  <c:v>2.5</c:v>
                </c:pt>
                <c:pt idx="1">
                  <c:v>5.3</c:v>
                </c:pt>
                <c:pt idx="2">
                  <c:v>13.2</c:v>
                </c:pt>
                <c:pt idx="3">
                  <c:v>21.5</c:v>
                </c:pt>
                <c:pt idx="4">
                  <c:v>30.4</c:v>
                </c:pt>
                <c:pt idx="5">
                  <c:v>39.6</c:v>
                </c:pt>
                <c:pt idx="6">
                  <c:v>48.2</c:v>
                </c:pt>
                <c:pt idx="7">
                  <c:v>56.8</c:v>
                </c:pt>
                <c:pt idx="8">
                  <c:v>65</c:v>
                </c:pt>
                <c:pt idx="9">
                  <c:v>73.599999999999994</c:v>
                </c:pt>
                <c:pt idx="10">
                  <c:v>81</c:v>
                </c:pt>
                <c:pt idx="11">
                  <c:v>86.7</c:v>
                </c:pt>
                <c:pt idx="12">
                  <c:v>91.8</c:v>
                </c:pt>
                <c:pt idx="13">
                  <c:v>95.7</c:v>
                </c:pt>
                <c:pt idx="14">
                  <c:v>98.6</c:v>
                </c:pt>
                <c:pt idx="15">
                  <c:v>101.3</c:v>
                </c:pt>
                <c:pt idx="16">
                  <c:v>103.5</c:v>
                </c:pt>
                <c:pt idx="17">
                  <c:v>105.2</c:v>
                </c:pt>
                <c:pt idx="18">
                  <c:v>106.6</c:v>
                </c:pt>
                <c:pt idx="19">
                  <c:v>107.7</c:v>
                </c:pt>
                <c:pt idx="20">
                  <c:v>108.5</c:v>
                </c:pt>
                <c:pt idx="21">
                  <c:v>109</c:v>
                </c:pt>
                <c:pt idx="22">
                  <c:v>109.5</c:v>
                </c:pt>
                <c:pt idx="23">
                  <c:v>109.7</c:v>
                </c:pt>
                <c:pt idx="24">
                  <c:v>109.9</c:v>
                </c:pt>
                <c:pt idx="25">
                  <c:v>110</c:v>
                </c:pt>
                <c:pt idx="26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A70-4293-B00E-3439FC2142B2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'1027-0.9x144'!$CL$3:$CL$26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A70-4293-B00E-3439FC2142B2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'1027-0.9x144'!$CT$3:$CT$24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A70-4293-B00E-3439FC2142B2}"/>
            </c:ext>
          </c:extLst>
        </c:ser>
        <c:ser>
          <c:idx val="13"/>
          <c:order val="13"/>
          <c:tx>
            <c:strRef>
              <c:f>葉片模擬!$Q$24</c:f>
              <c:strCache>
                <c:ptCount val="1"/>
                <c:pt idx="0">
                  <c:v>16m/s</c:v>
                </c:pt>
              </c:strCache>
            </c:strRef>
          </c:tx>
          <c:marker>
            <c:symbol val="none"/>
          </c:marker>
          <c:xVal>
            <c:numRef>
              <c:f>葉片模擬!$P$26:$P$33</c:f>
              <c:numCache>
                <c:formatCode>General</c:formatCode>
                <c:ptCount val="8"/>
                <c:pt idx="0">
                  <c:v>100</c:v>
                </c:pt>
                <c:pt idx="1">
                  <c:v>181</c:v>
                </c:pt>
                <c:pt idx="2">
                  <c:v>262</c:v>
                </c:pt>
                <c:pt idx="3">
                  <c:v>343</c:v>
                </c:pt>
                <c:pt idx="4">
                  <c:v>424</c:v>
                </c:pt>
                <c:pt idx="5">
                  <c:v>505</c:v>
                </c:pt>
                <c:pt idx="6">
                  <c:v>586</c:v>
                </c:pt>
                <c:pt idx="7">
                  <c:v>667</c:v>
                </c:pt>
              </c:numCache>
            </c:numRef>
          </c:xVal>
          <c:yVal>
            <c:numRef>
              <c:f>葉片模擬!$Q$26:$Q$33</c:f>
              <c:numCache>
                <c:formatCode>0.0_ </c:formatCode>
                <c:ptCount val="8"/>
                <c:pt idx="0">
                  <c:v>13.205523885769235</c:v>
                </c:pt>
                <c:pt idx="1">
                  <c:v>109.56131879974306</c:v>
                </c:pt>
                <c:pt idx="2">
                  <c:v>193.17870822457613</c:v>
                </c:pt>
                <c:pt idx="3">
                  <c:v>226.81642135658012</c:v>
                </c:pt>
                <c:pt idx="4">
                  <c:v>220.43898000430619</c:v>
                </c:pt>
                <c:pt idx="5">
                  <c:v>189.47041474138823</c:v>
                </c:pt>
                <c:pt idx="6">
                  <c:v>147.67032568348247</c:v>
                </c:pt>
                <c:pt idx="7">
                  <c:v>105.20069958065775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A70-4293-B00E-3439FC2142B2}"/>
            </c:ext>
          </c:extLst>
        </c:ser>
        <c:ser>
          <c:idx val="14"/>
          <c:order val="14"/>
          <c:tx>
            <c:strRef>
              <c:f>葉片模擬!$S$24</c:f>
              <c:strCache>
                <c:ptCount val="1"/>
                <c:pt idx="0">
                  <c:v>18m/s</c:v>
                </c:pt>
              </c:strCache>
            </c:strRef>
          </c:tx>
          <c:marker>
            <c:symbol val="none"/>
          </c:marker>
          <c:xVal>
            <c:numRef>
              <c:f>葉片模擬!$R$26:$R$33</c:f>
              <c:numCache>
                <c:formatCode>General</c:formatCode>
                <c:ptCount val="8"/>
                <c:pt idx="0">
                  <c:v>113</c:v>
                </c:pt>
                <c:pt idx="1">
                  <c:v>204</c:v>
                </c:pt>
                <c:pt idx="2">
                  <c:v>295</c:v>
                </c:pt>
                <c:pt idx="3">
                  <c:v>386</c:v>
                </c:pt>
                <c:pt idx="4">
                  <c:v>477</c:v>
                </c:pt>
                <c:pt idx="5">
                  <c:v>568</c:v>
                </c:pt>
                <c:pt idx="6">
                  <c:v>659</c:v>
                </c:pt>
                <c:pt idx="7">
                  <c:v>750</c:v>
                </c:pt>
              </c:numCache>
            </c:numRef>
          </c:xVal>
          <c:yVal>
            <c:numRef>
              <c:f>葉片模擬!$S$26:$S$33</c:f>
              <c:numCache>
                <c:formatCode>0.0_ </c:formatCode>
                <c:ptCount val="8"/>
                <c:pt idx="0">
                  <c:v>16.971546843204024</c:v>
                </c:pt>
                <c:pt idx="1">
                  <c:v>139.2150326999724</c:v>
                </c:pt>
                <c:pt idx="2">
                  <c:v>244.69370109422363</c:v>
                </c:pt>
                <c:pt idx="3">
                  <c:v>287.08377130827324</c:v>
                </c:pt>
                <c:pt idx="4">
                  <c:v>278.99308406795001</c:v>
                </c:pt>
                <c:pt idx="5">
                  <c:v>239.86516727651079</c:v>
                </c:pt>
                <c:pt idx="6">
                  <c:v>187.04624576871026</c:v>
                </c:pt>
                <c:pt idx="7">
                  <c:v>133.35546796390611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A70-4293-B00E-3439FC21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1776"/>
        <c:axId val="203562336"/>
      </c:scatterChart>
      <c:valAx>
        <c:axId val="20356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Speed (rpm)</a:t>
                </a:r>
              </a:p>
            </c:rich>
          </c:tx>
          <c:layout>
            <c:manualLayout>
              <c:xMode val="edge"/>
              <c:yMode val="edge"/>
              <c:x val="0.41340466659956587"/>
              <c:y val="0.87820036835739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562336"/>
        <c:crosses val="autoZero"/>
        <c:crossBetween val="midCat"/>
      </c:valAx>
      <c:valAx>
        <c:axId val="20356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Torque (Nm)</a:t>
                </a:r>
              </a:p>
            </c:rich>
          </c:tx>
          <c:layout>
            <c:manualLayout>
              <c:xMode val="edge"/>
              <c:yMode val="edge"/>
              <c:x val="3.0568627299168726E-2"/>
              <c:y val="0.395951681947978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561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3099934629580718"/>
          <c:y val="7.7884084390840755E-2"/>
          <c:w val="9.9118132891512667E-2"/>
          <c:h val="0.63709181031707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6510218671045"/>
          <c:y val="5.5291962267092841E-2"/>
          <c:w val="0.79573899870185838"/>
          <c:h val="0.78792987774923862"/>
        </c:manualLayout>
      </c:layout>
      <c:scatterChart>
        <c:scatterStyle val="smoothMarker"/>
        <c:varyColors val="0"/>
        <c:ser>
          <c:idx val="13"/>
          <c:order val="0"/>
          <c:tx>
            <c:strRef>
              <c:f>葉片模擬!$E$24</c:f>
              <c:strCache>
                <c:ptCount val="1"/>
                <c:pt idx="0">
                  <c:v>4m/s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葉片模擬!$D$26:$D$33</c:f>
              <c:numCache>
                <c:formatCode>General</c:formatCode>
                <c:ptCount val="8"/>
                <c:pt idx="0">
                  <c:v>25</c:v>
                </c:pt>
                <c:pt idx="1">
                  <c:v>46</c:v>
                </c:pt>
                <c:pt idx="2">
                  <c:v>67</c:v>
                </c:pt>
                <c:pt idx="3">
                  <c:v>88</c:v>
                </c:pt>
                <c:pt idx="4">
                  <c:v>109</c:v>
                </c:pt>
                <c:pt idx="5">
                  <c:v>130</c:v>
                </c:pt>
                <c:pt idx="6">
                  <c:v>151</c:v>
                </c:pt>
                <c:pt idx="7">
                  <c:v>172</c:v>
                </c:pt>
              </c:numCache>
            </c:numRef>
          </c:xVal>
          <c:yVal>
            <c:numRef>
              <c:f>葉片模擬!$E$26:$E$33</c:f>
              <c:numCache>
                <c:formatCode>0.0_ </c:formatCode>
                <c:ptCount val="8"/>
                <c:pt idx="0">
                  <c:v>0.8253452428605772</c:v>
                </c:pt>
                <c:pt idx="1">
                  <c:v>7.0914490441581952</c:v>
                </c:pt>
                <c:pt idx="2">
                  <c:v>12.33426179178999</c:v>
                </c:pt>
                <c:pt idx="3">
                  <c:v>14.237854643612579</c:v>
                </c:pt>
                <c:pt idx="4">
                  <c:v>13.564852918935216</c:v>
                </c:pt>
                <c:pt idx="5">
                  <c:v>11.386847373763201</c:v>
                </c:pt>
                <c:pt idx="6">
                  <c:v>8.6258530212027402</c:v>
                </c:pt>
                <c:pt idx="7">
                  <c:v>5.9316760252896685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53-4663-AE9E-E971AE1D449E}"/>
            </c:ext>
          </c:extLst>
        </c:ser>
        <c:ser>
          <c:idx val="14"/>
          <c:order val="1"/>
          <c:tx>
            <c:strRef>
              <c:f>葉片模擬!$G$24</c:f>
              <c:strCache>
                <c:ptCount val="1"/>
                <c:pt idx="0">
                  <c:v>6m/s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葉片模擬!$F$26:$F$33</c:f>
              <c:numCache>
                <c:formatCode>General</c:formatCode>
                <c:ptCount val="8"/>
                <c:pt idx="0">
                  <c:v>30</c:v>
                </c:pt>
                <c:pt idx="1">
                  <c:v>62</c:v>
                </c:pt>
                <c:pt idx="2">
                  <c:v>94</c:v>
                </c:pt>
                <c:pt idx="3">
                  <c:v>126</c:v>
                </c:pt>
                <c:pt idx="4">
                  <c:v>158</c:v>
                </c:pt>
                <c:pt idx="5">
                  <c:v>190</c:v>
                </c:pt>
                <c:pt idx="6">
                  <c:v>222</c:v>
                </c:pt>
                <c:pt idx="7">
                  <c:v>254</c:v>
                </c:pt>
              </c:numCache>
            </c:numRef>
          </c:xVal>
          <c:yVal>
            <c:numRef>
              <c:f>葉片模擬!$G$26:$G$33</c:f>
              <c:numCache>
                <c:formatCode>0.0_ </c:formatCode>
                <c:ptCount val="8"/>
                <c:pt idx="0">
                  <c:v>2.4065337155211193</c:v>
                </c:pt>
                <c:pt idx="1">
                  <c:v>12.455674723305155</c:v>
                </c:pt>
                <c:pt idx="2">
                  <c:v>25.948064998481343</c:v>
                </c:pt>
                <c:pt idx="3">
                  <c:v>31.739671271568501</c:v>
                </c:pt>
                <c:pt idx="4">
                  <c:v>31.095535725659897</c:v>
                </c:pt>
                <c:pt idx="5">
                  <c:v>26.532822774853077</c:v>
                </c:pt>
                <c:pt idx="6">
                  <c:v>20.313122682955903</c:v>
                </c:pt>
                <c:pt idx="7">
                  <c:v>14.074431186951731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53-4663-AE9E-E971AE1D449E}"/>
            </c:ext>
          </c:extLst>
        </c:ser>
        <c:ser>
          <c:idx val="15"/>
          <c:order val="2"/>
          <c:tx>
            <c:strRef>
              <c:f>葉片模擬!$I$24</c:f>
              <c:strCache>
                <c:ptCount val="1"/>
                <c:pt idx="0">
                  <c:v>8m/s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葉片模擬!$H$26:$H$33</c:f>
              <c:numCache>
                <c:formatCode>General</c:formatCode>
                <c:ptCount val="8"/>
                <c:pt idx="0">
                  <c:v>50</c:v>
                </c:pt>
                <c:pt idx="1">
                  <c:v>92</c:v>
                </c:pt>
                <c:pt idx="2">
                  <c:v>134</c:v>
                </c:pt>
                <c:pt idx="3">
                  <c:v>176</c:v>
                </c:pt>
                <c:pt idx="4">
                  <c:v>218</c:v>
                </c:pt>
                <c:pt idx="5">
                  <c:v>260</c:v>
                </c:pt>
                <c:pt idx="6">
                  <c:v>302</c:v>
                </c:pt>
                <c:pt idx="7">
                  <c:v>344</c:v>
                </c:pt>
              </c:numCache>
            </c:numRef>
          </c:xVal>
          <c:yVal>
            <c:numRef>
              <c:f>葉片模擬!$I$26:$I$33</c:f>
              <c:numCache>
                <c:formatCode>0.0_ </c:formatCode>
                <c:ptCount val="8"/>
                <c:pt idx="0">
                  <c:v>3.3013809714423088</c:v>
                </c:pt>
                <c:pt idx="1">
                  <c:v>28.365796176632781</c:v>
                </c:pt>
                <c:pt idx="2">
                  <c:v>49.337047167159959</c:v>
                </c:pt>
                <c:pt idx="3">
                  <c:v>56.951418574450315</c:v>
                </c:pt>
                <c:pt idx="4">
                  <c:v>54.259411675740864</c:v>
                </c:pt>
                <c:pt idx="5">
                  <c:v>45.547389495052805</c:v>
                </c:pt>
                <c:pt idx="6">
                  <c:v>34.503412084810961</c:v>
                </c:pt>
                <c:pt idx="7">
                  <c:v>23.726704101158674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53-4663-AE9E-E971AE1D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5696"/>
        <c:axId val="203566256"/>
      </c:scatterChart>
      <c:valAx>
        <c:axId val="203565696"/>
        <c:scaling>
          <c:orientation val="minMax"/>
        </c:scaling>
        <c:delete val="0"/>
        <c:axPos val="b"/>
        <c:majorGridlines>
          <c:spPr>
            <a:ln w="15875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+mn-lt"/>
                    <a:ea typeface="新細明體"/>
                    <a:cs typeface="新細明體"/>
                  </a:defRPr>
                </a:pPr>
                <a:r>
                  <a:rPr lang="en-US" altLang="en-US">
                    <a:latin typeface="+mn-lt"/>
                  </a:rPr>
                  <a:t>Speed (rpm)</a:t>
                </a:r>
              </a:p>
            </c:rich>
          </c:tx>
          <c:layout>
            <c:manualLayout>
              <c:xMode val="edge"/>
              <c:yMode val="edge"/>
              <c:x val="0.48289008121772387"/>
              <c:y val="0.909097383047707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566256"/>
        <c:crosses val="autoZero"/>
        <c:crossBetween val="midCat"/>
        <c:majorUnit val="25"/>
      </c:valAx>
      <c:valAx>
        <c:axId val="20356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+mn-lt"/>
                    <a:ea typeface="新細明體"/>
                    <a:cs typeface="新細明體"/>
                  </a:defRPr>
                </a:pPr>
                <a:r>
                  <a:rPr lang="en-US" altLang="en-US">
                    <a:latin typeface="+mn-lt"/>
                  </a:rPr>
                  <a:t>Torque (Nm)</a:t>
                </a:r>
              </a:p>
            </c:rich>
          </c:tx>
          <c:layout>
            <c:manualLayout>
              <c:xMode val="edge"/>
              <c:yMode val="edge"/>
              <c:x val="3.0568627299168726E-2"/>
              <c:y val="0.39595182955071789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新細明體"/>
                <a:cs typeface="新細明體"/>
              </a:defRPr>
            </a:pPr>
            <a:endParaRPr lang="zh-TW"/>
          </a:p>
        </c:txPr>
        <c:crossAx val="203565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86251607888738"/>
          <c:y val="8.0962106457940095E-2"/>
          <c:w val="9.5578199573958633E-2"/>
          <c:h val="0.13643614236430646"/>
        </c:manualLayout>
      </c:layout>
      <c:overlay val="1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+mn-lt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6510218671045"/>
          <c:y val="5.5291962267092841E-2"/>
          <c:w val="0.79573899870185838"/>
          <c:h val="0.78792987774923862"/>
        </c:manualLayout>
      </c:layout>
      <c:scatterChart>
        <c:scatterStyle val="smoothMarker"/>
        <c:varyColors val="0"/>
        <c:ser>
          <c:idx val="13"/>
          <c:order val="0"/>
          <c:tx>
            <c:strRef>
              <c:f>葉片模擬!$K$24</c:f>
              <c:strCache>
                <c:ptCount val="1"/>
                <c:pt idx="0">
                  <c:v>10m/s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葉片模擬!$J$26:$J$33</c:f>
              <c:numCache>
                <c:formatCode>General</c:formatCode>
                <c:ptCount val="8"/>
                <c:pt idx="0">
                  <c:v>60</c:v>
                </c:pt>
                <c:pt idx="1">
                  <c:v>111</c:v>
                </c:pt>
                <c:pt idx="2">
                  <c:v>162</c:v>
                </c:pt>
                <c:pt idx="3">
                  <c:v>213</c:v>
                </c:pt>
                <c:pt idx="4">
                  <c:v>264</c:v>
                </c:pt>
                <c:pt idx="5">
                  <c:v>315</c:v>
                </c:pt>
                <c:pt idx="6">
                  <c:v>366</c:v>
                </c:pt>
                <c:pt idx="7">
                  <c:v>417</c:v>
                </c:pt>
              </c:numCache>
            </c:numRef>
          </c:xVal>
          <c:yVal>
            <c:numRef>
              <c:f>葉片模擬!$K$26:$K$33</c:f>
              <c:numCache>
                <c:formatCode>0.0_ </c:formatCode>
                <c:ptCount val="8"/>
                <c:pt idx="0">
                  <c:v>4.6145299180618267</c:v>
                </c:pt>
                <c:pt idx="1">
                  <c:v>41.049628093716514</c:v>
                </c:pt>
                <c:pt idx="2">
                  <c:v>74.6620959070097</c:v>
                </c:pt>
                <c:pt idx="3">
                  <c:v>88.47648213902319</c:v>
                </c:pt>
                <c:pt idx="4">
                  <c:v>86.270737540706278</c:v>
                </c:pt>
                <c:pt idx="5">
                  <c:v>74.196805381591531</c:v>
                </c:pt>
                <c:pt idx="6">
                  <c:v>57.767603506961088</c:v>
                </c:pt>
                <c:pt idx="7">
                  <c:v>41.054997978963129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F-4AAC-AD5D-7F4FDECEB27A}"/>
            </c:ext>
          </c:extLst>
        </c:ser>
        <c:ser>
          <c:idx val="14"/>
          <c:order val="1"/>
          <c:tx>
            <c:strRef>
              <c:f>葉片模擬!$M$24</c:f>
              <c:strCache>
                <c:ptCount val="1"/>
                <c:pt idx="0">
                  <c:v>12m/s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葉片模擬!$L$26:$L$33</c:f>
              <c:numCache>
                <c:formatCode>General</c:formatCode>
                <c:ptCount val="8"/>
                <c:pt idx="0">
                  <c:v>70</c:v>
                </c:pt>
                <c:pt idx="1">
                  <c:v>132</c:v>
                </c:pt>
                <c:pt idx="2">
                  <c:v>194</c:v>
                </c:pt>
                <c:pt idx="3">
                  <c:v>256</c:v>
                </c:pt>
                <c:pt idx="4">
                  <c:v>318</c:v>
                </c:pt>
                <c:pt idx="5">
                  <c:v>380</c:v>
                </c:pt>
                <c:pt idx="6">
                  <c:v>442</c:v>
                </c:pt>
                <c:pt idx="7">
                  <c:v>504</c:v>
                </c:pt>
              </c:numCache>
            </c:numRef>
          </c:xVal>
          <c:yVal>
            <c:numRef>
              <c:f>葉片模擬!$M$26:$M$33</c:f>
              <c:numCache>
                <c:formatCode>0.0_ </c:formatCode>
                <c:ptCount val="8"/>
                <c:pt idx="0">
                  <c:v>6.3994412780617962</c:v>
                </c:pt>
                <c:pt idx="1">
                  <c:v>57.91713744604543</c:v>
                </c:pt>
                <c:pt idx="2">
                  <c:v>107.29045460081525</c:v>
                </c:pt>
                <c:pt idx="3">
                  <c:v>127.45085491437439</c:v>
                </c:pt>
                <c:pt idx="4">
                  <c:v>123.99692625242224</c:v>
                </c:pt>
                <c:pt idx="5">
                  <c:v>106.13129109941231</c:v>
                </c:pt>
                <c:pt idx="6">
                  <c:v>82.057854578359255</c:v>
                </c:pt>
                <c:pt idx="7">
                  <c:v>57.776321789359123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F-4AAC-AD5D-7F4FDECE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0400"/>
        <c:axId val="203470960"/>
      </c:scatterChart>
      <c:valAx>
        <c:axId val="203470400"/>
        <c:scaling>
          <c:orientation val="minMax"/>
        </c:scaling>
        <c:delete val="0"/>
        <c:axPos val="b"/>
        <c:majorGridlines>
          <c:spPr>
            <a:ln w="15875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+mn-lt"/>
                    <a:ea typeface="新細明體"/>
                    <a:cs typeface="新細明體"/>
                  </a:defRPr>
                </a:pPr>
                <a:r>
                  <a:rPr lang="en-US" altLang="en-US">
                    <a:latin typeface="+mn-lt"/>
                  </a:rPr>
                  <a:t>Speed (rpm)</a:t>
                </a:r>
              </a:p>
            </c:rich>
          </c:tx>
          <c:layout>
            <c:manualLayout>
              <c:xMode val="edge"/>
              <c:yMode val="edge"/>
              <c:x val="0.48289008121772387"/>
              <c:y val="0.909097383047707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470960"/>
        <c:crosses val="autoZero"/>
        <c:crossBetween val="midCat"/>
        <c:majorUnit val="25"/>
      </c:valAx>
      <c:valAx>
        <c:axId val="20347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+mn-lt"/>
                    <a:ea typeface="新細明體"/>
                    <a:cs typeface="新細明體"/>
                  </a:defRPr>
                </a:pPr>
                <a:r>
                  <a:rPr lang="en-US" altLang="en-US">
                    <a:latin typeface="+mn-lt"/>
                  </a:rPr>
                  <a:t>Torque (Nm)</a:t>
                </a:r>
              </a:p>
            </c:rich>
          </c:tx>
          <c:layout>
            <c:manualLayout>
              <c:xMode val="edge"/>
              <c:yMode val="edge"/>
              <c:x val="3.0568627299168726E-2"/>
              <c:y val="0.39595182955071789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新細明體"/>
                <a:cs typeface="新細明體"/>
              </a:defRPr>
            </a:pPr>
            <a:endParaRPr lang="zh-TW"/>
          </a:p>
        </c:txPr>
        <c:crossAx val="203470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7753274949889"/>
          <c:y val="8.0962106457940095E-2"/>
          <c:w val="9.5578199573958633E-2"/>
          <c:h val="0.13643614236430646"/>
        </c:manualLayout>
      </c:layout>
      <c:overlay val="1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+mn-lt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Farm test</c:v>
          </c:tx>
          <c:xVal>
            <c:numRef>
              <c:f>'1027-0.9x144'!$R$116:$R$119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'1027-0.9x144'!$U$116:$U$119</c:f>
              <c:numCache>
                <c:formatCode>General</c:formatCode>
                <c:ptCount val="4"/>
                <c:pt idx="0">
                  <c:v>153.658128</c:v>
                </c:pt>
                <c:pt idx="1">
                  <c:v>207.14413999999999</c:v>
                </c:pt>
                <c:pt idx="2">
                  <c:v>261.31040000000002</c:v>
                </c:pt>
                <c:pt idx="3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A-4CE1-A66E-D7DFC71272B9}"/>
            </c:ext>
          </c:extLst>
        </c:ser>
        <c:ser>
          <c:idx val="1"/>
          <c:order val="1"/>
          <c:tx>
            <c:v>Predicted</c:v>
          </c:tx>
          <c:xVal>
            <c:numRef>
              <c:f>'1027-0.9x144'!$Y$116:$Y$120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'1027-0.9x144'!$Z$116:$Z$120</c:f>
              <c:numCache>
                <c:formatCode>General</c:formatCode>
                <c:ptCount val="5"/>
                <c:pt idx="0">
                  <c:v>105</c:v>
                </c:pt>
                <c:pt idx="1">
                  <c:v>168</c:v>
                </c:pt>
                <c:pt idx="2">
                  <c:v>217</c:v>
                </c:pt>
                <c:pt idx="3">
                  <c:v>281</c:v>
                </c:pt>
                <c:pt idx="4">
                  <c:v>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A-4CE1-A66E-D7DFC712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4320"/>
        <c:axId val="203474880"/>
      </c:scatterChart>
      <c:valAx>
        <c:axId val="20347432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Wind Speed (m/s)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474880"/>
        <c:crosses val="autoZero"/>
        <c:crossBetween val="midCat"/>
      </c:valAx>
      <c:valAx>
        <c:axId val="203474880"/>
        <c:scaling>
          <c:orientation val="minMax"/>
          <c:max val="50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RPM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7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175689618029495"/>
          <c:y val="8.2399770321796101E-2"/>
          <c:w val="0.26071802824510304"/>
          <c:h val="0.2172357581210988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Farm test</c:v>
          </c:tx>
          <c:xVal>
            <c:numRef>
              <c:f>'1027-0.9x144'!$R$116:$R$119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'1027-0.9x144'!$V$116:$V$119</c:f>
              <c:numCache>
                <c:formatCode>General</c:formatCode>
                <c:ptCount val="4"/>
                <c:pt idx="0">
                  <c:v>483.99299999999999</c:v>
                </c:pt>
                <c:pt idx="1">
                  <c:v>1015.02</c:v>
                </c:pt>
                <c:pt idx="2">
                  <c:v>1805.7510000000002</c:v>
                </c:pt>
                <c:pt idx="3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F-4594-A7BC-FB3FDBEBE0AC}"/>
            </c:ext>
          </c:extLst>
        </c:ser>
        <c:ser>
          <c:idx val="1"/>
          <c:order val="1"/>
          <c:tx>
            <c:v>Predicted</c:v>
          </c:tx>
          <c:xVal>
            <c:numRef>
              <c:f>'1027-0.9x144'!$Y$116:$Y$120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'1027-0.9x144'!$AF$116:$AF$120</c:f>
              <c:numCache>
                <c:formatCode>General</c:formatCode>
                <c:ptCount val="5"/>
                <c:pt idx="0">
                  <c:v>111.95010000000001</c:v>
                </c:pt>
                <c:pt idx="1">
                  <c:v>405.59399999999999</c:v>
                </c:pt>
                <c:pt idx="2">
                  <c:v>1001.6658000000001</c:v>
                </c:pt>
                <c:pt idx="3">
                  <c:v>1930.8672000000001</c:v>
                </c:pt>
                <c:pt idx="4">
                  <c:v>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F-4594-A7BC-FB3FDBEB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7680"/>
        <c:axId val="203478240"/>
      </c:scatterChart>
      <c:valAx>
        <c:axId val="20347768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Wind Speed (m/s)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478240"/>
        <c:crosses val="autoZero"/>
        <c:crossBetween val="midCat"/>
      </c:valAx>
      <c:valAx>
        <c:axId val="2034782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Output Power (W)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77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295047360172325"/>
          <c:y val="0.11775727327749747"/>
          <c:w val="0.29128124967708463"/>
          <c:h val="0.16123688187226579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Brake torque </a:t>
            </a:r>
          </a:p>
        </c:rich>
      </c:tx>
      <c:layout>
        <c:manualLayout>
          <c:xMode val="edge"/>
          <c:yMode val="edge"/>
          <c:x val="0.43160994126548513"/>
          <c:y val="3.3079948975843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1219676535128"/>
          <c:y val="0.19084593870482369"/>
          <c:w val="0.73943734918416049"/>
          <c:h val="0.592894716242985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'1027-0.9x144'!$F$2</c:f>
              <c:strCache>
                <c:ptCount val="1"/>
                <c:pt idx="0">
                  <c:v>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'1027-0.9x144'!$E$3:$E$7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42</c:v>
                </c:pt>
              </c:numCache>
            </c:numRef>
          </c:xVal>
          <c:yVal>
            <c:numRef>
              <c:f>'1027-0.9x144'!$F$3:$F$7</c:f>
              <c:numCache>
                <c:formatCode>General</c:formatCode>
                <c:ptCount val="5"/>
                <c:pt idx="0">
                  <c:v>79</c:v>
                </c:pt>
                <c:pt idx="1">
                  <c:v>92</c:v>
                </c:pt>
                <c:pt idx="2">
                  <c:v>101</c:v>
                </c:pt>
                <c:pt idx="3">
                  <c:v>106</c:v>
                </c:pt>
                <c:pt idx="4">
                  <c:v>111.2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7-4338-A9BD-07632B1C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0480"/>
        <c:axId val="203481040"/>
      </c:scatterChart>
      <c:valAx>
        <c:axId val="203480480"/>
        <c:scaling>
          <c:orientation val="minMax"/>
          <c:max val="50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44138227021296605"/>
              <c:y val="0.8855250345615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481040"/>
        <c:crosses val="autoZero"/>
        <c:crossBetween val="midCat"/>
      </c:valAx>
      <c:valAx>
        <c:axId val="203481040"/>
        <c:scaling>
          <c:orientation val="minMax"/>
          <c:max val="12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Brake torque (Nm)</a:t>
                </a:r>
              </a:p>
            </c:rich>
          </c:tx>
          <c:layout>
            <c:manualLayout>
              <c:xMode val="edge"/>
              <c:yMode val="edge"/>
              <c:x val="2.6059486863816293E-2"/>
              <c:y val="0.33079975690061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480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8800618622468"/>
          <c:y val="0.45852090408117296"/>
          <c:w val="8.5046673754148025E-2"/>
          <c:h val="6.84669223288629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CV mode TN curve</a:t>
            </a:r>
          </a:p>
        </c:rich>
      </c:tx>
      <c:layout>
        <c:manualLayout>
          <c:xMode val="edge"/>
          <c:yMode val="edge"/>
          <c:x val="0.40903773491195694"/>
          <c:y val="3.2995989714483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5286024941512"/>
          <c:y val="0.23350988126739614"/>
          <c:w val="0.68561120424128685"/>
          <c:h val="0.543164289035030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'1027-0.9x144'!$J$3:$J$11</c:f>
              <c:numCache>
                <c:formatCode>General</c:formatCode>
                <c:ptCount val="9"/>
                <c:pt idx="0">
                  <c:v>7</c:v>
                </c:pt>
                <c:pt idx="1">
                  <c:v>36.1</c:v>
                </c:pt>
                <c:pt idx="2">
                  <c:v>63</c:v>
                </c:pt>
                <c:pt idx="3">
                  <c:v>87</c:v>
                </c:pt>
                <c:pt idx="4">
                  <c:v>100.1</c:v>
                </c:pt>
                <c:pt idx="5">
                  <c:v>108.1</c:v>
                </c:pt>
                <c:pt idx="6">
                  <c:v>111.8</c:v>
                </c:pt>
                <c:pt idx="7">
                  <c:v>113</c:v>
                </c:pt>
                <c:pt idx="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2-48DD-85DC-F6E1738847C6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'1027-0.9x144'!$Q$3:$Q$14</c:f>
              <c:numCache>
                <c:formatCode>General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'1027-0.9x144'!$R$3:$R$14</c:f>
              <c:numCache>
                <c:formatCode>General</c:formatCode>
                <c:ptCount val="12"/>
                <c:pt idx="0">
                  <c:v>1.8</c:v>
                </c:pt>
                <c:pt idx="1">
                  <c:v>18.399999999999999</c:v>
                </c:pt>
                <c:pt idx="2">
                  <c:v>44</c:v>
                </c:pt>
                <c:pt idx="3">
                  <c:v>65.099999999999994</c:v>
                </c:pt>
                <c:pt idx="4">
                  <c:v>85.1</c:v>
                </c:pt>
                <c:pt idx="5">
                  <c:v>97.1</c:v>
                </c:pt>
                <c:pt idx="6">
                  <c:v>104</c:v>
                </c:pt>
                <c:pt idx="7">
                  <c:v>109.1</c:v>
                </c:pt>
                <c:pt idx="8">
                  <c:v>111.7</c:v>
                </c:pt>
                <c:pt idx="9">
                  <c:v>112.2</c:v>
                </c:pt>
                <c:pt idx="10">
                  <c:v>112.2</c:v>
                </c:pt>
                <c:pt idx="11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2-48DD-85DC-F6E1738847C6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'1027-0.9x144'!$Z$3:$Z$48</c:f>
              <c:numCache>
                <c:formatCode>General</c:formatCode>
                <c:ptCount val="46"/>
                <c:pt idx="0">
                  <c:v>1.3</c:v>
                </c:pt>
                <c:pt idx="1">
                  <c:v>9.1999999999999993</c:v>
                </c:pt>
                <c:pt idx="2">
                  <c:v>25.8</c:v>
                </c:pt>
                <c:pt idx="3">
                  <c:v>46</c:v>
                </c:pt>
                <c:pt idx="4">
                  <c:v>63.4</c:v>
                </c:pt>
                <c:pt idx="5">
                  <c:v>79.7</c:v>
                </c:pt>
                <c:pt idx="6">
                  <c:v>91.3</c:v>
                </c:pt>
                <c:pt idx="7">
                  <c:v>99.6</c:v>
                </c:pt>
                <c:pt idx="8">
                  <c:v>105.1</c:v>
                </c:pt>
                <c:pt idx="9">
                  <c:v>108.2</c:v>
                </c:pt>
                <c:pt idx="10">
                  <c:v>110</c:v>
                </c:pt>
                <c:pt idx="11">
                  <c:v>110.9</c:v>
                </c:pt>
                <c:pt idx="12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2-48DD-85DC-F6E1738847C6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'1027-0.9x144'!$AH$3:$AH$21</c:f>
              <c:numCache>
                <c:formatCode>General</c:formatCode>
                <c:ptCount val="19"/>
                <c:pt idx="0">
                  <c:v>2.5</c:v>
                </c:pt>
                <c:pt idx="1">
                  <c:v>15.2</c:v>
                </c:pt>
                <c:pt idx="2">
                  <c:v>31</c:v>
                </c:pt>
                <c:pt idx="3">
                  <c:v>46.7</c:v>
                </c:pt>
                <c:pt idx="4">
                  <c:v>62</c:v>
                </c:pt>
                <c:pt idx="5">
                  <c:v>77.599999999999994</c:v>
                </c:pt>
                <c:pt idx="6">
                  <c:v>87.4</c:v>
                </c:pt>
                <c:pt idx="7">
                  <c:v>95</c:v>
                </c:pt>
                <c:pt idx="8">
                  <c:v>100.4</c:v>
                </c:pt>
                <c:pt idx="9">
                  <c:v>104.2</c:v>
                </c:pt>
                <c:pt idx="10">
                  <c:v>106.7</c:v>
                </c:pt>
                <c:pt idx="11">
                  <c:v>108.1</c:v>
                </c:pt>
                <c:pt idx="12">
                  <c:v>109</c:v>
                </c:pt>
                <c:pt idx="13">
                  <c:v>109</c:v>
                </c:pt>
                <c:pt idx="14">
                  <c:v>108.7</c:v>
                </c:pt>
                <c:pt idx="15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52-48DD-85DC-F6E1738847C6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'1027-0.9x144'!$AP$3:$AP$22</c:f>
              <c:numCache>
                <c:formatCode>General</c:formatCode>
                <c:ptCount val="20"/>
                <c:pt idx="0">
                  <c:v>3</c:v>
                </c:pt>
                <c:pt idx="1">
                  <c:v>13</c:v>
                </c:pt>
                <c:pt idx="2">
                  <c:v>26.1</c:v>
                </c:pt>
                <c:pt idx="3">
                  <c:v>40.5</c:v>
                </c:pt>
                <c:pt idx="4">
                  <c:v>54.6</c:v>
                </c:pt>
                <c:pt idx="5">
                  <c:v>67.3</c:v>
                </c:pt>
                <c:pt idx="6">
                  <c:v>78.900000000000006</c:v>
                </c:pt>
                <c:pt idx="7">
                  <c:v>87.6</c:v>
                </c:pt>
                <c:pt idx="8">
                  <c:v>94.2</c:v>
                </c:pt>
                <c:pt idx="9">
                  <c:v>99.4</c:v>
                </c:pt>
                <c:pt idx="10">
                  <c:v>102.5</c:v>
                </c:pt>
                <c:pt idx="11">
                  <c:v>105.1</c:v>
                </c:pt>
                <c:pt idx="12">
                  <c:v>106.5</c:v>
                </c:pt>
                <c:pt idx="13">
                  <c:v>107.8</c:v>
                </c:pt>
                <c:pt idx="14">
                  <c:v>108.3</c:v>
                </c:pt>
                <c:pt idx="15">
                  <c:v>108.5</c:v>
                </c:pt>
                <c:pt idx="16">
                  <c:v>108.2</c:v>
                </c:pt>
                <c:pt idx="17">
                  <c:v>107.6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52-48DD-85DC-F6E1738847C6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'1027-0.9x144'!$AX$3:$AX$21</c:f>
              <c:numCache>
                <c:formatCode>General</c:formatCode>
                <c:ptCount val="19"/>
                <c:pt idx="0">
                  <c:v>3</c:v>
                </c:pt>
                <c:pt idx="1">
                  <c:v>12.5</c:v>
                </c:pt>
                <c:pt idx="2">
                  <c:v>25.6</c:v>
                </c:pt>
                <c:pt idx="3">
                  <c:v>37.200000000000003</c:v>
                </c:pt>
                <c:pt idx="4">
                  <c:v>49.8</c:v>
                </c:pt>
                <c:pt idx="5">
                  <c:v>61.5</c:v>
                </c:pt>
                <c:pt idx="6">
                  <c:v>72.900000000000006</c:v>
                </c:pt>
                <c:pt idx="7">
                  <c:v>82.3</c:v>
                </c:pt>
                <c:pt idx="8">
                  <c:v>89.6</c:v>
                </c:pt>
                <c:pt idx="9">
                  <c:v>95</c:v>
                </c:pt>
                <c:pt idx="10">
                  <c:v>99.6</c:v>
                </c:pt>
                <c:pt idx="11">
                  <c:v>102.3</c:v>
                </c:pt>
                <c:pt idx="12">
                  <c:v>104.5</c:v>
                </c:pt>
                <c:pt idx="13">
                  <c:v>106.3</c:v>
                </c:pt>
                <c:pt idx="14">
                  <c:v>107.2</c:v>
                </c:pt>
                <c:pt idx="15">
                  <c:v>108.1</c:v>
                </c:pt>
                <c:pt idx="16">
                  <c:v>108.4</c:v>
                </c:pt>
                <c:pt idx="17">
                  <c:v>108.3</c:v>
                </c:pt>
                <c:pt idx="18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52-48DD-85DC-F6E1738847C6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'1027-0.9x144'!$BF$3:$BF$24</c:f>
              <c:numCache>
                <c:formatCode>General</c:formatCode>
                <c:ptCount val="22"/>
                <c:pt idx="0">
                  <c:v>2.1</c:v>
                </c:pt>
                <c:pt idx="1">
                  <c:v>8.1999999999999993</c:v>
                </c:pt>
                <c:pt idx="2">
                  <c:v>18.899999999999999</c:v>
                </c:pt>
                <c:pt idx="3">
                  <c:v>30.2</c:v>
                </c:pt>
                <c:pt idx="4">
                  <c:v>41.2</c:v>
                </c:pt>
                <c:pt idx="5">
                  <c:v>51.7</c:v>
                </c:pt>
                <c:pt idx="6">
                  <c:v>62.3</c:v>
                </c:pt>
                <c:pt idx="7">
                  <c:v>73.599999999999994</c:v>
                </c:pt>
                <c:pt idx="8">
                  <c:v>82.2</c:v>
                </c:pt>
                <c:pt idx="9">
                  <c:v>88.7</c:v>
                </c:pt>
                <c:pt idx="10">
                  <c:v>94.1</c:v>
                </c:pt>
                <c:pt idx="11">
                  <c:v>98</c:v>
                </c:pt>
                <c:pt idx="12">
                  <c:v>101.6</c:v>
                </c:pt>
                <c:pt idx="13">
                  <c:v>104</c:v>
                </c:pt>
                <c:pt idx="14">
                  <c:v>105.6</c:v>
                </c:pt>
                <c:pt idx="15">
                  <c:v>107.1</c:v>
                </c:pt>
                <c:pt idx="16">
                  <c:v>107.8</c:v>
                </c:pt>
                <c:pt idx="17">
                  <c:v>108.4</c:v>
                </c:pt>
                <c:pt idx="18">
                  <c:v>108.7</c:v>
                </c:pt>
                <c:pt idx="19">
                  <c:v>108.7</c:v>
                </c:pt>
                <c:pt idx="20">
                  <c:v>108.6</c:v>
                </c:pt>
                <c:pt idx="21">
                  <c:v>108.4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52-48DD-85DC-F6E1738847C6}"/>
            </c:ext>
          </c:extLst>
        </c:ser>
        <c:ser>
          <c:idx val="7"/>
          <c:order val="7"/>
          <c:tx>
            <c:strRef>
              <c:f>'1027-0.9x144'!#REF!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52-48DD-85DC-F6E1738847C6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'1027-0.9x144'!$BN$3:$BN$26</c:f>
              <c:numCache>
                <c:formatCode>General</c:formatCode>
                <c:ptCount val="24"/>
                <c:pt idx="0">
                  <c:v>2.1</c:v>
                </c:pt>
                <c:pt idx="1">
                  <c:v>4.0999999999999996</c:v>
                </c:pt>
                <c:pt idx="2">
                  <c:v>13.1</c:v>
                </c:pt>
                <c:pt idx="3">
                  <c:v>22.6</c:v>
                </c:pt>
                <c:pt idx="4">
                  <c:v>34.200000000000003</c:v>
                </c:pt>
                <c:pt idx="5">
                  <c:v>44.1</c:v>
                </c:pt>
                <c:pt idx="6">
                  <c:v>54</c:v>
                </c:pt>
                <c:pt idx="7">
                  <c:v>64.3</c:v>
                </c:pt>
                <c:pt idx="8">
                  <c:v>74</c:v>
                </c:pt>
                <c:pt idx="9">
                  <c:v>82.5</c:v>
                </c:pt>
                <c:pt idx="10">
                  <c:v>89.1</c:v>
                </c:pt>
                <c:pt idx="11">
                  <c:v>94</c:v>
                </c:pt>
                <c:pt idx="12">
                  <c:v>98.5</c:v>
                </c:pt>
                <c:pt idx="13">
                  <c:v>101.5</c:v>
                </c:pt>
                <c:pt idx="14">
                  <c:v>104.2</c:v>
                </c:pt>
                <c:pt idx="15">
                  <c:v>106.3</c:v>
                </c:pt>
                <c:pt idx="16">
                  <c:v>107.8</c:v>
                </c:pt>
                <c:pt idx="17">
                  <c:v>108.9</c:v>
                </c:pt>
                <c:pt idx="18">
                  <c:v>109.7</c:v>
                </c:pt>
                <c:pt idx="19">
                  <c:v>110.2</c:v>
                </c:pt>
                <c:pt idx="20">
                  <c:v>110.4</c:v>
                </c:pt>
                <c:pt idx="21">
                  <c:v>110.6</c:v>
                </c:pt>
                <c:pt idx="22">
                  <c:v>110.4</c:v>
                </c:pt>
                <c:pt idx="23">
                  <c:v>110.2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52-48DD-85DC-F6E1738847C6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'1027-0.9x144'!$BV$3:$BV$27</c:f>
              <c:numCache>
                <c:formatCode>General</c:formatCode>
                <c:ptCount val="25"/>
                <c:pt idx="0">
                  <c:v>2.1</c:v>
                </c:pt>
                <c:pt idx="1">
                  <c:v>8.1</c:v>
                </c:pt>
                <c:pt idx="2">
                  <c:v>21.7</c:v>
                </c:pt>
                <c:pt idx="3">
                  <c:v>36.299999999999997</c:v>
                </c:pt>
                <c:pt idx="4">
                  <c:v>50.4</c:v>
                </c:pt>
                <c:pt idx="5">
                  <c:v>63.8</c:v>
                </c:pt>
                <c:pt idx="6">
                  <c:v>76.900000000000006</c:v>
                </c:pt>
                <c:pt idx="7">
                  <c:v>86.7</c:v>
                </c:pt>
                <c:pt idx="8">
                  <c:v>93.8</c:v>
                </c:pt>
                <c:pt idx="9">
                  <c:v>99.1</c:v>
                </c:pt>
                <c:pt idx="10">
                  <c:v>102.8</c:v>
                </c:pt>
                <c:pt idx="11">
                  <c:v>105.5</c:v>
                </c:pt>
                <c:pt idx="12">
                  <c:v>107.3</c:v>
                </c:pt>
                <c:pt idx="13">
                  <c:v>108.4</c:v>
                </c:pt>
                <c:pt idx="14">
                  <c:v>109.1</c:v>
                </c:pt>
                <c:pt idx="15">
                  <c:v>109.1</c:v>
                </c:pt>
                <c:pt idx="16">
                  <c:v>109</c:v>
                </c:pt>
                <c:pt idx="17">
                  <c:v>108.8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52-48DD-85DC-F6E1738847C6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'1027-0.9x144'!$CD$3:$CD$29</c:f>
              <c:numCache>
                <c:formatCode>General</c:formatCode>
                <c:ptCount val="27"/>
                <c:pt idx="0">
                  <c:v>2.5</c:v>
                </c:pt>
                <c:pt idx="1">
                  <c:v>5.3</c:v>
                </c:pt>
                <c:pt idx="2">
                  <c:v>13.2</c:v>
                </c:pt>
                <c:pt idx="3">
                  <c:v>21.5</c:v>
                </c:pt>
                <c:pt idx="4">
                  <c:v>30.4</c:v>
                </c:pt>
                <c:pt idx="5">
                  <c:v>39.6</c:v>
                </c:pt>
                <c:pt idx="6">
                  <c:v>48.2</c:v>
                </c:pt>
                <c:pt idx="7">
                  <c:v>56.8</c:v>
                </c:pt>
                <c:pt idx="8">
                  <c:v>65</c:v>
                </c:pt>
                <c:pt idx="9">
                  <c:v>73.599999999999994</c:v>
                </c:pt>
                <c:pt idx="10">
                  <c:v>81</c:v>
                </c:pt>
                <c:pt idx="11">
                  <c:v>86.7</c:v>
                </c:pt>
                <c:pt idx="12">
                  <c:v>91.8</c:v>
                </c:pt>
                <c:pt idx="13">
                  <c:v>95.7</c:v>
                </c:pt>
                <c:pt idx="14">
                  <c:v>98.6</c:v>
                </c:pt>
                <c:pt idx="15">
                  <c:v>101.3</c:v>
                </c:pt>
                <c:pt idx="16">
                  <c:v>103.5</c:v>
                </c:pt>
                <c:pt idx="17">
                  <c:v>105.2</c:v>
                </c:pt>
                <c:pt idx="18">
                  <c:v>106.6</c:v>
                </c:pt>
                <c:pt idx="19">
                  <c:v>107.7</c:v>
                </c:pt>
                <c:pt idx="20">
                  <c:v>108.5</c:v>
                </c:pt>
                <c:pt idx="21">
                  <c:v>109</c:v>
                </c:pt>
                <c:pt idx="22">
                  <c:v>109.5</c:v>
                </c:pt>
                <c:pt idx="23">
                  <c:v>109.7</c:v>
                </c:pt>
                <c:pt idx="24">
                  <c:v>109.9</c:v>
                </c:pt>
                <c:pt idx="25">
                  <c:v>110</c:v>
                </c:pt>
                <c:pt idx="26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52-48DD-85DC-F6E1738847C6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'1027-0.9x144'!$CL$3:$CL$26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52-48DD-85DC-F6E1738847C6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'1027-0.9x144'!$CT$3:$CT$24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952-48DD-85DC-F6E17388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7584"/>
        <c:axId val="115238144"/>
      </c:scatterChart>
      <c:valAx>
        <c:axId val="11523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41340469995835671"/>
              <c:y val="0.87820030110449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15238144"/>
        <c:crosses val="autoZero"/>
        <c:crossBetween val="midCat"/>
      </c:valAx>
      <c:valAx>
        <c:axId val="11523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Torque (Nm)</a:t>
                </a:r>
              </a:p>
            </c:rich>
          </c:tx>
          <c:layout>
            <c:manualLayout>
              <c:xMode val="edge"/>
              <c:yMode val="edge"/>
              <c:x val="3.0568602505472844E-2"/>
              <c:y val="0.395951610109649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15237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1653970904064388"/>
          <c:y val="2.2728021504503745E-2"/>
          <c:w val="0.17300680833605939"/>
          <c:h val="0.952510719416020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CV mode Eff. curve</a:t>
            </a:r>
          </a:p>
        </c:rich>
      </c:tx>
      <c:layout>
        <c:manualLayout>
          <c:xMode val="edge"/>
          <c:yMode val="edge"/>
          <c:x val="0.39449347240685823"/>
          <c:y val="3.2912455563307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81878630461"/>
          <c:y val="0.20253849942076449"/>
          <c:w val="0.64937190357411179"/>
          <c:h val="0.574702992106419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'1027-0.9x144'!$O$3:$O$11</c:f>
              <c:numCache>
                <c:formatCode>General</c:formatCode>
                <c:ptCount val="9"/>
                <c:pt idx="0">
                  <c:v>80.759765408916053</c:v>
                </c:pt>
                <c:pt idx="1">
                  <c:v>74.67119134537046</c:v>
                </c:pt>
                <c:pt idx="2">
                  <c:v>60.49572016784002</c:v>
                </c:pt>
                <c:pt idx="3">
                  <c:v>54.681447532513261</c:v>
                </c:pt>
                <c:pt idx="4">
                  <c:v>48.902261158736209</c:v>
                </c:pt>
                <c:pt idx="5">
                  <c:v>45.605767966832097</c:v>
                </c:pt>
                <c:pt idx="6">
                  <c:v>41.48110733978811</c:v>
                </c:pt>
                <c:pt idx="7">
                  <c:v>41.203858205961389</c:v>
                </c:pt>
                <c:pt idx="8">
                  <c:v>38.27030172055715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7-4CC1-8FE2-6FE7CFFE998C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'1027-0.9x144'!$Q$3:$Q$42</c:f>
              <c:numCache>
                <c:formatCode>General</c:formatCode>
                <c:ptCount val="4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'1027-0.9x144'!$W$3:$W$42</c:f>
              <c:numCache>
                <c:formatCode>General</c:formatCode>
                <c:ptCount val="40"/>
                <c:pt idx="0">
                  <c:v>28.294212105225835</c:v>
                </c:pt>
                <c:pt idx="1">
                  <c:v>85.302016929885411</c:v>
                </c:pt>
                <c:pt idx="2">
                  <c:v>79.866844169751104</c:v>
                </c:pt>
                <c:pt idx="3">
                  <c:v>74.008270925927135</c:v>
                </c:pt>
                <c:pt idx="4">
                  <c:v>69.703858397058752</c:v>
                </c:pt>
                <c:pt idx="5">
                  <c:v>67.661339349469003</c:v>
                </c:pt>
                <c:pt idx="6">
                  <c:v>63.382144369783376</c:v>
                </c:pt>
                <c:pt idx="7">
                  <c:v>61.254325046996719</c:v>
                </c:pt>
                <c:pt idx="8">
                  <c:v>59.200509396029908</c:v>
                </c:pt>
                <c:pt idx="9">
                  <c:v>58.101483681319365</c:v>
                </c:pt>
                <c:pt idx="10">
                  <c:v>56.817991854307458</c:v>
                </c:pt>
                <c:pt idx="11">
                  <c:v>54.958398811623951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7-4CC1-8FE2-6FE7CFFE998C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'1027-0.9x144'!$AE$3:$AE$48</c:f>
              <c:numCache>
                <c:formatCode>General</c:formatCode>
                <c:ptCount val="46"/>
                <c:pt idx="0">
                  <c:v>4.0683393737099873</c:v>
                </c:pt>
                <c:pt idx="1">
                  <c:v>79.715867148636249</c:v>
                </c:pt>
                <c:pt idx="2">
                  <c:v>78.379999333901949</c:v>
                </c:pt>
                <c:pt idx="3">
                  <c:v>83.124769362229273</c:v>
                </c:pt>
                <c:pt idx="4">
                  <c:v>79.871538813490133</c:v>
                </c:pt>
                <c:pt idx="5">
                  <c:v>77.140354502366023</c:v>
                </c:pt>
                <c:pt idx="6">
                  <c:v>75.10579290389586</c:v>
                </c:pt>
                <c:pt idx="7">
                  <c:v>72.866118524000285</c:v>
                </c:pt>
                <c:pt idx="8">
                  <c:v>71.058120856803427</c:v>
                </c:pt>
                <c:pt idx="9">
                  <c:v>69.488769619944819</c:v>
                </c:pt>
                <c:pt idx="10">
                  <c:v>67.429082666635722</c:v>
                </c:pt>
                <c:pt idx="11">
                  <c:v>68.078870311564003</c:v>
                </c:pt>
                <c:pt idx="12">
                  <c:v>67.191599692187282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C7-4CC1-8FE2-6FE7CFFE998C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'1027-0.9x144'!$AM$3:$AM$21</c:f>
              <c:numCache>
                <c:formatCode>General</c:formatCode>
                <c:ptCount val="19"/>
                <c:pt idx="0">
                  <c:v>19.29963099388036</c:v>
                </c:pt>
                <c:pt idx="1">
                  <c:v>81.37245210713445</c:v>
                </c:pt>
                <c:pt idx="2">
                  <c:v>90.001785490395804</c:v>
                </c:pt>
                <c:pt idx="3">
                  <c:v>86.896554110918842</c:v>
                </c:pt>
                <c:pt idx="4">
                  <c:v>84.517549707868142</c:v>
                </c:pt>
                <c:pt idx="5">
                  <c:v>82.55915142541545</c:v>
                </c:pt>
                <c:pt idx="6">
                  <c:v>80.189560756480489</c:v>
                </c:pt>
                <c:pt idx="7">
                  <c:v>79.537873186900882</c:v>
                </c:pt>
                <c:pt idx="8">
                  <c:v>78.264012994534767</c:v>
                </c:pt>
                <c:pt idx="9">
                  <c:v>76.802559662709299</c:v>
                </c:pt>
                <c:pt idx="10">
                  <c:v>75.415875564444491</c:v>
                </c:pt>
                <c:pt idx="11">
                  <c:v>74.462148867433982</c:v>
                </c:pt>
                <c:pt idx="12">
                  <c:v>72.824846842885094</c:v>
                </c:pt>
                <c:pt idx="13">
                  <c:v>72.142453470498751</c:v>
                </c:pt>
                <c:pt idx="14">
                  <c:v>71.296828859017666</c:v>
                </c:pt>
                <c:pt idx="15">
                  <c:v>70.547144113584338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C7-4CC1-8FE2-6FE7CFFE998C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'1027-0.9x144'!$AU$3:$AU$22</c:f>
              <c:numCache>
                <c:formatCode>General</c:formatCode>
                <c:ptCount val="20"/>
                <c:pt idx="0">
                  <c:v>42.441318157838758</c:v>
                </c:pt>
                <c:pt idx="1">
                  <c:v>88.147353097049731</c:v>
                </c:pt>
                <c:pt idx="2">
                  <c:v>88.332300106831909</c:v>
                </c:pt>
                <c:pt idx="3">
                  <c:v>88.655197929707612</c:v>
                </c:pt>
                <c:pt idx="4">
                  <c:v>87.229151502288786</c:v>
                </c:pt>
                <c:pt idx="5">
                  <c:v>85.802612445661254</c:v>
                </c:pt>
                <c:pt idx="6">
                  <c:v>85.528131648876581</c:v>
                </c:pt>
                <c:pt idx="7">
                  <c:v>82.388788132646624</c:v>
                </c:pt>
                <c:pt idx="8">
                  <c:v>81.807668200738576</c:v>
                </c:pt>
                <c:pt idx="9">
                  <c:v>80.698281004341297</c:v>
                </c:pt>
                <c:pt idx="10">
                  <c:v>79.189288757918661</c:v>
                </c:pt>
                <c:pt idx="11">
                  <c:v>78.29688426131716</c:v>
                </c:pt>
                <c:pt idx="12">
                  <c:v>77.485293890279564</c:v>
                </c:pt>
                <c:pt idx="13">
                  <c:v>76.677839744162128</c:v>
                </c:pt>
                <c:pt idx="14">
                  <c:v>76.643974299527699</c:v>
                </c:pt>
                <c:pt idx="15">
                  <c:v>74.973142675137595</c:v>
                </c:pt>
                <c:pt idx="16">
                  <c:v>74.513259599136632</c:v>
                </c:pt>
                <c:pt idx="17">
                  <c:v>74.303589634749756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C7-4CC1-8FE2-6FE7CFFE998C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'1027-0.9x144'!$BC$3:$BC$21</c:f>
              <c:numCache>
                <c:formatCode>General</c:formatCode>
                <c:ptCount val="19"/>
                <c:pt idx="0">
                  <c:v>31.611464558941964</c:v>
                </c:pt>
                <c:pt idx="1">
                  <c:v>85.167403869768805</c:v>
                </c:pt>
                <c:pt idx="2">
                  <c:v>86.811787141033818</c:v>
                </c:pt>
                <c:pt idx="3">
                  <c:v>92.23652370155186</c:v>
                </c:pt>
                <c:pt idx="4">
                  <c:v>90.797609995767061</c:v>
                </c:pt>
                <c:pt idx="5">
                  <c:v>88.481787499043961</c:v>
                </c:pt>
                <c:pt idx="6">
                  <c:v>87.106300681670845</c:v>
                </c:pt>
                <c:pt idx="7">
                  <c:v>85.484674850680904</c:v>
                </c:pt>
                <c:pt idx="8">
                  <c:v>84.579484043121525</c:v>
                </c:pt>
                <c:pt idx="9">
                  <c:v>83.665953510704753</c:v>
                </c:pt>
                <c:pt idx="10">
                  <c:v>83.02511120328623</c:v>
                </c:pt>
                <c:pt idx="11">
                  <c:v>81.705211426855357</c:v>
                </c:pt>
                <c:pt idx="12">
                  <c:v>82.75999568559331</c:v>
                </c:pt>
                <c:pt idx="13">
                  <c:v>81.692913370572867</c:v>
                </c:pt>
                <c:pt idx="14">
                  <c:v>80.190086802153715</c:v>
                </c:pt>
                <c:pt idx="15">
                  <c:v>79.05468253110341</c:v>
                </c:pt>
                <c:pt idx="16">
                  <c:v>78.88524237600592</c:v>
                </c:pt>
                <c:pt idx="17">
                  <c:v>78.466892929728004</c:v>
                </c:pt>
                <c:pt idx="18">
                  <c:v>77.889317001204333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C7-4CC1-8FE2-6FE7CFFE998C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'1027-0.9x144'!$BK$3:$BK$24</c:f>
              <c:numCache>
                <c:formatCode>General</c:formatCode>
                <c:ptCount val="22"/>
                <c:pt idx="0">
                  <c:v>23.149809904275685</c:v>
                </c:pt>
                <c:pt idx="1">
                  <c:v>48.445211946020827</c:v>
                </c:pt>
                <c:pt idx="2">
                  <c:v>94.82384597427037</c:v>
                </c:pt>
                <c:pt idx="3">
                  <c:v>87.628457714579966</c:v>
                </c:pt>
                <c:pt idx="4">
                  <c:v>91.173961242697899</c:v>
                </c:pt>
                <c:pt idx="5">
                  <c:v>89.964674412756679</c:v>
                </c:pt>
                <c:pt idx="6">
                  <c:v>89.460576251803943</c:v>
                </c:pt>
                <c:pt idx="7">
                  <c:v>88.271365523354163</c:v>
                </c:pt>
                <c:pt idx="8">
                  <c:v>87.360961463580509</c:v>
                </c:pt>
                <c:pt idx="9">
                  <c:v>85.704498833224378</c:v>
                </c:pt>
                <c:pt idx="10">
                  <c:v>85.994026476969935</c:v>
                </c:pt>
                <c:pt idx="11">
                  <c:v>83.934596481502425</c:v>
                </c:pt>
                <c:pt idx="12">
                  <c:v>83.752568063857723</c:v>
                </c:pt>
                <c:pt idx="13">
                  <c:v>83.490981619889197</c:v>
                </c:pt>
                <c:pt idx="14">
                  <c:v>83.182769809728313</c:v>
                </c:pt>
                <c:pt idx="15">
                  <c:v>82.26720494460622</c:v>
                </c:pt>
                <c:pt idx="16">
                  <c:v>81.812954562802858</c:v>
                </c:pt>
                <c:pt idx="17">
                  <c:v>81.508508279061317</c:v>
                </c:pt>
                <c:pt idx="18">
                  <c:v>81.066465633751932</c:v>
                </c:pt>
                <c:pt idx="19">
                  <c:v>80.168706268526236</c:v>
                </c:pt>
                <c:pt idx="20">
                  <c:v>80.404985705518783</c:v>
                </c:pt>
                <c:pt idx="21">
                  <c:v>79.589217298205369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C7-4CC1-8FE2-6FE7CFFE998C}"/>
            </c:ext>
          </c:extLst>
        </c:ser>
        <c:ser>
          <c:idx val="7"/>
          <c:order val="7"/>
          <c:tx>
            <c:strRef>
              <c:f>'1027-0.9x144'!#REF!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C7-4CC1-8FE2-6FE7CFFE998C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'1027-0.9x144'!$BS$3:$BS$26</c:f>
              <c:numCache>
                <c:formatCode>General</c:formatCode>
                <c:ptCount val="24"/>
                <c:pt idx="0">
                  <c:v>3.1591657876887496</c:v>
                </c:pt>
                <c:pt idx="1">
                  <c:v>42.273105616359516</c:v>
                </c:pt>
                <c:pt idx="2">
                  <c:v>80.184933160802231</c:v>
                </c:pt>
                <c:pt idx="3">
                  <c:v>90.633810512951001</c:v>
                </c:pt>
                <c:pt idx="4">
                  <c:v>90.139241224814867</c:v>
                </c:pt>
                <c:pt idx="5">
                  <c:v>89.321651735247386</c:v>
                </c:pt>
                <c:pt idx="6">
                  <c:v>90.569772948827904</c:v>
                </c:pt>
                <c:pt idx="7">
                  <c:v>91.797311535943905</c:v>
                </c:pt>
                <c:pt idx="8">
                  <c:v>87.535218700542444</c:v>
                </c:pt>
                <c:pt idx="9">
                  <c:v>88.808458245277578</c:v>
                </c:pt>
                <c:pt idx="10">
                  <c:v>87.809623774838812</c:v>
                </c:pt>
                <c:pt idx="11">
                  <c:v>87.944958022119451</c:v>
                </c:pt>
                <c:pt idx="12">
                  <c:v>87.102344358843339</c:v>
                </c:pt>
                <c:pt idx="13">
                  <c:v>86.543440360585549</c:v>
                </c:pt>
                <c:pt idx="14">
                  <c:v>86.145285896189037</c:v>
                </c:pt>
                <c:pt idx="15">
                  <c:v>85.621854117137303</c:v>
                </c:pt>
                <c:pt idx="16">
                  <c:v>85.10845382482637</c:v>
                </c:pt>
                <c:pt idx="17">
                  <c:v>85.686449159576</c:v>
                </c:pt>
                <c:pt idx="18">
                  <c:v>84.315378805006461</c:v>
                </c:pt>
                <c:pt idx="19">
                  <c:v>84.056887343256577</c:v>
                </c:pt>
                <c:pt idx="20">
                  <c:v>83.363389715650371</c:v>
                </c:pt>
                <c:pt idx="21">
                  <c:v>83.12679945857117</c:v>
                </c:pt>
                <c:pt idx="22">
                  <c:v>82.708250118964273</c:v>
                </c:pt>
                <c:pt idx="23">
                  <c:v>82.383418170331609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C7-4CC1-8FE2-6FE7CFFE998C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'1027-0.9x144'!$CA$3:$CA$27</c:f>
              <c:numCache>
                <c:formatCode>General</c:formatCode>
                <c:ptCount val="25"/>
                <c:pt idx="0">
                  <c:v>3.118137660575909</c:v>
                </c:pt>
                <c:pt idx="1">
                  <c:v>77.337513087617282</c:v>
                </c:pt>
                <c:pt idx="2">
                  <c:v>88.452009847385156</c:v>
                </c:pt>
                <c:pt idx="3">
                  <c:v>89.132957920205854</c:v>
                </c:pt>
                <c:pt idx="4">
                  <c:v>92.966696917170609</c:v>
                </c:pt>
                <c:pt idx="5">
                  <c:v>89.616233259201522</c:v>
                </c:pt>
                <c:pt idx="6">
                  <c:v>90.153307166228373</c:v>
                </c:pt>
                <c:pt idx="7">
                  <c:v>88.742845184210552</c:v>
                </c:pt>
                <c:pt idx="8">
                  <c:v>87.737285937846551</c:v>
                </c:pt>
                <c:pt idx="9">
                  <c:v>87.277210753047768</c:v>
                </c:pt>
                <c:pt idx="10">
                  <c:v>87.318470723569035</c:v>
                </c:pt>
                <c:pt idx="11">
                  <c:v>86.112026536439174</c:v>
                </c:pt>
                <c:pt idx="12">
                  <c:v>85.518541075516097</c:v>
                </c:pt>
                <c:pt idx="13">
                  <c:v>84.804331300626174</c:v>
                </c:pt>
                <c:pt idx="14">
                  <c:v>84.176855589470179</c:v>
                </c:pt>
                <c:pt idx="15">
                  <c:v>84.026807718544177</c:v>
                </c:pt>
                <c:pt idx="16">
                  <c:v>83.543203889411771</c:v>
                </c:pt>
                <c:pt idx="17">
                  <c:v>82.763590425681059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CC7-4CC1-8FE2-6FE7CFFE998C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'1027-0.9x144'!$CI$3:$CI$29</c:f>
              <c:numCache>
                <c:formatCode>General</c:formatCode>
                <c:ptCount val="27"/>
                <c:pt idx="0">
                  <c:v>6.501648739073171</c:v>
                </c:pt>
                <c:pt idx="1">
                  <c:v>55.891146746171948</c:v>
                </c:pt>
                <c:pt idx="2">
                  <c:v>85.109595236307669</c:v>
                </c:pt>
                <c:pt idx="3">
                  <c:v>91.847556452154777</c:v>
                </c:pt>
                <c:pt idx="4">
                  <c:v>89.096307855271547</c:v>
                </c:pt>
                <c:pt idx="5">
                  <c:v>90.365486029848057</c:v>
                </c:pt>
                <c:pt idx="6">
                  <c:v>91.604476704695927</c:v>
                </c:pt>
                <c:pt idx="7">
                  <c:v>90.84068790652627</c:v>
                </c:pt>
                <c:pt idx="8">
                  <c:v>90.292738410522901</c:v>
                </c:pt>
                <c:pt idx="9">
                  <c:v>90.702348838993217</c:v>
                </c:pt>
                <c:pt idx="10">
                  <c:v>89.668721945417204</c:v>
                </c:pt>
                <c:pt idx="11">
                  <c:v>89.773572032377444</c:v>
                </c:pt>
                <c:pt idx="12">
                  <c:v>89.664756671490338</c:v>
                </c:pt>
                <c:pt idx="13">
                  <c:v>89.340551213005355</c:v>
                </c:pt>
                <c:pt idx="14">
                  <c:v>88.119540094044112</c:v>
                </c:pt>
                <c:pt idx="15">
                  <c:v>87.852402273876578</c:v>
                </c:pt>
                <c:pt idx="16">
                  <c:v>87.358574524114985</c:v>
                </c:pt>
                <c:pt idx="17">
                  <c:v>87.141869981874265</c:v>
                </c:pt>
                <c:pt idx="18">
                  <c:v>86.774502754956401</c:v>
                </c:pt>
                <c:pt idx="19">
                  <c:v>86.537729502891267</c:v>
                </c:pt>
                <c:pt idx="20">
                  <c:v>86.191013198344081</c:v>
                </c:pt>
                <c:pt idx="21">
                  <c:v>85.836373802370531</c:v>
                </c:pt>
                <c:pt idx="22">
                  <c:v>85.559857409269398</c:v>
                </c:pt>
                <c:pt idx="23">
                  <c:v>84.91508476076541</c:v>
                </c:pt>
                <c:pt idx="24">
                  <c:v>84.732228885780486</c:v>
                </c:pt>
                <c:pt idx="25">
                  <c:v>84.556470609122442</c:v>
                </c:pt>
                <c:pt idx="26">
                  <c:v>83.848597404729929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CC7-4CC1-8FE2-6FE7CFFE998C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'1027-0.9x144'!$CQ$3:$CQ$26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CC7-4CC1-8FE2-6FE7CFFE998C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'1027-0.9x144'!$CY$3:$CY$24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CC7-4CC1-8FE2-6FE7CFFE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7664"/>
        <c:axId val="204584544"/>
      </c:scatterChart>
      <c:valAx>
        <c:axId val="11524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40261052595698266"/>
              <c:y val="0.87851078108907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4584544"/>
        <c:crosses val="autoZero"/>
        <c:crossBetween val="midCat"/>
      </c:valAx>
      <c:valAx>
        <c:axId val="20458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Efficiency (%)</a:t>
                </a:r>
              </a:p>
            </c:rich>
          </c:tx>
          <c:layout>
            <c:manualLayout>
              <c:xMode val="edge"/>
              <c:yMode val="edge"/>
              <c:x val="3.2468555066980265E-2"/>
              <c:y val="0.369632745273929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15247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9388524025749019"/>
          <c:y val="2.4743095277218574E-2"/>
          <c:w val="0.19737478348943124"/>
          <c:h val="0.95673301738578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 sz="1800" b="0" i="0" baseline="0">
                <a:effectLst/>
              </a:rPr>
              <a:t>4~8</a:t>
            </a:r>
            <a:r>
              <a:rPr lang="zh-TW" altLang="zh-TW" sz="1800" b="0" i="0" baseline="0">
                <a:effectLst/>
              </a:rPr>
              <a:t>米風與發電機配對 </a:t>
            </a:r>
            <a:endParaRPr lang="zh-TW" altLang="zh-TW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55290842623488"/>
          <c:y val="0.11238412730492039"/>
          <c:w val="0.68561120424128685"/>
          <c:h val="0.72138204568488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'1027-0.9x144'!$J$3:$J$11</c:f>
              <c:numCache>
                <c:formatCode>General</c:formatCode>
                <c:ptCount val="9"/>
                <c:pt idx="0">
                  <c:v>7</c:v>
                </c:pt>
                <c:pt idx="1">
                  <c:v>36.1</c:v>
                </c:pt>
                <c:pt idx="2">
                  <c:v>63</c:v>
                </c:pt>
                <c:pt idx="3">
                  <c:v>87</c:v>
                </c:pt>
                <c:pt idx="4">
                  <c:v>100.1</c:v>
                </c:pt>
                <c:pt idx="5">
                  <c:v>108.1</c:v>
                </c:pt>
                <c:pt idx="6">
                  <c:v>111.8</c:v>
                </c:pt>
                <c:pt idx="7">
                  <c:v>113</c:v>
                </c:pt>
                <c:pt idx="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5-4B69-8532-11054B4BF2F8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'1027-0.9x144'!$Q$3:$Q$14</c:f>
              <c:numCache>
                <c:formatCode>General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'1027-0.9x144'!$R$3:$R$14</c:f>
              <c:numCache>
                <c:formatCode>General</c:formatCode>
                <c:ptCount val="12"/>
                <c:pt idx="0">
                  <c:v>1.8</c:v>
                </c:pt>
                <c:pt idx="1">
                  <c:v>18.399999999999999</c:v>
                </c:pt>
                <c:pt idx="2">
                  <c:v>44</c:v>
                </c:pt>
                <c:pt idx="3">
                  <c:v>65.099999999999994</c:v>
                </c:pt>
                <c:pt idx="4">
                  <c:v>85.1</c:v>
                </c:pt>
                <c:pt idx="5">
                  <c:v>97.1</c:v>
                </c:pt>
                <c:pt idx="6">
                  <c:v>104</c:v>
                </c:pt>
                <c:pt idx="7">
                  <c:v>109.1</c:v>
                </c:pt>
                <c:pt idx="8">
                  <c:v>111.7</c:v>
                </c:pt>
                <c:pt idx="9">
                  <c:v>112.2</c:v>
                </c:pt>
                <c:pt idx="10">
                  <c:v>112.2</c:v>
                </c:pt>
                <c:pt idx="11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D5-4B69-8532-11054B4BF2F8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'1027-0.9x144'!$Z$3:$Z$48</c:f>
              <c:numCache>
                <c:formatCode>General</c:formatCode>
                <c:ptCount val="46"/>
                <c:pt idx="0">
                  <c:v>1.3</c:v>
                </c:pt>
                <c:pt idx="1">
                  <c:v>9.1999999999999993</c:v>
                </c:pt>
                <c:pt idx="2">
                  <c:v>25.8</c:v>
                </c:pt>
                <c:pt idx="3">
                  <c:v>46</c:v>
                </c:pt>
                <c:pt idx="4">
                  <c:v>63.4</c:v>
                </c:pt>
                <c:pt idx="5">
                  <c:v>79.7</c:v>
                </c:pt>
                <c:pt idx="6">
                  <c:v>91.3</c:v>
                </c:pt>
                <c:pt idx="7">
                  <c:v>99.6</c:v>
                </c:pt>
                <c:pt idx="8">
                  <c:v>105.1</c:v>
                </c:pt>
                <c:pt idx="9">
                  <c:v>108.2</c:v>
                </c:pt>
                <c:pt idx="10">
                  <c:v>110</c:v>
                </c:pt>
                <c:pt idx="11">
                  <c:v>110.9</c:v>
                </c:pt>
                <c:pt idx="12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D5-4B69-8532-11054B4BF2F8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'1027-0.9x144'!$AH$3:$AH$21</c:f>
              <c:numCache>
                <c:formatCode>General</c:formatCode>
                <c:ptCount val="19"/>
                <c:pt idx="0">
                  <c:v>2.5</c:v>
                </c:pt>
                <c:pt idx="1">
                  <c:v>15.2</c:v>
                </c:pt>
                <c:pt idx="2">
                  <c:v>31</c:v>
                </c:pt>
                <c:pt idx="3">
                  <c:v>46.7</c:v>
                </c:pt>
                <c:pt idx="4">
                  <c:v>62</c:v>
                </c:pt>
                <c:pt idx="5">
                  <c:v>77.599999999999994</c:v>
                </c:pt>
                <c:pt idx="6">
                  <c:v>87.4</c:v>
                </c:pt>
                <c:pt idx="7">
                  <c:v>95</c:v>
                </c:pt>
                <c:pt idx="8">
                  <c:v>100.4</c:v>
                </c:pt>
                <c:pt idx="9">
                  <c:v>104.2</c:v>
                </c:pt>
                <c:pt idx="10">
                  <c:v>106.7</c:v>
                </c:pt>
                <c:pt idx="11">
                  <c:v>108.1</c:v>
                </c:pt>
                <c:pt idx="12">
                  <c:v>109</c:v>
                </c:pt>
                <c:pt idx="13">
                  <c:v>109</c:v>
                </c:pt>
                <c:pt idx="14">
                  <c:v>108.7</c:v>
                </c:pt>
                <c:pt idx="15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D5-4B69-8532-11054B4BF2F8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'1027-0.9x144'!$AP$3:$AP$22</c:f>
              <c:numCache>
                <c:formatCode>General</c:formatCode>
                <c:ptCount val="20"/>
                <c:pt idx="0">
                  <c:v>3</c:v>
                </c:pt>
                <c:pt idx="1">
                  <c:v>13</c:v>
                </c:pt>
                <c:pt idx="2">
                  <c:v>26.1</c:v>
                </c:pt>
                <c:pt idx="3">
                  <c:v>40.5</c:v>
                </c:pt>
                <c:pt idx="4">
                  <c:v>54.6</c:v>
                </c:pt>
                <c:pt idx="5">
                  <c:v>67.3</c:v>
                </c:pt>
                <c:pt idx="6">
                  <c:v>78.900000000000006</c:v>
                </c:pt>
                <c:pt idx="7">
                  <c:v>87.6</c:v>
                </c:pt>
                <c:pt idx="8">
                  <c:v>94.2</c:v>
                </c:pt>
                <c:pt idx="9">
                  <c:v>99.4</c:v>
                </c:pt>
                <c:pt idx="10">
                  <c:v>102.5</c:v>
                </c:pt>
                <c:pt idx="11">
                  <c:v>105.1</c:v>
                </c:pt>
                <c:pt idx="12">
                  <c:v>106.5</c:v>
                </c:pt>
                <c:pt idx="13">
                  <c:v>107.8</c:v>
                </c:pt>
                <c:pt idx="14">
                  <c:v>108.3</c:v>
                </c:pt>
                <c:pt idx="15">
                  <c:v>108.5</c:v>
                </c:pt>
                <c:pt idx="16">
                  <c:v>108.2</c:v>
                </c:pt>
                <c:pt idx="17">
                  <c:v>107.6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D5-4B69-8532-11054B4BF2F8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'1027-0.9x144'!$AX$3:$AX$21</c:f>
              <c:numCache>
                <c:formatCode>General</c:formatCode>
                <c:ptCount val="19"/>
                <c:pt idx="0">
                  <c:v>3</c:v>
                </c:pt>
                <c:pt idx="1">
                  <c:v>12.5</c:v>
                </c:pt>
                <c:pt idx="2">
                  <c:v>25.6</c:v>
                </c:pt>
                <c:pt idx="3">
                  <c:v>37.200000000000003</c:v>
                </c:pt>
                <c:pt idx="4">
                  <c:v>49.8</c:v>
                </c:pt>
                <c:pt idx="5">
                  <c:v>61.5</c:v>
                </c:pt>
                <c:pt idx="6">
                  <c:v>72.900000000000006</c:v>
                </c:pt>
                <c:pt idx="7">
                  <c:v>82.3</c:v>
                </c:pt>
                <c:pt idx="8">
                  <c:v>89.6</c:v>
                </c:pt>
                <c:pt idx="9">
                  <c:v>95</c:v>
                </c:pt>
                <c:pt idx="10">
                  <c:v>99.6</c:v>
                </c:pt>
                <c:pt idx="11">
                  <c:v>102.3</c:v>
                </c:pt>
                <c:pt idx="12">
                  <c:v>104.5</c:v>
                </c:pt>
                <c:pt idx="13">
                  <c:v>106.3</c:v>
                </c:pt>
                <c:pt idx="14">
                  <c:v>107.2</c:v>
                </c:pt>
                <c:pt idx="15">
                  <c:v>108.1</c:v>
                </c:pt>
                <c:pt idx="16">
                  <c:v>108.4</c:v>
                </c:pt>
                <c:pt idx="17">
                  <c:v>108.3</c:v>
                </c:pt>
                <c:pt idx="18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D5-4B69-8532-11054B4BF2F8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'1027-0.9x144'!$BF$3:$BF$24</c:f>
              <c:numCache>
                <c:formatCode>General</c:formatCode>
                <c:ptCount val="22"/>
                <c:pt idx="0">
                  <c:v>2.1</c:v>
                </c:pt>
                <c:pt idx="1">
                  <c:v>8.1999999999999993</c:v>
                </c:pt>
                <c:pt idx="2">
                  <c:v>18.899999999999999</c:v>
                </c:pt>
                <c:pt idx="3">
                  <c:v>30.2</c:v>
                </c:pt>
                <c:pt idx="4">
                  <c:v>41.2</c:v>
                </c:pt>
                <c:pt idx="5">
                  <c:v>51.7</c:v>
                </c:pt>
                <c:pt idx="6">
                  <c:v>62.3</c:v>
                </c:pt>
                <c:pt idx="7">
                  <c:v>73.599999999999994</c:v>
                </c:pt>
                <c:pt idx="8">
                  <c:v>82.2</c:v>
                </c:pt>
                <c:pt idx="9">
                  <c:v>88.7</c:v>
                </c:pt>
                <c:pt idx="10">
                  <c:v>94.1</c:v>
                </c:pt>
                <c:pt idx="11">
                  <c:v>98</c:v>
                </c:pt>
                <c:pt idx="12">
                  <c:v>101.6</c:v>
                </c:pt>
                <c:pt idx="13">
                  <c:v>104</c:v>
                </c:pt>
                <c:pt idx="14">
                  <c:v>105.6</c:v>
                </c:pt>
                <c:pt idx="15">
                  <c:v>107.1</c:v>
                </c:pt>
                <c:pt idx="16">
                  <c:v>107.8</c:v>
                </c:pt>
                <c:pt idx="17">
                  <c:v>108.4</c:v>
                </c:pt>
                <c:pt idx="18">
                  <c:v>108.7</c:v>
                </c:pt>
                <c:pt idx="19">
                  <c:v>108.7</c:v>
                </c:pt>
                <c:pt idx="20">
                  <c:v>108.6</c:v>
                </c:pt>
                <c:pt idx="21">
                  <c:v>108.4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D5-4B69-8532-11054B4BF2F8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ACD5-4B69-8532-11054B4BF2F8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'1027-0.9x144'!$BN$3:$BN$26</c:f>
              <c:numCache>
                <c:formatCode>General</c:formatCode>
                <c:ptCount val="24"/>
                <c:pt idx="0">
                  <c:v>2.1</c:v>
                </c:pt>
                <c:pt idx="1">
                  <c:v>4.0999999999999996</c:v>
                </c:pt>
                <c:pt idx="2">
                  <c:v>13.1</c:v>
                </c:pt>
                <c:pt idx="3">
                  <c:v>22.6</c:v>
                </c:pt>
                <c:pt idx="4">
                  <c:v>34.200000000000003</c:v>
                </c:pt>
                <c:pt idx="5">
                  <c:v>44.1</c:v>
                </c:pt>
                <c:pt idx="6">
                  <c:v>54</c:v>
                </c:pt>
                <c:pt idx="7">
                  <c:v>64.3</c:v>
                </c:pt>
                <c:pt idx="8">
                  <c:v>74</c:v>
                </c:pt>
                <c:pt idx="9">
                  <c:v>82.5</c:v>
                </c:pt>
                <c:pt idx="10">
                  <c:v>89.1</c:v>
                </c:pt>
                <c:pt idx="11">
                  <c:v>94</c:v>
                </c:pt>
                <c:pt idx="12">
                  <c:v>98.5</c:v>
                </c:pt>
                <c:pt idx="13">
                  <c:v>101.5</c:v>
                </c:pt>
                <c:pt idx="14">
                  <c:v>104.2</c:v>
                </c:pt>
                <c:pt idx="15">
                  <c:v>106.3</c:v>
                </c:pt>
                <c:pt idx="16">
                  <c:v>107.8</c:v>
                </c:pt>
                <c:pt idx="17">
                  <c:v>108.9</c:v>
                </c:pt>
                <c:pt idx="18">
                  <c:v>109.7</c:v>
                </c:pt>
                <c:pt idx="19">
                  <c:v>110.2</c:v>
                </c:pt>
                <c:pt idx="20">
                  <c:v>110.4</c:v>
                </c:pt>
                <c:pt idx="21">
                  <c:v>110.6</c:v>
                </c:pt>
                <c:pt idx="22">
                  <c:v>110.4</c:v>
                </c:pt>
                <c:pt idx="23">
                  <c:v>110.2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CD5-4B69-8532-11054B4BF2F8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'1027-0.9x144'!$BV$3:$BV$27</c:f>
              <c:numCache>
                <c:formatCode>General</c:formatCode>
                <c:ptCount val="25"/>
                <c:pt idx="0">
                  <c:v>2.1</c:v>
                </c:pt>
                <c:pt idx="1">
                  <c:v>8.1</c:v>
                </c:pt>
                <c:pt idx="2">
                  <c:v>21.7</c:v>
                </c:pt>
                <c:pt idx="3">
                  <c:v>36.299999999999997</c:v>
                </c:pt>
                <c:pt idx="4">
                  <c:v>50.4</c:v>
                </c:pt>
                <c:pt idx="5">
                  <c:v>63.8</c:v>
                </c:pt>
                <c:pt idx="6">
                  <c:v>76.900000000000006</c:v>
                </c:pt>
                <c:pt idx="7">
                  <c:v>86.7</c:v>
                </c:pt>
                <c:pt idx="8">
                  <c:v>93.8</c:v>
                </c:pt>
                <c:pt idx="9">
                  <c:v>99.1</c:v>
                </c:pt>
                <c:pt idx="10">
                  <c:v>102.8</c:v>
                </c:pt>
                <c:pt idx="11">
                  <c:v>105.5</c:v>
                </c:pt>
                <c:pt idx="12">
                  <c:v>107.3</c:v>
                </c:pt>
                <c:pt idx="13">
                  <c:v>108.4</c:v>
                </c:pt>
                <c:pt idx="14">
                  <c:v>109.1</c:v>
                </c:pt>
                <c:pt idx="15">
                  <c:v>109.1</c:v>
                </c:pt>
                <c:pt idx="16">
                  <c:v>109</c:v>
                </c:pt>
                <c:pt idx="17">
                  <c:v>108.8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CD5-4B69-8532-11054B4BF2F8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'1027-0.9x144'!$CD$3:$CD$29</c:f>
              <c:numCache>
                <c:formatCode>General</c:formatCode>
                <c:ptCount val="27"/>
                <c:pt idx="0">
                  <c:v>2.5</c:v>
                </c:pt>
                <c:pt idx="1">
                  <c:v>5.3</c:v>
                </c:pt>
                <c:pt idx="2">
                  <c:v>13.2</c:v>
                </c:pt>
                <c:pt idx="3">
                  <c:v>21.5</c:v>
                </c:pt>
                <c:pt idx="4">
                  <c:v>30.4</c:v>
                </c:pt>
                <c:pt idx="5">
                  <c:v>39.6</c:v>
                </c:pt>
                <c:pt idx="6">
                  <c:v>48.2</c:v>
                </c:pt>
                <c:pt idx="7">
                  <c:v>56.8</c:v>
                </c:pt>
                <c:pt idx="8">
                  <c:v>65</c:v>
                </c:pt>
                <c:pt idx="9">
                  <c:v>73.599999999999994</c:v>
                </c:pt>
                <c:pt idx="10">
                  <c:v>81</c:v>
                </c:pt>
                <c:pt idx="11">
                  <c:v>86.7</c:v>
                </c:pt>
                <c:pt idx="12">
                  <c:v>91.8</c:v>
                </c:pt>
                <c:pt idx="13">
                  <c:v>95.7</c:v>
                </c:pt>
                <c:pt idx="14">
                  <c:v>98.6</c:v>
                </c:pt>
                <c:pt idx="15">
                  <c:v>101.3</c:v>
                </c:pt>
                <c:pt idx="16">
                  <c:v>103.5</c:v>
                </c:pt>
                <c:pt idx="17">
                  <c:v>105.2</c:v>
                </c:pt>
                <c:pt idx="18">
                  <c:v>106.6</c:v>
                </c:pt>
                <c:pt idx="19">
                  <c:v>107.7</c:v>
                </c:pt>
                <c:pt idx="20">
                  <c:v>108.5</c:v>
                </c:pt>
                <c:pt idx="21">
                  <c:v>109</c:v>
                </c:pt>
                <c:pt idx="22">
                  <c:v>109.5</c:v>
                </c:pt>
                <c:pt idx="23">
                  <c:v>109.7</c:v>
                </c:pt>
                <c:pt idx="24">
                  <c:v>109.9</c:v>
                </c:pt>
                <c:pt idx="25">
                  <c:v>110</c:v>
                </c:pt>
                <c:pt idx="26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CD5-4B69-8532-11054B4BF2F8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'1027-0.9x144'!$CL$3:$CL$26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CD5-4B69-8532-11054B4BF2F8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'1027-0.9x144'!$CT$3:$CT$24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CD5-4B69-8532-11054B4BF2F8}"/>
            </c:ext>
          </c:extLst>
        </c:ser>
        <c:ser>
          <c:idx val="13"/>
          <c:order val="13"/>
          <c:tx>
            <c:strRef>
              <c:f>葉片模擬!$E$24</c:f>
              <c:strCache>
                <c:ptCount val="1"/>
                <c:pt idx="0">
                  <c:v>4m/s</c:v>
                </c:pt>
              </c:strCache>
            </c:strRef>
          </c:tx>
          <c:marker>
            <c:symbol val="none"/>
          </c:marker>
          <c:xVal>
            <c:numRef>
              <c:f>資料統整!$W$69:$W$77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46</c:v>
                </c:pt>
                <c:pt idx="3">
                  <c:v>67</c:v>
                </c:pt>
                <c:pt idx="4">
                  <c:v>88</c:v>
                </c:pt>
                <c:pt idx="5">
                  <c:v>109</c:v>
                </c:pt>
                <c:pt idx="6">
                  <c:v>130</c:v>
                </c:pt>
                <c:pt idx="7">
                  <c:v>151</c:v>
                </c:pt>
                <c:pt idx="8">
                  <c:v>172</c:v>
                </c:pt>
              </c:numCache>
            </c:numRef>
          </c:xVal>
          <c:yVal>
            <c:numRef>
              <c:f>資料統整!$X$69:$X$77</c:f>
              <c:numCache>
                <c:formatCode>0.0_ </c:formatCode>
                <c:ptCount val="9"/>
                <c:pt idx="0" formatCode="General">
                  <c:v>2</c:v>
                </c:pt>
                <c:pt idx="1">
                  <c:v>4.8</c:v>
                </c:pt>
                <c:pt idx="2">
                  <c:v>7.0914490441581952</c:v>
                </c:pt>
                <c:pt idx="3">
                  <c:v>12.33426179178999</c:v>
                </c:pt>
                <c:pt idx="4">
                  <c:v>14.237854643612579</c:v>
                </c:pt>
                <c:pt idx="5">
                  <c:v>13.564852918935216</c:v>
                </c:pt>
                <c:pt idx="6">
                  <c:v>11.386847373763201</c:v>
                </c:pt>
                <c:pt idx="7">
                  <c:v>8.6258530212027402</c:v>
                </c:pt>
                <c:pt idx="8">
                  <c:v>5.9316760252896685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CD5-4B69-8532-11054B4BF2F8}"/>
            </c:ext>
          </c:extLst>
        </c:ser>
        <c:ser>
          <c:idx val="14"/>
          <c:order val="14"/>
          <c:tx>
            <c:strRef>
              <c:f>葉片模擬!$G$24</c:f>
              <c:strCache>
                <c:ptCount val="1"/>
                <c:pt idx="0">
                  <c:v>6m/s</c:v>
                </c:pt>
              </c:strCache>
            </c:strRef>
          </c:tx>
          <c:marker>
            <c:symbol val="none"/>
          </c:marker>
          <c:xVal>
            <c:numRef>
              <c:f>資料統整!$Y$69:$Y$77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62</c:v>
                </c:pt>
                <c:pt idx="3">
                  <c:v>94</c:v>
                </c:pt>
                <c:pt idx="4">
                  <c:v>126</c:v>
                </c:pt>
                <c:pt idx="5">
                  <c:v>158</c:v>
                </c:pt>
                <c:pt idx="6">
                  <c:v>190</c:v>
                </c:pt>
                <c:pt idx="7">
                  <c:v>222</c:v>
                </c:pt>
                <c:pt idx="8">
                  <c:v>254</c:v>
                </c:pt>
              </c:numCache>
            </c:numRef>
          </c:xVal>
          <c:yVal>
            <c:numRef>
              <c:f>資料統整!$Z$69:$Z$77</c:f>
              <c:numCache>
                <c:formatCode>0.0_ </c:formatCode>
                <c:ptCount val="9"/>
                <c:pt idx="0" formatCode="General">
                  <c:v>2</c:v>
                </c:pt>
                <c:pt idx="1">
                  <c:v>5.8</c:v>
                </c:pt>
                <c:pt idx="2">
                  <c:v>12.455674723305155</c:v>
                </c:pt>
                <c:pt idx="3">
                  <c:v>25.948064998481343</c:v>
                </c:pt>
                <c:pt idx="4">
                  <c:v>31.739671271568501</c:v>
                </c:pt>
                <c:pt idx="5">
                  <c:v>31.095535725659897</c:v>
                </c:pt>
                <c:pt idx="6">
                  <c:v>26.532822774853077</c:v>
                </c:pt>
                <c:pt idx="7">
                  <c:v>20.313122682955903</c:v>
                </c:pt>
                <c:pt idx="8">
                  <c:v>14.074431186951731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CD5-4B69-8532-11054B4BF2F8}"/>
            </c:ext>
          </c:extLst>
        </c:ser>
        <c:ser>
          <c:idx val="15"/>
          <c:order val="15"/>
          <c:tx>
            <c:strRef>
              <c:f>葉片模擬!$I$24</c:f>
              <c:strCache>
                <c:ptCount val="1"/>
                <c:pt idx="0">
                  <c:v>8m/s</c:v>
                </c:pt>
              </c:strCache>
            </c:strRef>
          </c:tx>
          <c:marker>
            <c:symbol val="none"/>
          </c:marker>
          <c:xVal>
            <c:numRef>
              <c:f>資料統整!$AA$69:$AA$77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92</c:v>
                </c:pt>
                <c:pt idx="3">
                  <c:v>134</c:v>
                </c:pt>
                <c:pt idx="4">
                  <c:v>176</c:v>
                </c:pt>
                <c:pt idx="5">
                  <c:v>218</c:v>
                </c:pt>
                <c:pt idx="6">
                  <c:v>260</c:v>
                </c:pt>
                <c:pt idx="7">
                  <c:v>302</c:v>
                </c:pt>
                <c:pt idx="8">
                  <c:v>344</c:v>
                </c:pt>
              </c:numCache>
            </c:numRef>
          </c:xVal>
          <c:yVal>
            <c:numRef>
              <c:f>資料統整!$AB$69:$AB$77</c:f>
              <c:numCache>
                <c:formatCode>0.0_ </c:formatCode>
                <c:ptCount val="9"/>
                <c:pt idx="0" formatCode="General">
                  <c:v>2</c:v>
                </c:pt>
                <c:pt idx="1">
                  <c:v>9</c:v>
                </c:pt>
                <c:pt idx="2">
                  <c:v>28.365796176632781</c:v>
                </c:pt>
                <c:pt idx="3">
                  <c:v>49.337047167159959</c:v>
                </c:pt>
                <c:pt idx="4">
                  <c:v>56.951418574450315</c:v>
                </c:pt>
                <c:pt idx="5">
                  <c:v>54.259411675740864</c:v>
                </c:pt>
                <c:pt idx="6">
                  <c:v>45.547389495052805</c:v>
                </c:pt>
                <c:pt idx="7">
                  <c:v>34.503412084810961</c:v>
                </c:pt>
                <c:pt idx="8">
                  <c:v>23.726704101158674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CD5-4B69-8532-11054B4B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6304"/>
        <c:axId val="204596864"/>
      </c:scatterChart>
      <c:valAx>
        <c:axId val="2045963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Speed (rpm)</a:t>
                </a:r>
              </a:p>
            </c:rich>
          </c:tx>
          <c:layout>
            <c:manualLayout>
              <c:xMode val="edge"/>
              <c:yMode val="edge"/>
              <c:x val="0.41340466659956587"/>
              <c:y val="0.87820019745238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4596864"/>
        <c:crosses val="autoZero"/>
        <c:crossBetween val="midCat"/>
        <c:majorUnit val="25"/>
      </c:valAx>
      <c:valAx>
        <c:axId val="20459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Torque (Nm)</a:t>
                </a:r>
              </a:p>
            </c:rich>
          </c:tx>
          <c:layout>
            <c:manualLayout>
              <c:xMode val="edge"/>
              <c:yMode val="edge"/>
              <c:x val="3.0568627299168726E-2"/>
              <c:y val="0.39595174456403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4596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3099934629580718"/>
          <c:y val="7.7730487420850716E-2"/>
          <c:w val="9.4133741008723459E-2"/>
          <c:h val="0.67080886651500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Brake torque </a:t>
            </a:r>
          </a:p>
        </c:rich>
      </c:tx>
      <c:layout>
        <c:manualLayout>
          <c:xMode val="edge"/>
          <c:yMode val="edge"/>
          <c:x val="0.43160994126548513"/>
          <c:y val="3.3079948975843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1219676535128"/>
          <c:y val="0.19084593870482369"/>
          <c:w val="0.73943734918416049"/>
          <c:h val="0.592894716242985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'1027-0.9x144'!$F$2</c:f>
              <c:strCache>
                <c:ptCount val="1"/>
                <c:pt idx="0">
                  <c:v>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'1027-0.9x144'!$E$3:$E$7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42</c:v>
                </c:pt>
              </c:numCache>
            </c:numRef>
          </c:xVal>
          <c:yVal>
            <c:numRef>
              <c:f>'1027-0.9x144'!$F$3:$F$7</c:f>
              <c:numCache>
                <c:formatCode>General</c:formatCode>
                <c:ptCount val="5"/>
                <c:pt idx="0">
                  <c:v>79</c:v>
                </c:pt>
                <c:pt idx="1">
                  <c:v>92</c:v>
                </c:pt>
                <c:pt idx="2">
                  <c:v>101</c:v>
                </c:pt>
                <c:pt idx="3">
                  <c:v>106</c:v>
                </c:pt>
                <c:pt idx="4">
                  <c:v>111.2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7-4642-9BAD-F5CB08016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2288"/>
        <c:axId val="112912848"/>
      </c:scatterChart>
      <c:valAx>
        <c:axId val="112912288"/>
        <c:scaling>
          <c:orientation val="minMax"/>
          <c:max val="50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44138227021296605"/>
              <c:y val="0.8855250345615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12912848"/>
        <c:crosses val="autoZero"/>
        <c:crossBetween val="midCat"/>
      </c:valAx>
      <c:valAx>
        <c:axId val="112912848"/>
        <c:scaling>
          <c:orientation val="minMax"/>
          <c:max val="12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Brake torque (Nm)</a:t>
                </a:r>
              </a:p>
            </c:rich>
          </c:tx>
          <c:layout>
            <c:manualLayout>
              <c:xMode val="edge"/>
              <c:yMode val="edge"/>
              <c:x val="2.6059486863816293E-2"/>
              <c:y val="0.33079975690061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12912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8800618622468"/>
          <c:y val="0.45852090408117296"/>
          <c:w val="8.5046673754148025E-2"/>
          <c:h val="6.84669223288629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10~12</a:t>
            </a:r>
            <a:r>
              <a:rPr lang="zh-TW" alt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米風與發電機配對</a:t>
            </a:r>
            <a:r>
              <a:rPr lang="zh-TW" altLang="en-US" sz="2000"/>
              <a:t> </a:t>
            </a:r>
          </a:p>
        </c:rich>
      </c:tx>
      <c:layout>
        <c:manualLayout>
          <c:xMode val="edge"/>
          <c:yMode val="edge"/>
          <c:x val="0.34966216216216212"/>
          <c:y val="2.47437270755213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66093849755267"/>
          <c:y val="0.11715122158027078"/>
          <c:w val="0.70672605430233382"/>
          <c:h val="0.76097208946552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'1027-0.9x144'!$J$3:$J$11</c:f>
              <c:numCache>
                <c:formatCode>General</c:formatCode>
                <c:ptCount val="9"/>
                <c:pt idx="0">
                  <c:v>7</c:v>
                </c:pt>
                <c:pt idx="1">
                  <c:v>36.1</c:v>
                </c:pt>
                <c:pt idx="2">
                  <c:v>63</c:v>
                </c:pt>
                <c:pt idx="3">
                  <c:v>87</c:v>
                </c:pt>
                <c:pt idx="4">
                  <c:v>100.1</c:v>
                </c:pt>
                <c:pt idx="5">
                  <c:v>108.1</c:v>
                </c:pt>
                <c:pt idx="6">
                  <c:v>111.8</c:v>
                </c:pt>
                <c:pt idx="7">
                  <c:v>113</c:v>
                </c:pt>
                <c:pt idx="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6-491D-B9E1-25450EA55CA7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'1027-0.9x144'!$Q$3:$Q$14</c:f>
              <c:numCache>
                <c:formatCode>General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'1027-0.9x144'!$R$3:$R$14</c:f>
              <c:numCache>
                <c:formatCode>General</c:formatCode>
                <c:ptCount val="12"/>
                <c:pt idx="0">
                  <c:v>1.8</c:v>
                </c:pt>
                <c:pt idx="1">
                  <c:v>18.399999999999999</c:v>
                </c:pt>
                <c:pt idx="2">
                  <c:v>44</c:v>
                </c:pt>
                <c:pt idx="3">
                  <c:v>65.099999999999994</c:v>
                </c:pt>
                <c:pt idx="4">
                  <c:v>85.1</c:v>
                </c:pt>
                <c:pt idx="5">
                  <c:v>97.1</c:v>
                </c:pt>
                <c:pt idx="6">
                  <c:v>104</c:v>
                </c:pt>
                <c:pt idx="7">
                  <c:v>109.1</c:v>
                </c:pt>
                <c:pt idx="8">
                  <c:v>111.7</c:v>
                </c:pt>
                <c:pt idx="9">
                  <c:v>112.2</c:v>
                </c:pt>
                <c:pt idx="10">
                  <c:v>112.2</c:v>
                </c:pt>
                <c:pt idx="11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A6-491D-B9E1-25450EA55CA7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'1027-0.9x144'!$Z$3:$Z$48</c:f>
              <c:numCache>
                <c:formatCode>General</c:formatCode>
                <c:ptCount val="46"/>
                <c:pt idx="0">
                  <c:v>1.3</c:v>
                </c:pt>
                <c:pt idx="1">
                  <c:v>9.1999999999999993</c:v>
                </c:pt>
                <c:pt idx="2">
                  <c:v>25.8</c:v>
                </c:pt>
                <c:pt idx="3">
                  <c:v>46</c:v>
                </c:pt>
                <c:pt idx="4">
                  <c:v>63.4</c:v>
                </c:pt>
                <c:pt idx="5">
                  <c:v>79.7</c:v>
                </c:pt>
                <c:pt idx="6">
                  <c:v>91.3</c:v>
                </c:pt>
                <c:pt idx="7">
                  <c:v>99.6</c:v>
                </c:pt>
                <c:pt idx="8">
                  <c:v>105.1</c:v>
                </c:pt>
                <c:pt idx="9">
                  <c:v>108.2</c:v>
                </c:pt>
                <c:pt idx="10">
                  <c:v>110</c:v>
                </c:pt>
                <c:pt idx="11">
                  <c:v>110.9</c:v>
                </c:pt>
                <c:pt idx="12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A6-491D-B9E1-25450EA55CA7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'1027-0.9x144'!$AH$3:$AH$21</c:f>
              <c:numCache>
                <c:formatCode>General</c:formatCode>
                <c:ptCount val="19"/>
                <c:pt idx="0">
                  <c:v>2.5</c:v>
                </c:pt>
                <c:pt idx="1">
                  <c:v>15.2</c:v>
                </c:pt>
                <c:pt idx="2">
                  <c:v>31</c:v>
                </c:pt>
                <c:pt idx="3">
                  <c:v>46.7</c:v>
                </c:pt>
                <c:pt idx="4">
                  <c:v>62</c:v>
                </c:pt>
                <c:pt idx="5">
                  <c:v>77.599999999999994</c:v>
                </c:pt>
                <c:pt idx="6">
                  <c:v>87.4</c:v>
                </c:pt>
                <c:pt idx="7">
                  <c:v>95</c:v>
                </c:pt>
                <c:pt idx="8">
                  <c:v>100.4</c:v>
                </c:pt>
                <c:pt idx="9">
                  <c:v>104.2</c:v>
                </c:pt>
                <c:pt idx="10">
                  <c:v>106.7</c:v>
                </c:pt>
                <c:pt idx="11">
                  <c:v>108.1</c:v>
                </c:pt>
                <c:pt idx="12">
                  <c:v>109</c:v>
                </c:pt>
                <c:pt idx="13">
                  <c:v>109</c:v>
                </c:pt>
                <c:pt idx="14">
                  <c:v>108.7</c:v>
                </c:pt>
                <c:pt idx="15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A6-491D-B9E1-25450EA55CA7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'1027-0.9x144'!$AP$3:$AP$22</c:f>
              <c:numCache>
                <c:formatCode>General</c:formatCode>
                <c:ptCount val="20"/>
                <c:pt idx="0">
                  <c:v>3</c:v>
                </c:pt>
                <c:pt idx="1">
                  <c:v>13</c:v>
                </c:pt>
                <c:pt idx="2">
                  <c:v>26.1</c:v>
                </c:pt>
                <c:pt idx="3">
                  <c:v>40.5</c:v>
                </c:pt>
                <c:pt idx="4">
                  <c:v>54.6</c:v>
                </c:pt>
                <c:pt idx="5">
                  <c:v>67.3</c:v>
                </c:pt>
                <c:pt idx="6">
                  <c:v>78.900000000000006</c:v>
                </c:pt>
                <c:pt idx="7">
                  <c:v>87.6</c:v>
                </c:pt>
                <c:pt idx="8">
                  <c:v>94.2</c:v>
                </c:pt>
                <c:pt idx="9">
                  <c:v>99.4</c:v>
                </c:pt>
                <c:pt idx="10">
                  <c:v>102.5</c:v>
                </c:pt>
                <c:pt idx="11">
                  <c:v>105.1</c:v>
                </c:pt>
                <c:pt idx="12">
                  <c:v>106.5</c:v>
                </c:pt>
                <c:pt idx="13">
                  <c:v>107.8</c:v>
                </c:pt>
                <c:pt idx="14">
                  <c:v>108.3</c:v>
                </c:pt>
                <c:pt idx="15">
                  <c:v>108.5</c:v>
                </c:pt>
                <c:pt idx="16">
                  <c:v>108.2</c:v>
                </c:pt>
                <c:pt idx="17">
                  <c:v>107.6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A6-491D-B9E1-25450EA55CA7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'1027-0.9x144'!$AX$3:$AX$21</c:f>
              <c:numCache>
                <c:formatCode>General</c:formatCode>
                <c:ptCount val="19"/>
                <c:pt idx="0">
                  <c:v>3</c:v>
                </c:pt>
                <c:pt idx="1">
                  <c:v>12.5</c:v>
                </c:pt>
                <c:pt idx="2">
                  <c:v>25.6</c:v>
                </c:pt>
                <c:pt idx="3">
                  <c:v>37.200000000000003</c:v>
                </c:pt>
                <c:pt idx="4">
                  <c:v>49.8</c:v>
                </c:pt>
                <c:pt idx="5">
                  <c:v>61.5</c:v>
                </c:pt>
                <c:pt idx="6">
                  <c:v>72.900000000000006</c:v>
                </c:pt>
                <c:pt idx="7">
                  <c:v>82.3</c:v>
                </c:pt>
                <c:pt idx="8">
                  <c:v>89.6</c:v>
                </c:pt>
                <c:pt idx="9">
                  <c:v>95</c:v>
                </c:pt>
                <c:pt idx="10">
                  <c:v>99.6</c:v>
                </c:pt>
                <c:pt idx="11">
                  <c:v>102.3</c:v>
                </c:pt>
                <c:pt idx="12">
                  <c:v>104.5</c:v>
                </c:pt>
                <c:pt idx="13">
                  <c:v>106.3</c:v>
                </c:pt>
                <c:pt idx="14">
                  <c:v>107.2</c:v>
                </c:pt>
                <c:pt idx="15">
                  <c:v>108.1</c:v>
                </c:pt>
                <c:pt idx="16">
                  <c:v>108.4</c:v>
                </c:pt>
                <c:pt idx="17">
                  <c:v>108.3</c:v>
                </c:pt>
                <c:pt idx="18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A6-491D-B9E1-25450EA55CA7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'1027-0.9x144'!$BF$3:$BF$24</c:f>
              <c:numCache>
                <c:formatCode>General</c:formatCode>
                <c:ptCount val="22"/>
                <c:pt idx="0">
                  <c:v>2.1</c:v>
                </c:pt>
                <c:pt idx="1">
                  <c:v>8.1999999999999993</c:v>
                </c:pt>
                <c:pt idx="2">
                  <c:v>18.899999999999999</c:v>
                </c:pt>
                <c:pt idx="3">
                  <c:v>30.2</c:v>
                </c:pt>
                <c:pt idx="4">
                  <c:v>41.2</c:v>
                </c:pt>
                <c:pt idx="5">
                  <c:v>51.7</c:v>
                </c:pt>
                <c:pt idx="6">
                  <c:v>62.3</c:v>
                </c:pt>
                <c:pt idx="7">
                  <c:v>73.599999999999994</c:v>
                </c:pt>
                <c:pt idx="8">
                  <c:v>82.2</c:v>
                </c:pt>
                <c:pt idx="9">
                  <c:v>88.7</c:v>
                </c:pt>
                <c:pt idx="10">
                  <c:v>94.1</c:v>
                </c:pt>
                <c:pt idx="11">
                  <c:v>98</c:v>
                </c:pt>
                <c:pt idx="12">
                  <c:v>101.6</c:v>
                </c:pt>
                <c:pt idx="13">
                  <c:v>104</c:v>
                </c:pt>
                <c:pt idx="14">
                  <c:v>105.6</c:v>
                </c:pt>
                <c:pt idx="15">
                  <c:v>107.1</c:v>
                </c:pt>
                <c:pt idx="16">
                  <c:v>107.8</c:v>
                </c:pt>
                <c:pt idx="17">
                  <c:v>108.4</c:v>
                </c:pt>
                <c:pt idx="18">
                  <c:v>108.7</c:v>
                </c:pt>
                <c:pt idx="19">
                  <c:v>108.7</c:v>
                </c:pt>
                <c:pt idx="20">
                  <c:v>108.6</c:v>
                </c:pt>
                <c:pt idx="21">
                  <c:v>108.4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A6-491D-B9E1-25450EA55CA7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CDA6-491D-B9E1-25450EA55CA7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'1027-0.9x144'!$BN$3:$BN$26</c:f>
              <c:numCache>
                <c:formatCode>General</c:formatCode>
                <c:ptCount val="24"/>
                <c:pt idx="0">
                  <c:v>2.1</c:v>
                </c:pt>
                <c:pt idx="1">
                  <c:v>4.0999999999999996</c:v>
                </c:pt>
                <c:pt idx="2">
                  <c:v>13.1</c:v>
                </c:pt>
                <c:pt idx="3">
                  <c:v>22.6</c:v>
                </c:pt>
                <c:pt idx="4">
                  <c:v>34.200000000000003</c:v>
                </c:pt>
                <c:pt idx="5">
                  <c:v>44.1</c:v>
                </c:pt>
                <c:pt idx="6">
                  <c:v>54</c:v>
                </c:pt>
                <c:pt idx="7">
                  <c:v>64.3</c:v>
                </c:pt>
                <c:pt idx="8">
                  <c:v>74</c:v>
                </c:pt>
                <c:pt idx="9">
                  <c:v>82.5</c:v>
                </c:pt>
                <c:pt idx="10">
                  <c:v>89.1</c:v>
                </c:pt>
                <c:pt idx="11">
                  <c:v>94</c:v>
                </c:pt>
                <c:pt idx="12">
                  <c:v>98.5</c:v>
                </c:pt>
                <c:pt idx="13">
                  <c:v>101.5</c:v>
                </c:pt>
                <c:pt idx="14">
                  <c:v>104.2</c:v>
                </c:pt>
                <c:pt idx="15">
                  <c:v>106.3</c:v>
                </c:pt>
                <c:pt idx="16">
                  <c:v>107.8</c:v>
                </c:pt>
                <c:pt idx="17">
                  <c:v>108.9</c:v>
                </c:pt>
                <c:pt idx="18">
                  <c:v>109.7</c:v>
                </c:pt>
                <c:pt idx="19">
                  <c:v>110.2</c:v>
                </c:pt>
                <c:pt idx="20">
                  <c:v>110.4</c:v>
                </c:pt>
                <c:pt idx="21">
                  <c:v>110.6</c:v>
                </c:pt>
                <c:pt idx="22">
                  <c:v>110.4</c:v>
                </c:pt>
                <c:pt idx="23">
                  <c:v>110.2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A6-491D-B9E1-25450EA55CA7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'1027-0.9x144'!$BV$3:$BV$27</c:f>
              <c:numCache>
                <c:formatCode>General</c:formatCode>
                <c:ptCount val="25"/>
                <c:pt idx="0">
                  <c:v>2.1</c:v>
                </c:pt>
                <c:pt idx="1">
                  <c:v>8.1</c:v>
                </c:pt>
                <c:pt idx="2">
                  <c:v>21.7</c:v>
                </c:pt>
                <c:pt idx="3">
                  <c:v>36.299999999999997</c:v>
                </c:pt>
                <c:pt idx="4">
                  <c:v>50.4</c:v>
                </c:pt>
                <c:pt idx="5">
                  <c:v>63.8</c:v>
                </c:pt>
                <c:pt idx="6">
                  <c:v>76.900000000000006</c:v>
                </c:pt>
                <c:pt idx="7">
                  <c:v>86.7</c:v>
                </c:pt>
                <c:pt idx="8">
                  <c:v>93.8</c:v>
                </c:pt>
                <c:pt idx="9">
                  <c:v>99.1</c:v>
                </c:pt>
                <c:pt idx="10">
                  <c:v>102.8</c:v>
                </c:pt>
                <c:pt idx="11">
                  <c:v>105.5</c:v>
                </c:pt>
                <c:pt idx="12">
                  <c:v>107.3</c:v>
                </c:pt>
                <c:pt idx="13">
                  <c:v>108.4</c:v>
                </c:pt>
                <c:pt idx="14">
                  <c:v>109.1</c:v>
                </c:pt>
                <c:pt idx="15">
                  <c:v>109.1</c:v>
                </c:pt>
                <c:pt idx="16">
                  <c:v>109</c:v>
                </c:pt>
                <c:pt idx="17">
                  <c:v>108.8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A6-491D-B9E1-25450EA55CA7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'1027-0.9x144'!$CD$3:$CD$29</c:f>
              <c:numCache>
                <c:formatCode>General</c:formatCode>
                <c:ptCount val="27"/>
                <c:pt idx="0">
                  <c:v>2.5</c:v>
                </c:pt>
                <c:pt idx="1">
                  <c:v>5.3</c:v>
                </c:pt>
                <c:pt idx="2">
                  <c:v>13.2</c:v>
                </c:pt>
                <c:pt idx="3">
                  <c:v>21.5</c:v>
                </c:pt>
                <c:pt idx="4">
                  <c:v>30.4</c:v>
                </c:pt>
                <c:pt idx="5">
                  <c:v>39.6</c:v>
                </c:pt>
                <c:pt idx="6">
                  <c:v>48.2</c:v>
                </c:pt>
                <c:pt idx="7">
                  <c:v>56.8</c:v>
                </c:pt>
                <c:pt idx="8">
                  <c:v>65</c:v>
                </c:pt>
                <c:pt idx="9">
                  <c:v>73.599999999999994</c:v>
                </c:pt>
                <c:pt idx="10">
                  <c:v>81</c:v>
                </c:pt>
                <c:pt idx="11">
                  <c:v>86.7</c:v>
                </c:pt>
                <c:pt idx="12">
                  <c:v>91.8</c:v>
                </c:pt>
                <c:pt idx="13">
                  <c:v>95.7</c:v>
                </c:pt>
                <c:pt idx="14">
                  <c:v>98.6</c:v>
                </c:pt>
                <c:pt idx="15">
                  <c:v>101.3</c:v>
                </c:pt>
                <c:pt idx="16">
                  <c:v>103.5</c:v>
                </c:pt>
                <c:pt idx="17">
                  <c:v>105.2</c:v>
                </c:pt>
                <c:pt idx="18">
                  <c:v>106.6</c:v>
                </c:pt>
                <c:pt idx="19">
                  <c:v>107.7</c:v>
                </c:pt>
                <c:pt idx="20">
                  <c:v>108.5</c:v>
                </c:pt>
                <c:pt idx="21">
                  <c:v>109</c:v>
                </c:pt>
                <c:pt idx="22">
                  <c:v>109.5</c:v>
                </c:pt>
                <c:pt idx="23">
                  <c:v>109.7</c:v>
                </c:pt>
                <c:pt idx="24">
                  <c:v>109.9</c:v>
                </c:pt>
                <c:pt idx="25">
                  <c:v>110</c:v>
                </c:pt>
                <c:pt idx="26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A6-491D-B9E1-25450EA55CA7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'1027-0.9x144'!$CL$3:$CL$26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A6-491D-B9E1-25450EA55CA7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'1027-0.9x144'!$CT$3:$CT$24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DA6-491D-B9E1-25450EA55CA7}"/>
            </c:ext>
          </c:extLst>
        </c:ser>
        <c:ser>
          <c:idx val="13"/>
          <c:order val="13"/>
          <c:tx>
            <c:strRef>
              <c:f>葉片模擬!$K$24</c:f>
              <c:strCache>
                <c:ptCount val="1"/>
                <c:pt idx="0">
                  <c:v>10m/s</c:v>
                </c:pt>
              </c:strCache>
            </c:strRef>
          </c:tx>
          <c:marker>
            <c:symbol val="none"/>
          </c:marker>
          <c:xVal>
            <c:numRef>
              <c:f>資料統整!$AC$69:$AC$77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111</c:v>
                </c:pt>
                <c:pt idx="3">
                  <c:v>162</c:v>
                </c:pt>
                <c:pt idx="4">
                  <c:v>213</c:v>
                </c:pt>
                <c:pt idx="5">
                  <c:v>264</c:v>
                </c:pt>
                <c:pt idx="6">
                  <c:v>315</c:v>
                </c:pt>
                <c:pt idx="7">
                  <c:v>366</c:v>
                </c:pt>
                <c:pt idx="8">
                  <c:v>417</c:v>
                </c:pt>
              </c:numCache>
            </c:numRef>
          </c:xVal>
          <c:yVal>
            <c:numRef>
              <c:f>資料統整!$AD$69:$AD$77</c:f>
              <c:numCache>
                <c:formatCode>0.0_ </c:formatCode>
                <c:ptCount val="9"/>
                <c:pt idx="0" formatCode="General">
                  <c:v>2</c:v>
                </c:pt>
                <c:pt idx="1">
                  <c:v>9.8000000000000007</c:v>
                </c:pt>
                <c:pt idx="2">
                  <c:v>41.049628093716514</c:v>
                </c:pt>
                <c:pt idx="3">
                  <c:v>74.6620959070097</c:v>
                </c:pt>
                <c:pt idx="4">
                  <c:v>88.47648213902319</c:v>
                </c:pt>
                <c:pt idx="5">
                  <c:v>86.270737540706278</c:v>
                </c:pt>
                <c:pt idx="6">
                  <c:v>74.196805381591531</c:v>
                </c:pt>
                <c:pt idx="7">
                  <c:v>57.767603506961088</c:v>
                </c:pt>
                <c:pt idx="8">
                  <c:v>41.054997978963129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DA6-491D-B9E1-25450EA55CA7}"/>
            </c:ext>
          </c:extLst>
        </c:ser>
        <c:ser>
          <c:idx val="14"/>
          <c:order val="14"/>
          <c:tx>
            <c:strRef>
              <c:f>葉片模擬!$M$24</c:f>
              <c:strCache>
                <c:ptCount val="1"/>
                <c:pt idx="0">
                  <c:v>12m/s</c:v>
                </c:pt>
              </c:strCache>
            </c:strRef>
          </c:tx>
          <c:marker>
            <c:symbol val="none"/>
          </c:marker>
          <c:xVal>
            <c:numRef>
              <c:f>資料統整!$AE$69:$AE$77</c:f>
              <c:numCache>
                <c:formatCode>General</c:formatCode>
                <c:ptCount val="9"/>
                <c:pt idx="0">
                  <c:v>0</c:v>
                </c:pt>
                <c:pt idx="1">
                  <c:v>70</c:v>
                </c:pt>
                <c:pt idx="2">
                  <c:v>132</c:v>
                </c:pt>
                <c:pt idx="3">
                  <c:v>194</c:v>
                </c:pt>
                <c:pt idx="4">
                  <c:v>256</c:v>
                </c:pt>
                <c:pt idx="5">
                  <c:v>318</c:v>
                </c:pt>
                <c:pt idx="6">
                  <c:v>380</c:v>
                </c:pt>
                <c:pt idx="7">
                  <c:v>442</c:v>
                </c:pt>
                <c:pt idx="8">
                  <c:v>504</c:v>
                </c:pt>
              </c:numCache>
            </c:numRef>
          </c:xVal>
          <c:yVal>
            <c:numRef>
              <c:f>資料統整!$AF$69:$AF$77</c:f>
              <c:numCache>
                <c:formatCode>0.0_ </c:formatCode>
                <c:ptCount val="9"/>
                <c:pt idx="0" formatCode="General">
                  <c:v>2</c:v>
                </c:pt>
                <c:pt idx="1">
                  <c:v>9.6</c:v>
                </c:pt>
                <c:pt idx="2">
                  <c:v>57.91713744604543</c:v>
                </c:pt>
                <c:pt idx="3">
                  <c:v>107.29045460081525</c:v>
                </c:pt>
                <c:pt idx="4">
                  <c:v>127.45085491437439</c:v>
                </c:pt>
                <c:pt idx="5">
                  <c:v>123.99692625242224</c:v>
                </c:pt>
                <c:pt idx="6">
                  <c:v>106.13129109941231</c:v>
                </c:pt>
                <c:pt idx="7">
                  <c:v>82.057854578359255</c:v>
                </c:pt>
                <c:pt idx="8">
                  <c:v>57.776321789359123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DA6-491D-B9E1-25450EA5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6080"/>
        <c:axId val="204796640"/>
      </c:scatterChart>
      <c:valAx>
        <c:axId val="204796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Speed (rpm)</a:t>
                </a:r>
              </a:p>
            </c:rich>
          </c:tx>
          <c:layout>
            <c:manualLayout>
              <c:xMode val="edge"/>
              <c:yMode val="edge"/>
              <c:x val="0.41762764240618572"/>
              <c:y val="0.92026460591036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4796640"/>
        <c:crosses val="autoZero"/>
        <c:crossBetween val="midCat"/>
        <c:majorUnit val="25"/>
      </c:valAx>
      <c:valAx>
        <c:axId val="2047966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Torque (Nm)</a:t>
                </a:r>
              </a:p>
            </c:rich>
          </c:tx>
          <c:layout>
            <c:manualLayout>
              <c:xMode val="edge"/>
              <c:yMode val="edge"/>
              <c:x val="3.0568629625522162E-2"/>
              <c:y val="0.395951659888667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4796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5081378130098606"/>
          <c:y val="8.7903356847017916E-2"/>
          <c:w val="9.6005244910264576E-2"/>
          <c:h val="0.720481415512641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CP-TSR</a:t>
            </a:r>
          </a:p>
        </c:rich>
      </c:tx>
      <c:layout>
        <c:manualLayout>
          <c:xMode val="edge"/>
          <c:yMode val="edge"/>
          <c:x val="0.43160994126548513"/>
          <c:y val="3.3079948975843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1219676535128"/>
          <c:y val="0.19084593870482369"/>
          <c:w val="0.73943734918416049"/>
          <c:h val="0.59289471624298562"/>
        </c:manualLayout>
      </c:layout>
      <c:scatterChart>
        <c:scatterStyle val="smoothMarker"/>
        <c:varyColors val="0"/>
        <c:ser>
          <c:idx val="0"/>
          <c:order val="0"/>
          <c:tx>
            <c:v>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資料統整!$AH$86:$AH$93</c:f>
              <c:numCache>
                <c:formatCode>General</c:formatCode>
                <c:ptCount val="8"/>
                <c:pt idx="0">
                  <c:v>0.96816666666666673</c:v>
                </c:pt>
                <c:pt idx="1">
                  <c:v>2.03315</c:v>
                </c:pt>
                <c:pt idx="2">
                  <c:v>3.0981333333333336</c:v>
                </c:pt>
                <c:pt idx="3">
                  <c:v>4.1631166666666664</c:v>
                </c:pt>
                <c:pt idx="4">
                  <c:v>5.2281000000000004</c:v>
                </c:pt>
                <c:pt idx="5">
                  <c:v>6.2930833333333336</c:v>
                </c:pt>
                <c:pt idx="6">
                  <c:v>7.3580666666666676</c:v>
                </c:pt>
                <c:pt idx="7">
                  <c:v>8.4230499999999999</c:v>
                </c:pt>
              </c:numCache>
            </c:numRef>
          </c:xVal>
          <c:yVal>
            <c:numRef>
              <c:f>資料統整!$AI$86:$AI$93</c:f>
              <c:numCache>
                <c:formatCode>General</c:formatCode>
                <c:ptCount val="8"/>
                <c:pt idx="0">
                  <c:v>5.2547666125238564E-3</c:v>
                </c:pt>
                <c:pt idx="1">
                  <c:v>5.9455338178800152E-2</c:v>
                </c:pt>
                <c:pt idx="2">
                  <c:v>0.18543761365131223</c:v>
                </c:pt>
                <c:pt idx="3">
                  <c:v>0.2996564423400977</c:v>
                </c:pt>
                <c:pt idx="4">
                  <c:v>0.36184957069874485</c:v>
                </c:pt>
                <c:pt idx="5">
                  <c:v>0.36363096259727823</c:v>
                </c:pt>
                <c:pt idx="6">
                  <c:v>0.31708411959506511</c:v>
                </c:pt>
                <c:pt idx="7">
                  <c:v>0.24335540121368374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6-4C06-8544-F93EF6725EE6}"/>
            </c:ext>
          </c:extLst>
        </c:ser>
        <c:ser>
          <c:idx val="1"/>
          <c:order val="1"/>
          <c:tx>
            <c:v>4</c:v>
          </c:tx>
          <c:marker>
            <c:symbol val="none"/>
          </c:marker>
          <c:xVal>
            <c:numRef>
              <c:f>資料統整!$AJ$86:$AJ$93</c:f>
              <c:numCache>
                <c:formatCode>General</c:formatCode>
                <c:ptCount val="8"/>
                <c:pt idx="0">
                  <c:v>1.2102083333333333</c:v>
                </c:pt>
                <c:pt idx="1">
                  <c:v>2.2267833333333331</c:v>
                </c:pt>
                <c:pt idx="2">
                  <c:v>3.2433583333333336</c:v>
                </c:pt>
                <c:pt idx="3">
                  <c:v>4.2599333333333336</c:v>
                </c:pt>
                <c:pt idx="4">
                  <c:v>5.276508333333334</c:v>
                </c:pt>
                <c:pt idx="5">
                  <c:v>6.2930833333333336</c:v>
                </c:pt>
                <c:pt idx="6">
                  <c:v>7.3096583333333331</c:v>
                </c:pt>
                <c:pt idx="7">
                  <c:v>8.3262333333333327</c:v>
                </c:pt>
              </c:numCache>
            </c:numRef>
          </c:xVal>
          <c:yVal>
            <c:numRef>
              <c:f>資料統整!$AK$86:$AK$93</c:f>
              <c:numCache>
                <c:formatCode>General</c:formatCode>
                <c:ptCount val="8"/>
                <c:pt idx="0">
                  <c:v>2.9477812345425718E-2</c:v>
                </c:pt>
                <c:pt idx="1">
                  <c:v>8.013215493599013E-2</c:v>
                </c:pt>
                <c:pt idx="2">
                  <c:v>0.203002772105738</c:v>
                </c:pt>
                <c:pt idx="3">
                  <c:v>0.30778059208296382</c:v>
                </c:pt>
                <c:pt idx="4">
                  <c:v>0.36320815486088592</c:v>
                </c:pt>
                <c:pt idx="5">
                  <c:v>0.36363096259727823</c:v>
                </c:pt>
                <c:pt idx="6">
                  <c:v>0.31995802315344934</c:v>
                </c:pt>
                <c:pt idx="7">
                  <c:v>0.25062239363320099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7-4190-96E2-22E83C69EC3E}"/>
            </c:ext>
          </c:extLst>
        </c:ser>
        <c:ser>
          <c:idx val="2"/>
          <c:order val="2"/>
          <c:tx>
            <c:v>6</c:v>
          </c:tx>
          <c:marker>
            <c:symbol val="none"/>
          </c:marker>
          <c:xVal>
            <c:numRef>
              <c:f>資料統整!$AL$86:$AL$93</c:f>
              <c:numCache>
                <c:formatCode>General</c:formatCode>
                <c:ptCount val="8"/>
                <c:pt idx="0">
                  <c:v>0.96816666666666673</c:v>
                </c:pt>
                <c:pt idx="1">
                  <c:v>2.0008777777777778</c:v>
                </c:pt>
                <c:pt idx="2">
                  <c:v>3.0335888888888891</c:v>
                </c:pt>
                <c:pt idx="3">
                  <c:v>4.0663</c:v>
                </c:pt>
                <c:pt idx="4">
                  <c:v>5.0990111111111114</c:v>
                </c:pt>
                <c:pt idx="5">
                  <c:v>6.1317222222222227</c:v>
                </c:pt>
                <c:pt idx="6">
                  <c:v>7.1644333333333323</c:v>
                </c:pt>
                <c:pt idx="7">
                  <c:v>8.1971444444444455</c:v>
                </c:pt>
              </c:numCache>
            </c:numRef>
          </c:xVal>
          <c:yVal>
            <c:numRef>
              <c:f>資料統整!$AM$86:$AM$93</c:f>
              <c:numCache>
                <c:formatCode>General</c:formatCode>
                <c:ptCount val="8"/>
                <c:pt idx="0">
                  <c:v>1.2664541600256974E-2</c:v>
                </c:pt>
                <c:pt idx="1">
                  <c:v>5.6208134844478043E-2</c:v>
                </c:pt>
                <c:pt idx="2">
                  <c:v>0.17753053316222561</c:v>
                </c:pt>
                <c:pt idx="3">
                  <c:v>0.29108055624629209</c:v>
                </c:pt>
                <c:pt idx="4">
                  <c:v>0.35759822708749245</c:v>
                </c:pt>
                <c:pt idx="5">
                  <c:v>0.36692498380937233</c:v>
                </c:pt>
                <c:pt idx="6">
                  <c:v>0.32822366649063756</c:v>
                </c:pt>
                <c:pt idx="7">
                  <c:v>0.26019850398761213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7-4190-96E2-22E83C69EC3E}"/>
            </c:ext>
          </c:extLst>
        </c:ser>
        <c:ser>
          <c:idx val="3"/>
          <c:order val="3"/>
          <c:tx>
            <c:v>8</c:v>
          </c:tx>
          <c:marker>
            <c:symbol val="none"/>
          </c:marker>
          <c:xVal>
            <c:numRef>
              <c:f>資料統整!$AN$86:$AN$93</c:f>
              <c:numCache>
                <c:formatCode>General</c:formatCode>
                <c:ptCount val="8"/>
                <c:pt idx="0">
                  <c:v>1.2102083333333333</c:v>
                </c:pt>
                <c:pt idx="1">
                  <c:v>2.2267833333333331</c:v>
                </c:pt>
                <c:pt idx="2">
                  <c:v>3.2433583333333336</c:v>
                </c:pt>
                <c:pt idx="3">
                  <c:v>4.2599333333333336</c:v>
                </c:pt>
                <c:pt idx="4">
                  <c:v>5.276508333333334</c:v>
                </c:pt>
                <c:pt idx="5">
                  <c:v>6.2930833333333336</c:v>
                </c:pt>
                <c:pt idx="6">
                  <c:v>7.3096583333333331</c:v>
                </c:pt>
                <c:pt idx="7">
                  <c:v>8.3262333333333327</c:v>
                </c:pt>
              </c:numCache>
            </c:numRef>
          </c:xVal>
          <c:yVal>
            <c:numRef>
              <c:f>資料統整!$AO$86:$AO$93</c:f>
              <c:numCache>
                <c:formatCode>General</c:formatCode>
                <c:ptCount val="8"/>
                <c:pt idx="0">
                  <c:v>1.3817724536918305E-2</c:v>
                </c:pt>
                <c:pt idx="1">
                  <c:v>8.013215493599013E-2</c:v>
                </c:pt>
                <c:pt idx="2">
                  <c:v>0.20300277210573797</c:v>
                </c:pt>
                <c:pt idx="3">
                  <c:v>0.30778059208296377</c:v>
                </c:pt>
                <c:pt idx="4">
                  <c:v>0.36320815486088592</c:v>
                </c:pt>
                <c:pt idx="5">
                  <c:v>0.36363096259727823</c:v>
                </c:pt>
                <c:pt idx="6">
                  <c:v>0.31995802315344929</c:v>
                </c:pt>
                <c:pt idx="7">
                  <c:v>0.25062239363320099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B7-4190-96E2-22E83C69EC3E}"/>
            </c:ext>
          </c:extLst>
        </c:ser>
        <c:ser>
          <c:idx val="4"/>
          <c:order val="4"/>
          <c:tx>
            <c:v>10</c:v>
          </c:tx>
          <c:marker>
            <c:symbol val="none"/>
          </c:marker>
          <c:xVal>
            <c:numRef>
              <c:f>資料統整!$AP$86:$AP$93</c:f>
              <c:numCache>
                <c:formatCode>General</c:formatCode>
                <c:ptCount val="8"/>
                <c:pt idx="0">
                  <c:v>1.1617999999999999</c:v>
                </c:pt>
                <c:pt idx="1">
                  <c:v>2.14933</c:v>
                </c:pt>
                <c:pt idx="2">
                  <c:v>3.13686</c:v>
                </c:pt>
                <c:pt idx="3">
                  <c:v>4.12439</c:v>
                </c:pt>
                <c:pt idx="4">
                  <c:v>5.1119199999999996</c:v>
                </c:pt>
                <c:pt idx="5">
                  <c:v>6.09945</c:v>
                </c:pt>
                <c:pt idx="6">
                  <c:v>7.0869799999999996</c:v>
                </c:pt>
                <c:pt idx="7">
                  <c:v>8.0745100000000001</c:v>
                </c:pt>
              </c:numCache>
            </c:numRef>
          </c:xVal>
          <c:yVal>
            <c:numRef>
              <c:f>資料統整!$AQ$86:$AQ$93</c:f>
              <c:numCache>
                <c:formatCode>General</c:formatCode>
                <c:ptCount val="8"/>
                <c:pt idx="0">
                  <c:v>9.2442419515255045E-3</c:v>
                </c:pt>
                <c:pt idx="1">
                  <c:v>7.1635151440728573E-2</c:v>
                </c:pt>
                <c:pt idx="2">
                  <c:v>0.19015562181280402</c:v>
                </c:pt>
                <c:pt idx="3">
                  <c:v>0.29627938041744806</c:v>
                </c:pt>
                <c:pt idx="4">
                  <c:v>0.35806462378739895</c:v>
                </c:pt>
                <c:pt idx="5">
                  <c:v>0.36744279695232951</c:v>
                </c:pt>
                <c:pt idx="6">
                  <c:v>0.33239877480067992</c:v>
                </c:pt>
                <c:pt idx="7">
                  <c:v>0.26915104344149332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B7-4190-96E2-22E83C69EC3E}"/>
            </c:ext>
          </c:extLst>
        </c:ser>
        <c:ser>
          <c:idx val="5"/>
          <c:order val="5"/>
          <c:tx>
            <c:v>12</c:v>
          </c:tx>
          <c:marker>
            <c:symbol val="none"/>
          </c:marker>
          <c:xVal>
            <c:numRef>
              <c:f>資料統整!$AR$86:$AR$93</c:f>
              <c:numCache>
                <c:formatCode>General</c:formatCode>
                <c:ptCount val="8"/>
                <c:pt idx="0">
                  <c:v>1.1295277777777779</c:v>
                </c:pt>
                <c:pt idx="1">
                  <c:v>2.1299666666666668</c:v>
                </c:pt>
                <c:pt idx="2">
                  <c:v>3.1304055555555563</c:v>
                </c:pt>
                <c:pt idx="3">
                  <c:v>4.1308444444444445</c:v>
                </c:pt>
                <c:pt idx="4">
                  <c:v>5.1312833333333332</c:v>
                </c:pt>
                <c:pt idx="5">
                  <c:v>6.1317222222222227</c:v>
                </c:pt>
                <c:pt idx="6">
                  <c:v>7.1321611111111105</c:v>
                </c:pt>
                <c:pt idx="7">
                  <c:v>8.1326000000000001</c:v>
                </c:pt>
              </c:numCache>
            </c:numRef>
          </c:xVal>
          <c:yVal>
            <c:numRef>
              <c:f>資料統整!$AS$86:$AS$93</c:f>
              <c:numCache>
                <c:formatCode>General</c:formatCode>
                <c:ptCount val="8"/>
                <c:pt idx="0">
                  <c:v>6.1139166346068146E-3</c:v>
                </c:pt>
                <c:pt idx="1">
                  <c:v>6.9555465190393781E-2</c:v>
                </c:pt>
                <c:pt idx="2">
                  <c:v>0.18937081793598157</c:v>
                </c:pt>
                <c:pt idx="3">
                  <c:v>0.29684720074508697</c:v>
                </c:pt>
                <c:pt idx="4">
                  <c:v>0.3587470010080745</c:v>
                </c:pt>
                <c:pt idx="5">
                  <c:v>0.36692498380937233</c:v>
                </c:pt>
                <c:pt idx="6">
                  <c:v>0.32998383614761267</c:v>
                </c:pt>
                <c:pt idx="7">
                  <c:v>0.26492971115576924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B7-4190-96E2-22E83C69E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0000"/>
        <c:axId val="204800560"/>
      </c:scatterChart>
      <c:valAx>
        <c:axId val="204800000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TSR</a:t>
                </a:r>
              </a:p>
            </c:rich>
          </c:tx>
          <c:layout>
            <c:manualLayout>
              <c:xMode val="edge"/>
              <c:yMode val="edge"/>
              <c:x val="0.44138227021296605"/>
              <c:y val="0.8855250345615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4800560"/>
        <c:crosses val="autoZero"/>
        <c:crossBetween val="midCat"/>
      </c:valAx>
      <c:valAx>
        <c:axId val="204800560"/>
        <c:scaling>
          <c:orientation val="minMax"/>
          <c:max val="0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CP</a:t>
                </a:r>
              </a:p>
            </c:rich>
          </c:tx>
          <c:layout>
            <c:manualLayout>
              <c:xMode val="edge"/>
              <c:yMode val="edge"/>
              <c:x val="2.4009149540876195E-2"/>
              <c:y val="0.46921783857205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4800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8800618622468"/>
          <c:y val="0.45852090408117296"/>
          <c:w val="7.1616063669660501E-2"/>
          <c:h val="0.294837799097538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CV mode TI curve</a:t>
            </a:r>
          </a:p>
        </c:rich>
      </c:tx>
      <c:layout>
        <c:manualLayout>
          <c:xMode val="edge"/>
          <c:yMode val="edge"/>
          <c:x val="0.40261052595698266"/>
          <c:y val="3.2912455563307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8524854523986"/>
          <c:y val="0.20000676817800495"/>
          <c:w val="0.65424219285091767"/>
          <c:h val="0.574702992106419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'1027-0.9x144'!$M$3:$M$11</c:f>
              <c:numCache>
                <c:formatCode>General</c:formatCode>
                <c:ptCount val="9"/>
                <c:pt idx="0">
                  <c:v>0.37</c:v>
                </c:pt>
                <c:pt idx="1">
                  <c:v>2.4700000000000002</c:v>
                </c:pt>
                <c:pt idx="2">
                  <c:v>4.49</c:v>
                </c:pt>
                <c:pt idx="3">
                  <c:v>6.85</c:v>
                </c:pt>
                <c:pt idx="4">
                  <c:v>8.33</c:v>
                </c:pt>
                <c:pt idx="5">
                  <c:v>9.68</c:v>
                </c:pt>
                <c:pt idx="6">
                  <c:v>10.32</c:v>
                </c:pt>
                <c:pt idx="7">
                  <c:v>11.58</c:v>
                </c:pt>
                <c:pt idx="8">
                  <c:v>11.62</c:v>
                </c:pt>
              </c:numCache>
            </c:numRef>
          </c:xVal>
          <c:yVal>
            <c:numRef>
              <c:f>'1027-0.9x144'!$J$3:$J$11</c:f>
              <c:numCache>
                <c:formatCode>General</c:formatCode>
                <c:ptCount val="9"/>
                <c:pt idx="0">
                  <c:v>7</c:v>
                </c:pt>
                <c:pt idx="1">
                  <c:v>36.1</c:v>
                </c:pt>
                <c:pt idx="2">
                  <c:v>63</c:v>
                </c:pt>
                <c:pt idx="3">
                  <c:v>87</c:v>
                </c:pt>
                <c:pt idx="4">
                  <c:v>100.1</c:v>
                </c:pt>
                <c:pt idx="5">
                  <c:v>108.1</c:v>
                </c:pt>
                <c:pt idx="6">
                  <c:v>111.8</c:v>
                </c:pt>
                <c:pt idx="7">
                  <c:v>113</c:v>
                </c:pt>
                <c:pt idx="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E-48BD-BD2D-F5F3F4BDB42A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'1027-0.9x144'!$U$3:$U$17</c:f>
              <c:numCache>
                <c:formatCode>General</c:formatCode>
                <c:ptCount val="15"/>
                <c:pt idx="0">
                  <c:v>0.03</c:v>
                </c:pt>
                <c:pt idx="1">
                  <c:v>1.1299999999999999</c:v>
                </c:pt>
                <c:pt idx="2">
                  <c:v>2.99</c:v>
                </c:pt>
                <c:pt idx="3">
                  <c:v>4.7300000000000004</c:v>
                </c:pt>
                <c:pt idx="4">
                  <c:v>6.6</c:v>
                </c:pt>
                <c:pt idx="5">
                  <c:v>8.17</c:v>
                </c:pt>
                <c:pt idx="6">
                  <c:v>9.06</c:v>
                </c:pt>
                <c:pt idx="7">
                  <c:v>10.06</c:v>
                </c:pt>
                <c:pt idx="8">
                  <c:v>10.82</c:v>
                </c:pt>
                <c:pt idx="9">
                  <c:v>11.52</c:v>
                </c:pt>
                <c:pt idx="10">
                  <c:v>12.1</c:v>
                </c:pt>
                <c:pt idx="11">
                  <c:v>12.5</c:v>
                </c:pt>
              </c:numCache>
            </c:numRef>
          </c:xVal>
          <c:yVal>
            <c:numRef>
              <c:f>'1027-0.9x144'!$R$3:$R$17</c:f>
              <c:numCache>
                <c:formatCode>General</c:formatCode>
                <c:ptCount val="15"/>
                <c:pt idx="0">
                  <c:v>1.8</c:v>
                </c:pt>
                <c:pt idx="1">
                  <c:v>18.399999999999999</c:v>
                </c:pt>
                <c:pt idx="2">
                  <c:v>44</c:v>
                </c:pt>
                <c:pt idx="3">
                  <c:v>65.099999999999994</c:v>
                </c:pt>
                <c:pt idx="4">
                  <c:v>85.1</c:v>
                </c:pt>
                <c:pt idx="5">
                  <c:v>97.1</c:v>
                </c:pt>
                <c:pt idx="6">
                  <c:v>104</c:v>
                </c:pt>
                <c:pt idx="7">
                  <c:v>109.1</c:v>
                </c:pt>
                <c:pt idx="8">
                  <c:v>111.7</c:v>
                </c:pt>
                <c:pt idx="9">
                  <c:v>112.2</c:v>
                </c:pt>
                <c:pt idx="10">
                  <c:v>112.2</c:v>
                </c:pt>
                <c:pt idx="11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7E-48BD-BD2D-F5F3F4BDB42A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'1027-0.9x144'!$AC$3:$AC$18</c:f>
              <c:numCache>
                <c:formatCode>General</c:formatCode>
                <c:ptCount val="16"/>
                <c:pt idx="0">
                  <c:v>3.0000000000000001E-3</c:v>
                </c:pt>
                <c:pt idx="1">
                  <c:v>0.48</c:v>
                </c:pt>
                <c:pt idx="2">
                  <c:v>1.5</c:v>
                </c:pt>
                <c:pt idx="3">
                  <c:v>3.17</c:v>
                </c:pt>
                <c:pt idx="4">
                  <c:v>4.6399999999999997</c:v>
                </c:pt>
                <c:pt idx="5">
                  <c:v>6.17</c:v>
                </c:pt>
                <c:pt idx="6">
                  <c:v>7.48</c:v>
                </c:pt>
                <c:pt idx="7">
                  <c:v>8.5500000000000007</c:v>
                </c:pt>
                <c:pt idx="8">
                  <c:v>9.4499999999999993</c:v>
                </c:pt>
                <c:pt idx="9">
                  <c:v>10.17</c:v>
                </c:pt>
                <c:pt idx="10">
                  <c:v>10.68</c:v>
                </c:pt>
                <c:pt idx="11">
                  <c:v>11.53</c:v>
                </c:pt>
                <c:pt idx="12">
                  <c:v>12.03</c:v>
                </c:pt>
              </c:numCache>
            </c:numRef>
          </c:xVal>
          <c:yVal>
            <c:numRef>
              <c:f>'1027-0.9x144'!$Z$3:$Z$17</c:f>
              <c:numCache>
                <c:formatCode>General</c:formatCode>
                <c:ptCount val="15"/>
                <c:pt idx="0">
                  <c:v>1.3</c:v>
                </c:pt>
                <c:pt idx="1">
                  <c:v>9.1999999999999993</c:v>
                </c:pt>
                <c:pt idx="2">
                  <c:v>25.8</c:v>
                </c:pt>
                <c:pt idx="3">
                  <c:v>46</c:v>
                </c:pt>
                <c:pt idx="4">
                  <c:v>63.4</c:v>
                </c:pt>
                <c:pt idx="5">
                  <c:v>79.7</c:v>
                </c:pt>
                <c:pt idx="6">
                  <c:v>91.3</c:v>
                </c:pt>
                <c:pt idx="7">
                  <c:v>99.6</c:v>
                </c:pt>
                <c:pt idx="8">
                  <c:v>105.1</c:v>
                </c:pt>
                <c:pt idx="9">
                  <c:v>108.2</c:v>
                </c:pt>
                <c:pt idx="10">
                  <c:v>110</c:v>
                </c:pt>
                <c:pt idx="11">
                  <c:v>110.9</c:v>
                </c:pt>
                <c:pt idx="12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E-48BD-BD2D-F5F3F4BDB42A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'1027-0.9x144'!$AK$3:$AK$19</c:f>
              <c:numCache>
                <c:formatCode>General</c:formatCode>
                <c:ptCount val="17"/>
                <c:pt idx="0">
                  <c:v>0.03</c:v>
                </c:pt>
                <c:pt idx="1">
                  <c:v>0.85</c:v>
                </c:pt>
                <c:pt idx="2">
                  <c:v>2.1</c:v>
                </c:pt>
                <c:pt idx="3">
                  <c:v>3.32</c:v>
                </c:pt>
                <c:pt idx="4">
                  <c:v>4.63</c:v>
                </c:pt>
                <c:pt idx="5">
                  <c:v>6.08</c:v>
                </c:pt>
                <c:pt idx="6">
                  <c:v>7.11</c:v>
                </c:pt>
                <c:pt idx="7">
                  <c:v>8.16</c:v>
                </c:pt>
                <c:pt idx="8">
                  <c:v>9</c:v>
                </c:pt>
                <c:pt idx="9">
                  <c:v>9.69</c:v>
                </c:pt>
                <c:pt idx="10">
                  <c:v>10.27</c:v>
                </c:pt>
                <c:pt idx="11">
                  <c:v>10.8</c:v>
                </c:pt>
                <c:pt idx="12">
                  <c:v>11.17</c:v>
                </c:pt>
                <c:pt idx="13">
                  <c:v>11.58</c:v>
                </c:pt>
                <c:pt idx="14">
                  <c:v>11.92</c:v>
                </c:pt>
                <c:pt idx="15">
                  <c:v>12.24</c:v>
                </c:pt>
              </c:numCache>
            </c:numRef>
          </c:xVal>
          <c:yVal>
            <c:numRef>
              <c:f>'1027-0.9x144'!$AH$3:$AH$20</c:f>
              <c:numCache>
                <c:formatCode>General</c:formatCode>
                <c:ptCount val="18"/>
                <c:pt idx="0">
                  <c:v>2.5</c:v>
                </c:pt>
                <c:pt idx="1">
                  <c:v>15.2</c:v>
                </c:pt>
                <c:pt idx="2">
                  <c:v>31</c:v>
                </c:pt>
                <c:pt idx="3">
                  <c:v>46.7</c:v>
                </c:pt>
                <c:pt idx="4">
                  <c:v>62</c:v>
                </c:pt>
                <c:pt idx="5">
                  <c:v>77.599999999999994</c:v>
                </c:pt>
                <c:pt idx="6">
                  <c:v>87.4</c:v>
                </c:pt>
                <c:pt idx="7">
                  <c:v>95</c:v>
                </c:pt>
                <c:pt idx="8">
                  <c:v>100.4</c:v>
                </c:pt>
                <c:pt idx="9">
                  <c:v>104.2</c:v>
                </c:pt>
                <c:pt idx="10">
                  <c:v>106.7</c:v>
                </c:pt>
                <c:pt idx="11">
                  <c:v>108.1</c:v>
                </c:pt>
                <c:pt idx="12">
                  <c:v>109</c:v>
                </c:pt>
                <c:pt idx="13">
                  <c:v>109</c:v>
                </c:pt>
                <c:pt idx="14">
                  <c:v>108.7</c:v>
                </c:pt>
                <c:pt idx="15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7E-48BD-BD2D-F5F3F4BDB42A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'1027-0.9x144'!$AS$3:$AS$19</c:f>
              <c:numCache>
                <c:formatCode>General</c:formatCode>
                <c:ptCount val="17"/>
                <c:pt idx="0">
                  <c:v>0.08</c:v>
                </c:pt>
                <c:pt idx="1">
                  <c:v>0.78</c:v>
                </c:pt>
                <c:pt idx="2">
                  <c:v>1.69</c:v>
                </c:pt>
                <c:pt idx="3">
                  <c:v>2.82</c:v>
                </c:pt>
                <c:pt idx="4">
                  <c:v>3.99</c:v>
                </c:pt>
                <c:pt idx="5">
                  <c:v>5.14</c:v>
                </c:pt>
                <c:pt idx="6">
                  <c:v>6.36</c:v>
                </c:pt>
                <c:pt idx="7">
                  <c:v>7.18</c:v>
                </c:pt>
                <c:pt idx="8">
                  <c:v>8.07</c:v>
                </c:pt>
                <c:pt idx="9">
                  <c:v>8.82</c:v>
                </c:pt>
                <c:pt idx="10">
                  <c:v>9.35</c:v>
                </c:pt>
                <c:pt idx="11">
                  <c:v>9.91</c:v>
                </c:pt>
                <c:pt idx="12">
                  <c:v>10.37</c:v>
                </c:pt>
                <c:pt idx="13">
                  <c:v>10.82</c:v>
                </c:pt>
                <c:pt idx="14">
                  <c:v>11.3</c:v>
                </c:pt>
                <c:pt idx="15">
                  <c:v>11.5</c:v>
                </c:pt>
                <c:pt idx="16">
                  <c:v>11.82</c:v>
                </c:pt>
              </c:numCache>
            </c:numRef>
          </c:xVal>
          <c:yVal>
            <c:numRef>
              <c:f>'1027-0.9x144'!$AP$3:$AP$19</c:f>
              <c:numCache>
                <c:formatCode>General</c:formatCode>
                <c:ptCount val="17"/>
                <c:pt idx="0">
                  <c:v>3</c:v>
                </c:pt>
                <c:pt idx="1">
                  <c:v>13</c:v>
                </c:pt>
                <c:pt idx="2">
                  <c:v>26.1</c:v>
                </c:pt>
                <c:pt idx="3">
                  <c:v>40.5</c:v>
                </c:pt>
                <c:pt idx="4">
                  <c:v>54.6</c:v>
                </c:pt>
                <c:pt idx="5">
                  <c:v>67.3</c:v>
                </c:pt>
                <c:pt idx="6">
                  <c:v>78.900000000000006</c:v>
                </c:pt>
                <c:pt idx="7">
                  <c:v>87.6</c:v>
                </c:pt>
                <c:pt idx="8">
                  <c:v>94.2</c:v>
                </c:pt>
                <c:pt idx="9">
                  <c:v>99.4</c:v>
                </c:pt>
                <c:pt idx="10">
                  <c:v>102.5</c:v>
                </c:pt>
                <c:pt idx="11">
                  <c:v>105.1</c:v>
                </c:pt>
                <c:pt idx="12">
                  <c:v>106.5</c:v>
                </c:pt>
                <c:pt idx="13">
                  <c:v>107.8</c:v>
                </c:pt>
                <c:pt idx="14">
                  <c:v>108.3</c:v>
                </c:pt>
                <c:pt idx="15">
                  <c:v>108.5</c:v>
                </c:pt>
                <c:pt idx="16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7E-48BD-BD2D-F5F3F4BDB42A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'1027-0.9x144'!$BA$3:$BA$21</c:f>
              <c:numCache>
                <c:formatCode>General</c:formatCode>
                <c:ptCount val="19"/>
                <c:pt idx="0">
                  <c:v>0.06</c:v>
                </c:pt>
                <c:pt idx="1">
                  <c:v>0.72</c:v>
                </c:pt>
                <c:pt idx="2">
                  <c:v>1.6</c:v>
                </c:pt>
                <c:pt idx="3">
                  <c:v>2.62</c:v>
                </c:pt>
                <c:pt idx="4">
                  <c:v>3.65</c:v>
                </c:pt>
                <c:pt idx="5">
                  <c:v>4.63</c:v>
                </c:pt>
                <c:pt idx="6">
                  <c:v>5.68</c:v>
                </c:pt>
                <c:pt idx="7">
                  <c:v>6.6</c:v>
                </c:pt>
                <c:pt idx="8">
                  <c:v>7.44</c:v>
                </c:pt>
                <c:pt idx="9">
                  <c:v>8.15</c:v>
                </c:pt>
                <c:pt idx="10">
                  <c:v>8.84</c:v>
                </c:pt>
                <c:pt idx="11">
                  <c:v>9.3000000000000007</c:v>
                </c:pt>
                <c:pt idx="12">
                  <c:v>10</c:v>
                </c:pt>
                <c:pt idx="13">
                  <c:v>10.42</c:v>
                </c:pt>
                <c:pt idx="14">
                  <c:v>10.69</c:v>
                </c:pt>
                <c:pt idx="15">
                  <c:v>11</c:v>
                </c:pt>
                <c:pt idx="16">
                  <c:v>11.38</c:v>
                </c:pt>
                <c:pt idx="17">
                  <c:v>11.68</c:v>
                </c:pt>
                <c:pt idx="18">
                  <c:v>11.94</c:v>
                </c:pt>
              </c:numCache>
            </c:numRef>
          </c:xVal>
          <c:yVal>
            <c:numRef>
              <c:f>'1027-0.9x144'!$AX$3:$AX$21</c:f>
              <c:numCache>
                <c:formatCode>General</c:formatCode>
                <c:ptCount val="19"/>
                <c:pt idx="0">
                  <c:v>3</c:v>
                </c:pt>
                <c:pt idx="1">
                  <c:v>12.5</c:v>
                </c:pt>
                <c:pt idx="2">
                  <c:v>25.6</c:v>
                </c:pt>
                <c:pt idx="3">
                  <c:v>37.200000000000003</c:v>
                </c:pt>
                <c:pt idx="4">
                  <c:v>49.8</c:v>
                </c:pt>
                <c:pt idx="5">
                  <c:v>61.5</c:v>
                </c:pt>
                <c:pt idx="6">
                  <c:v>72.900000000000006</c:v>
                </c:pt>
                <c:pt idx="7">
                  <c:v>82.3</c:v>
                </c:pt>
                <c:pt idx="8">
                  <c:v>89.6</c:v>
                </c:pt>
                <c:pt idx="9">
                  <c:v>95</c:v>
                </c:pt>
                <c:pt idx="10">
                  <c:v>99.6</c:v>
                </c:pt>
                <c:pt idx="11">
                  <c:v>102.3</c:v>
                </c:pt>
                <c:pt idx="12">
                  <c:v>104.5</c:v>
                </c:pt>
                <c:pt idx="13">
                  <c:v>106.3</c:v>
                </c:pt>
                <c:pt idx="14">
                  <c:v>107.2</c:v>
                </c:pt>
                <c:pt idx="15">
                  <c:v>108.1</c:v>
                </c:pt>
                <c:pt idx="16">
                  <c:v>108.4</c:v>
                </c:pt>
                <c:pt idx="17">
                  <c:v>108.3</c:v>
                </c:pt>
                <c:pt idx="18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7E-48BD-BD2D-F5F3F4BDB42A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'1027-0.9x144'!$BI$3:$BI$23</c:f>
              <c:numCache>
                <c:formatCode>General</c:formatCode>
                <c:ptCount val="21"/>
                <c:pt idx="0">
                  <c:v>0.03</c:v>
                </c:pt>
                <c:pt idx="1">
                  <c:v>0.26</c:v>
                </c:pt>
                <c:pt idx="2">
                  <c:v>1.24</c:v>
                </c:pt>
                <c:pt idx="3">
                  <c:v>1.93</c:v>
                </c:pt>
                <c:pt idx="4">
                  <c:v>2.88</c:v>
                </c:pt>
                <c:pt idx="5">
                  <c:v>3.74</c:v>
                </c:pt>
                <c:pt idx="6">
                  <c:v>4.6900000000000004</c:v>
                </c:pt>
                <c:pt idx="7">
                  <c:v>5.71</c:v>
                </c:pt>
                <c:pt idx="8">
                  <c:v>6.58</c:v>
                </c:pt>
                <c:pt idx="9">
                  <c:v>7.25</c:v>
                </c:pt>
                <c:pt idx="10">
                  <c:v>8.02</c:v>
                </c:pt>
                <c:pt idx="11">
                  <c:v>8.4600000000000009</c:v>
                </c:pt>
                <c:pt idx="12">
                  <c:v>9.07</c:v>
                </c:pt>
                <c:pt idx="13">
                  <c:v>9.58</c:v>
                </c:pt>
                <c:pt idx="14">
                  <c:v>10.02</c:v>
                </c:pt>
                <c:pt idx="15">
                  <c:v>10.38</c:v>
                </c:pt>
                <c:pt idx="16">
                  <c:v>10.72</c:v>
                </c:pt>
                <c:pt idx="17">
                  <c:v>11.07</c:v>
                </c:pt>
                <c:pt idx="18">
                  <c:v>11.37</c:v>
                </c:pt>
                <c:pt idx="19">
                  <c:v>11.57</c:v>
                </c:pt>
                <c:pt idx="20">
                  <c:v>11.92</c:v>
                </c:pt>
              </c:numCache>
            </c:numRef>
          </c:xVal>
          <c:yVal>
            <c:numRef>
              <c:f>'1027-0.9x144'!$BF$3:$BF$23</c:f>
              <c:numCache>
                <c:formatCode>General</c:formatCode>
                <c:ptCount val="21"/>
                <c:pt idx="0">
                  <c:v>2.1</c:v>
                </c:pt>
                <c:pt idx="1">
                  <c:v>8.1999999999999993</c:v>
                </c:pt>
                <c:pt idx="2">
                  <c:v>18.899999999999999</c:v>
                </c:pt>
                <c:pt idx="3">
                  <c:v>30.2</c:v>
                </c:pt>
                <c:pt idx="4">
                  <c:v>41.2</c:v>
                </c:pt>
                <c:pt idx="5">
                  <c:v>51.7</c:v>
                </c:pt>
                <c:pt idx="6">
                  <c:v>62.3</c:v>
                </c:pt>
                <c:pt idx="7">
                  <c:v>73.599999999999994</c:v>
                </c:pt>
                <c:pt idx="8">
                  <c:v>82.2</c:v>
                </c:pt>
                <c:pt idx="9">
                  <c:v>88.7</c:v>
                </c:pt>
                <c:pt idx="10">
                  <c:v>94.1</c:v>
                </c:pt>
                <c:pt idx="11">
                  <c:v>98</c:v>
                </c:pt>
                <c:pt idx="12">
                  <c:v>101.6</c:v>
                </c:pt>
                <c:pt idx="13">
                  <c:v>104</c:v>
                </c:pt>
                <c:pt idx="14">
                  <c:v>105.6</c:v>
                </c:pt>
                <c:pt idx="15">
                  <c:v>107.1</c:v>
                </c:pt>
                <c:pt idx="16">
                  <c:v>107.8</c:v>
                </c:pt>
                <c:pt idx="17">
                  <c:v>108.4</c:v>
                </c:pt>
                <c:pt idx="18">
                  <c:v>108.7</c:v>
                </c:pt>
                <c:pt idx="19">
                  <c:v>108.7</c:v>
                </c:pt>
                <c:pt idx="20">
                  <c:v>108.6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7E-48BD-BD2D-F5F3F4BDB42A}"/>
            </c:ext>
          </c:extLst>
        </c:ser>
        <c:ser>
          <c:idx val="7"/>
          <c:order val="7"/>
          <c:tx>
            <c:strRef>
              <c:f>'1027-0.9x144'!#REF!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7E-48BD-BD2D-F5F3F4BDB42A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'1027-0.9x144'!$BQ$3:$BQ$26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0.11</c:v>
                </c:pt>
                <c:pt idx="2">
                  <c:v>0.7</c:v>
                </c:pt>
                <c:pt idx="3">
                  <c:v>1.43</c:v>
                </c:pt>
                <c:pt idx="4">
                  <c:v>2.25</c:v>
                </c:pt>
                <c:pt idx="5">
                  <c:v>3</c:v>
                </c:pt>
                <c:pt idx="6">
                  <c:v>3.88</c:v>
                </c:pt>
                <c:pt idx="7">
                  <c:v>4.87</c:v>
                </c:pt>
                <c:pt idx="8">
                  <c:v>5.55</c:v>
                </c:pt>
                <c:pt idx="9">
                  <c:v>6.51</c:v>
                </c:pt>
                <c:pt idx="10">
                  <c:v>7.2</c:v>
                </c:pt>
                <c:pt idx="11">
                  <c:v>7.87</c:v>
                </c:pt>
                <c:pt idx="12">
                  <c:v>8.44</c:v>
                </c:pt>
                <c:pt idx="13">
                  <c:v>8.92</c:v>
                </c:pt>
                <c:pt idx="14">
                  <c:v>9.4</c:v>
                </c:pt>
                <c:pt idx="15">
                  <c:v>9.82</c:v>
                </c:pt>
                <c:pt idx="16">
                  <c:v>10.19</c:v>
                </c:pt>
                <c:pt idx="17">
                  <c:v>10.66</c:v>
                </c:pt>
                <c:pt idx="18">
                  <c:v>10.86</c:v>
                </c:pt>
                <c:pt idx="19">
                  <c:v>11.17</c:v>
                </c:pt>
                <c:pt idx="20">
                  <c:v>11.39</c:v>
                </c:pt>
                <c:pt idx="21">
                  <c:v>11.67</c:v>
                </c:pt>
                <c:pt idx="22">
                  <c:v>11.88</c:v>
                </c:pt>
                <c:pt idx="23">
                  <c:v>12.1</c:v>
                </c:pt>
              </c:numCache>
            </c:numRef>
          </c:xVal>
          <c:yVal>
            <c:numRef>
              <c:f>'1027-0.9x144'!$BN$3:$BN$26</c:f>
              <c:numCache>
                <c:formatCode>General</c:formatCode>
                <c:ptCount val="24"/>
                <c:pt idx="0">
                  <c:v>2.1</c:v>
                </c:pt>
                <c:pt idx="1">
                  <c:v>4.0999999999999996</c:v>
                </c:pt>
                <c:pt idx="2">
                  <c:v>13.1</c:v>
                </c:pt>
                <c:pt idx="3">
                  <c:v>22.6</c:v>
                </c:pt>
                <c:pt idx="4">
                  <c:v>34.200000000000003</c:v>
                </c:pt>
                <c:pt idx="5">
                  <c:v>44.1</c:v>
                </c:pt>
                <c:pt idx="6">
                  <c:v>54</c:v>
                </c:pt>
                <c:pt idx="7">
                  <c:v>64.3</c:v>
                </c:pt>
                <c:pt idx="8">
                  <c:v>74</c:v>
                </c:pt>
                <c:pt idx="9">
                  <c:v>82.5</c:v>
                </c:pt>
                <c:pt idx="10">
                  <c:v>89.1</c:v>
                </c:pt>
                <c:pt idx="11">
                  <c:v>94</c:v>
                </c:pt>
                <c:pt idx="12">
                  <c:v>98.5</c:v>
                </c:pt>
                <c:pt idx="13">
                  <c:v>101.5</c:v>
                </c:pt>
                <c:pt idx="14">
                  <c:v>104.2</c:v>
                </c:pt>
                <c:pt idx="15">
                  <c:v>106.3</c:v>
                </c:pt>
                <c:pt idx="16">
                  <c:v>107.8</c:v>
                </c:pt>
                <c:pt idx="17">
                  <c:v>108.9</c:v>
                </c:pt>
                <c:pt idx="18">
                  <c:v>109.7</c:v>
                </c:pt>
                <c:pt idx="19">
                  <c:v>110.2</c:v>
                </c:pt>
                <c:pt idx="20">
                  <c:v>110.4</c:v>
                </c:pt>
                <c:pt idx="21">
                  <c:v>110.6</c:v>
                </c:pt>
                <c:pt idx="22">
                  <c:v>110.4</c:v>
                </c:pt>
                <c:pt idx="23">
                  <c:v>110.2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7E-48BD-BD2D-F5F3F4BDB42A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'1027-0.9x144'!$BY$3:$BY$27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0.41</c:v>
                </c:pt>
                <c:pt idx="2">
                  <c:v>1.34</c:v>
                </c:pt>
                <c:pt idx="3">
                  <c:v>2.4</c:v>
                </c:pt>
                <c:pt idx="4">
                  <c:v>3.68</c:v>
                </c:pt>
                <c:pt idx="5">
                  <c:v>4.74</c:v>
                </c:pt>
                <c:pt idx="6">
                  <c:v>6.05</c:v>
                </c:pt>
                <c:pt idx="7">
                  <c:v>7.05</c:v>
                </c:pt>
                <c:pt idx="8">
                  <c:v>7.9</c:v>
                </c:pt>
                <c:pt idx="9">
                  <c:v>8.68</c:v>
                </c:pt>
                <c:pt idx="10">
                  <c:v>9.4</c:v>
                </c:pt>
                <c:pt idx="11">
                  <c:v>9.91</c:v>
                </c:pt>
                <c:pt idx="12">
                  <c:v>10.41</c:v>
                </c:pt>
                <c:pt idx="13">
                  <c:v>10.83</c:v>
                </c:pt>
                <c:pt idx="14">
                  <c:v>11.22</c:v>
                </c:pt>
                <c:pt idx="15">
                  <c:v>11.6</c:v>
                </c:pt>
                <c:pt idx="16">
                  <c:v>11.92</c:v>
                </c:pt>
                <c:pt idx="17">
                  <c:v>12.18</c:v>
                </c:pt>
              </c:numCache>
            </c:numRef>
          </c:xVal>
          <c:yVal>
            <c:numRef>
              <c:f>'1027-0.9x144'!$BV$3:$BV$27</c:f>
              <c:numCache>
                <c:formatCode>General</c:formatCode>
                <c:ptCount val="25"/>
                <c:pt idx="0">
                  <c:v>2.1</c:v>
                </c:pt>
                <c:pt idx="1">
                  <c:v>8.1</c:v>
                </c:pt>
                <c:pt idx="2">
                  <c:v>21.7</c:v>
                </c:pt>
                <c:pt idx="3">
                  <c:v>36.299999999999997</c:v>
                </c:pt>
                <c:pt idx="4">
                  <c:v>50.4</c:v>
                </c:pt>
                <c:pt idx="5">
                  <c:v>63.8</c:v>
                </c:pt>
                <c:pt idx="6">
                  <c:v>76.900000000000006</c:v>
                </c:pt>
                <c:pt idx="7">
                  <c:v>86.7</c:v>
                </c:pt>
                <c:pt idx="8">
                  <c:v>93.8</c:v>
                </c:pt>
                <c:pt idx="9">
                  <c:v>99.1</c:v>
                </c:pt>
                <c:pt idx="10">
                  <c:v>102.8</c:v>
                </c:pt>
                <c:pt idx="11">
                  <c:v>105.5</c:v>
                </c:pt>
                <c:pt idx="12">
                  <c:v>107.3</c:v>
                </c:pt>
                <c:pt idx="13">
                  <c:v>108.4</c:v>
                </c:pt>
                <c:pt idx="14">
                  <c:v>109.1</c:v>
                </c:pt>
                <c:pt idx="15">
                  <c:v>109.1</c:v>
                </c:pt>
                <c:pt idx="16">
                  <c:v>109</c:v>
                </c:pt>
                <c:pt idx="17">
                  <c:v>108.8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7E-48BD-BD2D-F5F3F4BDB42A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'1027-0.9x144'!$CG$3:$CG$23</c:f>
              <c:numCache>
                <c:formatCode>General</c:formatCode>
                <c:ptCount val="21"/>
                <c:pt idx="0">
                  <c:v>0.01</c:v>
                </c:pt>
                <c:pt idx="1">
                  <c:v>0.19</c:v>
                </c:pt>
                <c:pt idx="2">
                  <c:v>0.75</c:v>
                </c:pt>
                <c:pt idx="3">
                  <c:v>1.37</c:v>
                </c:pt>
                <c:pt idx="4">
                  <c:v>1.95</c:v>
                </c:pt>
                <c:pt idx="5">
                  <c:v>2.67</c:v>
                </c:pt>
                <c:pt idx="6">
                  <c:v>3.41</c:v>
                </c:pt>
                <c:pt idx="7">
                  <c:v>4.12</c:v>
                </c:pt>
                <c:pt idx="8">
                  <c:v>4.84</c:v>
                </c:pt>
                <c:pt idx="9">
                  <c:v>5.68</c:v>
                </c:pt>
                <c:pt idx="10">
                  <c:v>6.37</c:v>
                </c:pt>
                <c:pt idx="11">
                  <c:v>7.03</c:v>
                </c:pt>
                <c:pt idx="12">
                  <c:v>7.65</c:v>
                </c:pt>
                <c:pt idx="13">
                  <c:v>8.17</c:v>
                </c:pt>
                <c:pt idx="14">
                  <c:v>8.5299999999999994</c:v>
                </c:pt>
                <c:pt idx="15">
                  <c:v>8.9700000000000006</c:v>
                </c:pt>
                <c:pt idx="16">
                  <c:v>9.35</c:v>
                </c:pt>
                <c:pt idx="17">
                  <c:v>9.7200000000000006</c:v>
                </c:pt>
                <c:pt idx="18">
                  <c:v>10.050000000000001</c:v>
                </c:pt>
                <c:pt idx="19">
                  <c:v>10.37</c:v>
                </c:pt>
                <c:pt idx="20">
                  <c:v>10.65</c:v>
                </c:pt>
              </c:numCache>
            </c:numRef>
          </c:xVal>
          <c:yVal>
            <c:numRef>
              <c:f>'1027-0.9x144'!$CD$3:$CD$23</c:f>
              <c:numCache>
                <c:formatCode>General</c:formatCode>
                <c:ptCount val="21"/>
                <c:pt idx="0">
                  <c:v>2.5</c:v>
                </c:pt>
                <c:pt idx="1">
                  <c:v>5.3</c:v>
                </c:pt>
                <c:pt idx="2">
                  <c:v>13.2</c:v>
                </c:pt>
                <c:pt idx="3">
                  <c:v>21.5</c:v>
                </c:pt>
                <c:pt idx="4">
                  <c:v>30.4</c:v>
                </c:pt>
                <c:pt idx="5">
                  <c:v>39.6</c:v>
                </c:pt>
                <c:pt idx="6">
                  <c:v>48.2</c:v>
                </c:pt>
                <c:pt idx="7">
                  <c:v>56.8</c:v>
                </c:pt>
                <c:pt idx="8">
                  <c:v>65</c:v>
                </c:pt>
                <c:pt idx="9">
                  <c:v>73.599999999999994</c:v>
                </c:pt>
                <c:pt idx="10">
                  <c:v>81</c:v>
                </c:pt>
                <c:pt idx="11">
                  <c:v>86.7</c:v>
                </c:pt>
                <c:pt idx="12">
                  <c:v>91.8</c:v>
                </c:pt>
                <c:pt idx="13">
                  <c:v>95.7</c:v>
                </c:pt>
                <c:pt idx="14">
                  <c:v>98.6</c:v>
                </c:pt>
                <c:pt idx="15">
                  <c:v>101.3</c:v>
                </c:pt>
                <c:pt idx="16">
                  <c:v>103.5</c:v>
                </c:pt>
                <c:pt idx="17">
                  <c:v>105.2</c:v>
                </c:pt>
                <c:pt idx="18">
                  <c:v>106.6</c:v>
                </c:pt>
                <c:pt idx="19">
                  <c:v>107.7</c:v>
                </c:pt>
                <c:pt idx="20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7E-48BD-BD2D-F5F3F4BDB42A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'1027-0.9x144'!$CO$3:$CO$26</c:f>
              <c:numCache>
                <c:formatCode>General</c:formatCode>
                <c:ptCount val="24"/>
              </c:numCache>
            </c:numRef>
          </c:xVal>
          <c:yVal>
            <c:numRef>
              <c:f>'1027-0.9x144'!$CL$3:$CL$26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7E-48BD-BD2D-F5F3F4BDB42A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'1027-0.9x144'!$CW$3:$CW$24</c:f>
              <c:numCache>
                <c:formatCode>General</c:formatCode>
                <c:ptCount val="22"/>
              </c:numCache>
            </c:numRef>
          </c:xVal>
          <c:yVal>
            <c:numRef>
              <c:f>'1027-0.9x144'!$CT$3:$CT$24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07E-48BD-BD2D-F5F3F4BD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5072"/>
        <c:axId val="205395632"/>
      </c:scatterChart>
      <c:valAx>
        <c:axId val="205395072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Current (A)</a:t>
                </a:r>
              </a:p>
            </c:rich>
          </c:tx>
          <c:layout>
            <c:manualLayout>
              <c:xMode val="edge"/>
              <c:yMode val="edge"/>
              <c:x val="0.40910437331697175"/>
              <c:y val="0.8759791355194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5395632"/>
        <c:crosses val="autoZero"/>
        <c:crossBetween val="midCat"/>
        <c:majorUnit val="1"/>
      </c:valAx>
      <c:valAx>
        <c:axId val="20539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Torque (Nm)</a:t>
                </a:r>
              </a:p>
            </c:rich>
          </c:tx>
          <c:layout>
            <c:manualLayout>
              <c:xMode val="edge"/>
              <c:yMode val="edge"/>
              <c:x val="3.4092102123598186E-2"/>
              <c:y val="0.377227947772351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5395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0119541742376543"/>
          <c:y val="1.443347224504417E-2"/>
          <c:w val="0.19006460632315603"/>
          <c:h val="0.967042640417959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CV mode TN curve</a:t>
            </a:r>
          </a:p>
        </c:rich>
      </c:tx>
      <c:layout>
        <c:manualLayout>
          <c:xMode val="edge"/>
          <c:yMode val="edge"/>
          <c:x val="0.40903773491195694"/>
          <c:y val="3.2995989714483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5286024941512"/>
          <c:y val="0.23350988126739614"/>
          <c:w val="0.68561120424128685"/>
          <c:h val="0.543164289035030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'1027-0.9x144'!$J$3:$J$11</c:f>
              <c:numCache>
                <c:formatCode>General</c:formatCode>
                <c:ptCount val="9"/>
                <c:pt idx="0">
                  <c:v>7</c:v>
                </c:pt>
                <c:pt idx="1">
                  <c:v>36.1</c:v>
                </c:pt>
                <c:pt idx="2">
                  <c:v>63</c:v>
                </c:pt>
                <c:pt idx="3">
                  <c:v>87</c:v>
                </c:pt>
                <c:pt idx="4">
                  <c:v>100.1</c:v>
                </c:pt>
                <c:pt idx="5">
                  <c:v>108.1</c:v>
                </c:pt>
                <c:pt idx="6">
                  <c:v>111.8</c:v>
                </c:pt>
                <c:pt idx="7">
                  <c:v>113</c:v>
                </c:pt>
                <c:pt idx="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3-473D-A27F-E65860EA8D34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'1027-0.9x144'!$Q$3:$Q$14</c:f>
              <c:numCache>
                <c:formatCode>General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'1027-0.9x144'!$R$3:$R$14</c:f>
              <c:numCache>
                <c:formatCode>General</c:formatCode>
                <c:ptCount val="12"/>
                <c:pt idx="0">
                  <c:v>1.8</c:v>
                </c:pt>
                <c:pt idx="1">
                  <c:v>18.399999999999999</c:v>
                </c:pt>
                <c:pt idx="2">
                  <c:v>44</c:v>
                </c:pt>
                <c:pt idx="3">
                  <c:v>65.099999999999994</c:v>
                </c:pt>
                <c:pt idx="4">
                  <c:v>85.1</c:v>
                </c:pt>
                <c:pt idx="5">
                  <c:v>97.1</c:v>
                </c:pt>
                <c:pt idx="6">
                  <c:v>104</c:v>
                </c:pt>
                <c:pt idx="7">
                  <c:v>109.1</c:v>
                </c:pt>
                <c:pt idx="8">
                  <c:v>111.7</c:v>
                </c:pt>
                <c:pt idx="9">
                  <c:v>112.2</c:v>
                </c:pt>
                <c:pt idx="10">
                  <c:v>112.2</c:v>
                </c:pt>
                <c:pt idx="11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E3-473D-A27F-E65860EA8D34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'1027-0.9x144'!$Z$3:$Z$48</c:f>
              <c:numCache>
                <c:formatCode>General</c:formatCode>
                <c:ptCount val="46"/>
                <c:pt idx="0">
                  <c:v>1.3</c:v>
                </c:pt>
                <c:pt idx="1">
                  <c:v>9.1999999999999993</c:v>
                </c:pt>
                <c:pt idx="2">
                  <c:v>25.8</c:v>
                </c:pt>
                <c:pt idx="3">
                  <c:v>46</c:v>
                </c:pt>
                <c:pt idx="4">
                  <c:v>63.4</c:v>
                </c:pt>
                <c:pt idx="5">
                  <c:v>79.7</c:v>
                </c:pt>
                <c:pt idx="6">
                  <c:v>91.3</c:v>
                </c:pt>
                <c:pt idx="7">
                  <c:v>99.6</c:v>
                </c:pt>
                <c:pt idx="8">
                  <c:v>105.1</c:v>
                </c:pt>
                <c:pt idx="9">
                  <c:v>108.2</c:v>
                </c:pt>
                <c:pt idx="10">
                  <c:v>110</c:v>
                </c:pt>
                <c:pt idx="11">
                  <c:v>110.9</c:v>
                </c:pt>
                <c:pt idx="12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E3-473D-A27F-E65860EA8D34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'1027-0.9x144'!$AH$3:$AH$21</c:f>
              <c:numCache>
                <c:formatCode>General</c:formatCode>
                <c:ptCount val="19"/>
                <c:pt idx="0">
                  <c:v>2.5</c:v>
                </c:pt>
                <c:pt idx="1">
                  <c:v>15.2</c:v>
                </c:pt>
                <c:pt idx="2">
                  <c:v>31</c:v>
                </c:pt>
                <c:pt idx="3">
                  <c:v>46.7</c:v>
                </c:pt>
                <c:pt idx="4">
                  <c:v>62</c:v>
                </c:pt>
                <c:pt idx="5">
                  <c:v>77.599999999999994</c:v>
                </c:pt>
                <c:pt idx="6">
                  <c:v>87.4</c:v>
                </c:pt>
                <c:pt idx="7">
                  <c:v>95</c:v>
                </c:pt>
                <c:pt idx="8">
                  <c:v>100.4</c:v>
                </c:pt>
                <c:pt idx="9">
                  <c:v>104.2</c:v>
                </c:pt>
                <c:pt idx="10">
                  <c:v>106.7</c:v>
                </c:pt>
                <c:pt idx="11">
                  <c:v>108.1</c:v>
                </c:pt>
                <c:pt idx="12">
                  <c:v>109</c:v>
                </c:pt>
                <c:pt idx="13">
                  <c:v>109</c:v>
                </c:pt>
                <c:pt idx="14">
                  <c:v>108.7</c:v>
                </c:pt>
                <c:pt idx="15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E3-473D-A27F-E65860EA8D34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'1027-0.9x144'!$AP$3:$AP$22</c:f>
              <c:numCache>
                <c:formatCode>General</c:formatCode>
                <c:ptCount val="20"/>
                <c:pt idx="0">
                  <c:v>3</c:v>
                </c:pt>
                <c:pt idx="1">
                  <c:v>13</c:v>
                </c:pt>
                <c:pt idx="2">
                  <c:v>26.1</c:v>
                </c:pt>
                <c:pt idx="3">
                  <c:v>40.5</c:v>
                </c:pt>
                <c:pt idx="4">
                  <c:v>54.6</c:v>
                </c:pt>
                <c:pt idx="5">
                  <c:v>67.3</c:v>
                </c:pt>
                <c:pt idx="6">
                  <c:v>78.900000000000006</c:v>
                </c:pt>
                <c:pt idx="7">
                  <c:v>87.6</c:v>
                </c:pt>
                <c:pt idx="8">
                  <c:v>94.2</c:v>
                </c:pt>
                <c:pt idx="9">
                  <c:v>99.4</c:v>
                </c:pt>
                <c:pt idx="10">
                  <c:v>102.5</c:v>
                </c:pt>
                <c:pt idx="11">
                  <c:v>105.1</c:v>
                </c:pt>
                <c:pt idx="12">
                  <c:v>106.5</c:v>
                </c:pt>
                <c:pt idx="13">
                  <c:v>107.8</c:v>
                </c:pt>
                <c:pt idx="14">
                  <c:v>108.3</c:v>
                </c:pt>
                <c:pt idx="15">
                  <c:v>108.5</c:v>
                </c:pt>
                <c:pt idx="16">
                  <c:v>108.2</c:v>
                </c:pt>
                <c:pt idx="17">
                  <c:v>107.6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E3-473D-A27F-E65860EA8D34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'1027-0.9x144'!$AX$3:$AX$21</c:f>
              <c:numCache>
                <c:formatCode>General</c:formatCode>
                <c:ptCount val="19"/>
                <c:pt idx="0">
                  <c:v>3</c:v>
                </c:pt>
                <c:pt idx="1">
                  <c:v>12.5</c:v>
                </c:pt>
                <c:pt idx="2">
                  <c:v>25.6</c:v>
                </c:pt>
                <c:pt idx="3">
                  <c:v>37.200000000000003</c:v>
                </c:pt>
                <c:pt idx="4">
                  <c:v>49.8</c:v>
                </c:pt>
                <c:pt idx="5">
                  <c:v>61.5</c:v>
                </c:pt>
                <c:pt idx="6">
                  <c:v>72.900000000000006</c:v>
                </c:pt>
                <c:pt idx="7">
                  <c:v>82.3</c:v>
                </c:pt>
                <c:pt idx="8">
                  <c:v>89.6</c:v>
                </c:pt>
                <c:pt idx="9">
                  <c:v>95</c:v>
                </c:pt>
                <c:pt idx="10">
                  <c:v>99.6</c:v>
                </c:pt>
                <c:pt idx="11">
                  <c:v>102.3</c:v>
                </c:pt>
                <c:pt idx="12">
                  <c:v>104.5</c:v>
                </c:pt>
                <c:pt idx="13">
                  <c:v>106.3</c:v>
                </c:pt>
                <c:pt idx="14">
                  <c:v>107.2</c:v>
                </c:pt>
                <c:pt idx="15">
                  <c:v>108.1</c:v>
                </c:pt>
                <c:pt idx="16">
                  <c:v>108.4</c:v>
                </c:pt>
                <c:pt idx="17">
                  <c:v>108.3</c:v>
                </c:pt>
                <c:pt idx="18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E3-473D-A27F-E65860EA8D34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'1027-0.9x144'!$BF$3:$BF$24</c:f>
              <c:numCache>
                <c:formatCode>General</c:formatCode>
                <c:ptCount val="22"/>
                <c:pt idx="0">
                  <c:v>2.1</c:v>
                </c:pt>
                <c:pt idx="1">
                  <c:v>8.1999999999999993</c:v>
                </c:pt>
                <c:pt idx="2">
                  <c:v>18.899999999999999</c:v>
                </c:pt>
                <c:pt idx="3">
                  <c:v>30.2</c:v>
                </c:pt>
                <c:pt idx="4">
                  <c:v>41.2</c:v>
                </c:pt>
                <c:pt idx="5">
                  <c:v>51.7</c:v>
                </c:pt>
                <c:pt idx="6">
                  <c:v>62.3</c:v>
                </c:pt>
                <c:pt idx="7">
                  <c:v>73.599999999999994</c:v>
                </c:pt>
                <c:pt idx="8">
                  <c:v>82.2</c:v>
                </c:pt>
                <c:pt idx="9">
                  <c:v>88.7</c:v>
                </c:pt>
                <c:pt idx="10">
                  <c:v>94.1</c:v>
                </c:pt>
                <c:pt idx="11">
                  <c:v>98</c:v>
                </c:pt>
                <c:pt idx="12">
                  <c:v>101.6</c:v>
                </c:pt>
                <c:pt idx="13">
                  <c:v>104</c:v>
                </c:pt>
                <c:pt idx="14">
                  <c:v>105.6</c:v>
                </c:pt>
                <c:pt idx="15">
                  <c:v>107.1</c:v>
                </c:pt>
                <c:pt idx="16">
                  <c:v>107.8</c:v>
                </c:pt>
                <c:pt idx="17">
                  <c:v>108.4</c:v>
                </c:pt>
                <c:pt idx="18">
                  <c:v>108.7</c:v>
                </c:pt>
                <c:pt idx="19">
                  <c:v>108.7</c:v>
                </c:pt>
                <c:pt idx="20">
                  <c:v>108.6</c:v>
                </c:pt>
                <c:pt idx="21">
                  <c:v>108.4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E3-473D-A27F-E65860EA8D34}"/>
            </c:ext>
          </c:extLst>
        </c:ser>
        <c:ser>
          <c:idx val="7"/>
          <c:order val="7"/>
          <c:tx>
            <c:strRef>
              <c:f>'1027-0.9x144'!#REF!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E3-473D-A27F-E65860EA8D34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'1027-0.9x144'!$BN$3:$BN$26</c:f>
              <c:numCache>
                <c:formatCode>General</c:formatCode>
                <c:ptCount val="24"/>
                <c:pt idx="0">
                  <c:v>2.1</c:v>
                </c:pt>
                <c:pt idx="1">
                  <c:v>4.0999999999999996</c:v>
                </c:pt>
                <c:pt idx="2">
                  <c:v>13.1</c:v>
                </c:pt>
                <c:pt idx="3">
                  <c:v>22.6</c:v>
                </c:pt>
                <c:pt idx="4">
                  <c:v>34.200000000000003</c:v>
                </c:pt>
                <c:pt idx="5">
                  <c:v>44.1</c:v>
                </c:pt>
                <c:pt idx="6">
                  <c:v>54</c:v>
                </c:pt>
                <c:pt idx="7">
                  <c:v>64.3</c:v>
                </c:pt>
                <c:pt idx="8">
                  <c:v>74</c:v>
                </c:pt>
                <c:pt idx="9">
                  <c:v>82.5</c:v>
                </c:pt>
                <c:pt idx="10">
                  <c:v>89.1</c:v>
                </c:pt>
                <c:pt idx="11">
                  <c:v>94</c:v>
                </c:pt>
                <c:pt idx="12">
                  <c:v>98.5</c:v>
                </c:pt>
                <c:pt idx="13">
                  <c:v>101.5</c:v>
                </c:pt>
                <c:pt idx="14">
                  <c:v>104.2</c:v>
                </c:pt>
                <c:pt idx="15">
                  <c:v>106.3</c:v>
                </c:pt>
                <c:pt idx="16">
                  <c:v>107.8</c:v>
                </c:pt>
                <c:pt idx="17">
                  <c:v>108.9</c:v>
                </c:pt>
                <c:pt idx="18">
                  <c:v>109.7</c:v>
                </c:pt>
                <c:pt idx="19">
                  <c:v>110.2</c:v>
                </c:pt>
                <c:pt idx="20">
                  <c:v>110.4</c:v>
                </c:pt>
                <c:pt idx="21">
                  <c:v>110.6</c:v>
                </c:pt>
                <c:pt idx="22">
                  <c:v>110.4</c:v>
                </c:pt>
                <c:pt idx="23">
                  <c:v>110.2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E3-473D-A27F-E65860EA8D34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'1027-0.9x144'!$BV$3:$BV$27</c:f>
              <c:numCache>
                <c:formatCode>General</c:formatCode>
                <c:ptCount val="25"/>
                <c:pt idx="0">
                  <c:v>2.1</c:v>
                </c:pt>
                <c:pt idx="1">
                  <c:v>8.1</c:v>
                </c:pt>
                <c:pt idx="2">
                  <c:v>21.7</c:v>
                </c:pt>
                <c:pt idx="3">
                  <c:v>36.299999999999997</c:v>
                </c:pt>
                <c:pt idx="4">
                  <c:v>50.4</c:v>
                </c:pt>
                <c:pt idx="5">
                  <c:v>63.8</c:v>
                </c:pt>
                <c:pt idx="6">
                  <c:v>76.900000000000006</c:v>
                </c:pt>
                <c:pt idx="7">
                  <c:v>86.7</c:v>
                </c:pt>
                <c:pt idx="8">
                  <c:v>93.8</c:v>
                </c:pt>
                <c:pt idx="9">
                  <c:v>99.1</c:v>
                </c:pt>
                <c:pt idx="10">
                  <c:v>102.8</c:v>
                </c:pt>
                <c:pt idx="11">
                  <c:v>105.5</c:v>
                </c:pt>
                <c:pt idx="12">
                  <c:v>107.3</c:v>
                </c:pt>
                <c:pt idx="13">
                  <c:v>108.4</c:v>
                </c:pt>
                <c:pt idx="14">
                  <c:v>109.1</c:v>
                </c:pt>
                <c:pt idx="15">
                  <c:v>109.1</c:v>
                </c:pt>
                <c:pt idx="16">
                  <c:v>109</c:v>
                </c:pt>
                <c:pt idx="17">
                  <c:v>108.8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E3-473D-A27F-E65860EA8D34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'1027-0.9x144'!$CD$3:$CD$29</c:f>
              <c:numCache>
                <c:formatCode>General</c:formatCode>
                <c:ptCount val="27"/>
                <c:pt idx="0">
                  <c:v>2.5</c:v>
                </c:pt>
                <c:pt idx="1">
                  <c:v>5.3</c:v>
                </c:pt>
                <c:pt idx="2">
                  <c:v>13.2</c:v>
                </c:pt>
                <c:pt idx="3">
                  <c:v>21.5</c:v>
                </c:pt>
                <c:pt idx="4">
                  <c:v>30.4</c:v>
                </c:pt>
                <c:pt idx="5">
                  <c:v>39.6</c:v>
                </c:pt>
                <c:pt idx="6">
                  <c:v>48.2</c:v>
                </c:pt>
                <c:pt idx="7">
                  <c:v>56.8</c:v>
                </c:pt>
                <c:pt idx="8">
                  <c:v>65</c:v>
                </c:pt>
                <c:pt idx="9">
                  <c:v>73.599999999999994</c:v>
                </c:pt>
                <c:pt idx="10">
                  <c:v>81</c:v>
                </c:pt>
                <c:pt idx="11">
                  <c:v>86.7</c:v>
                </c:pt>
                <c:pt idx="12">
                  <c:v>91.8</c:v>
                </c:pt>
                <c:pt idx="13">
                  <c:v>95.7</c:v>
                </c:pt>
                <c:pt idx="14">
                  <c:v>98.6</c:v>
                </c:pt>
                <c:pt idx="15">
                  <c:v>101.3</c:v>
                </c:pt>
                <c:pt idx="16">
                  <c:v>103.5</c:v>
                </c:pt>
                <c:pt idx="17">
                  <c:v>105.2</c:v>
                </c:pt>
                <c:pt idx="18">
                  <c:v>106.6</c:v>
                </c:pt>
                <c:pt idx="19">
                  <c:v>107.7</c:v>
                </c:pt>
                <c:pt idx="20">
                  <c:v>108.5</c:v>
                </c:pt>
                <c:pt idx="21">
                  <c:v>109</c:v>
                </c:pt>
                <c:pt idx="22">
                  <c:v>109.5</c:v>
                </c:pt>
                <c:pt idx="23">
                  <c:v>109.7</c:v>
                </c:pt>
                <c:pt idx="24">
                  <c:v>109.9</c:v>
                </c:pt>
                <c:pt idx="25">
                  <c:v>110</c:v>
                </c:pt>
                <c:pt idx="26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E3-473D-A27F-E65860EA8D34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'1027-0.9x144'!$CL$3:$CL$26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E3-473D-A27F-E65860EA8D34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'1027-0.9x144'!$CT$3:$CT$24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E3-473D-A27F-E65860EA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1248"/>
        <c:axId val="201331808"/>
      </c:scatterChart>
      <c:valAx>
        <c:axId val="20133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41340469995835671"/>
              <c:y val="0.87820030110449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1331808"/>
        <c:crosses val="autoZero"/>
        <c:crossBetween val="midCat"/>
      </c:valAx>
      <c:valAx>
        <c:axId val="20133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Torque (Nm)</a:t>
                </a:r>
              </a:p>
            </c:rich>
          </c:tx>
          <c:layout>
            <c:manualLayout>
              <c:xMode val="edge"/>
              <c:yMode val="edge"/>
              <c:x val="3.0568602505472844E-2"/>
              <c:y val="0.395951610109649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1331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1653970904064388"/>
          <c:y val="2.2728021504503745E-2"/>
          <c:w val="0.17300680833605939"/>
          <c:h val="0.952510719416020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CV mode Eff. curve</a:t>
            </a:r>
          </a:p>
        </c:rich>
      </c:tx>
      <c:layout>
        <c:manualLayout>
          <c:xMode val="edge"/>
          <c:yMode val="edge"/>
          <c:x val="0.39449347240685823"/>
          <c:y val="3.2912455563307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81878630461"/>
          <c:y val="0.20253849942076449"/>
          <c:w val="0.64937190357411179"/>
          <c:h val="0.574702992106419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'1027-0.9x144'!$O$3:$O$11</c:f>
              <c:numCache>
                <c:formatCode>General</c:formatCode>
                <c:ptCount val="9"/>
                <c:pt idx="0">
                  <c:v>80.759765408916053</c:v>
                </c:pt>
                <c:pt idx="1">
                  <c:v>74.67119134537046</c:v>
                </c:pt>
                <c:pt idx="2">
                  <c:v>60.49572016784002</c:v>
                </c:pt>
                <c:pt idx="3">
                  <c:v>54.681447532513261</c:v>
                </c:pt>
                <c:pt idx="4">
                  <c:v>48.902261158736209</c:v>
                </c:pt>
                <c:pt idx="5">
                  <c:v>45.605767966832097</c:v>
                </c:pt>
                <c:pt idx="6">
                  <c:v>41.48110733978811</c:v>
                </c:pt>
                <c:pt idx="7">
                  <c:v>41.203858205961389</c:v>
                </c:pt>
                <c:pt idx="8">
                  <c:v>38.27030172055715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7-4178-8CD3-2D67A3D93BD0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'1027-0.9x144'!$Q$3:$Q$42</c:f>
              <c:numCache>
                <c:formatCode>General</c:formatCode>
                <c:ptCount val="4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'1027-0.9x144'!$W$3:$W$42</c:f>
              <c:numCache>
                <c:formatCode>General</c:formatCode>
                <c:ptCount val="40"/>
                <c:pt idx="0">
                  <c:v>28.294212105225835</c:v>
                </c:pt>
                <c:pt idx="1">
                  <c:v>85.302016929885411</c:v>
                </c:pt>
                <c:pt idx="2">
                  <c:v>79.866844169751104</c:v>
                </c:pt>
                <c:pt idx="3">
                  <c:v>74.008270925927135</c:v>
                </c:pt>
                <c:pt idx="4">
                  <c:v>69.703858397058752</c:v>
                </c:pt>
                <c:pt idx="5">
                  <c:v>67.661339349469003</c:v>
                </c:pt>
                <c:pt idx="6">
                  <c:v>63.382144369783376</c:v>
                </c:pt>
                <c:pt idx="7">
                  <c:v>61.254325046996719</c:v>
                </c:pt>
                <c:pt idx="8">
                  <c:v>59.200509396029908</c:v>
                </c:pt>
                <c:pt idx="9">
                  <c:v>58.101483681319365</c:v>
                </c:pt>
                <c:pt idx="10">
                  <c:v>56.817991854307458</c:v>
                </c:pt>
                <c:pt idx="11">
                  <c:v>54.958398811623951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7-4178-8CD3-2D67A3D93BD0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'1027-0.9x144'!$AE$3:$AE$48</c:f>
              <c:numCache>
                <c:formatCode>General</c:formatCode>
                <c:ptCount val="46"/>
                <c:pt idx="0">
                  <c:v>4.0683393737099873</c:v>
                </c:pt>
                <c:pt idx="1">
                  <c:v>79.715867148636249</c:v>
                </c:pt>
                <c:pt idx="2">
                  <c:v>78.379999333901949</c:v>
                </c:pt>
                <c:pt idx="3">
                  <c:v>83.124769362229273</c:v>
                </c:pt>
                <c:pt idx="4">
                  <c:v>79.871538813490133</c:v>
                </c:pt>
                <c:pt idx="5">
                  <c:v>77.140354502366023</c:v>
                </c:pt>
                <c:pt idx="6">
                  <c:v>75.10579290389586</c:v>
                </c:pt>
                <c:pt idx="7">
                  <c:v>72.866118524000285</c:v>
                </c:pt>
                <c:pt idx="8">
                  <c:v>71.058120856803427</c:v>
                </c:pt>
                <c:pt idx="9">
                  <c:v>69.488769619944819</c:v>
                </c:pt>
                <c:pt idx="10">
                  <c:v>67.429082666635722</c:v>
                </c:pt>
                <c:pt idx="11">
                  <c:v>68.078870311564003</c:v>
                </c:pt>
                <c:pt idx="12">
                  <c:v>67.191599692187282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37-4178-8CD3-2D67A3D93BD0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'1027-0.9x144'!$AM$3:$AM$21</c:f>
              <c:numCache>
                <c:formatCode>General</c:formatCode>
                <c:ptCount val="19"/>
                <c:pt idx="0">
                  <c:v>19.29963099388036</c:v>
                </c:pt>
                <c:pt idx="1">
                  <c:v>81.37245210713445</c:v>
                </c:pt>
                <c:pt idx="2">
                  <c:v>90.001785490395804</c:v>
                </c:pt>
                <c:pt idx="3">
                  <c:v>86.896554110918842</c:v>
                </c:pt>
                <c:pt idx="4">
                  <c:v>84.517549707868142</c:v>
                </c:pt>
                <c:pt idx="5">
                  <c:v>82.55915142541545</c:v>
                </c:pt>
                <c:pt idx="6">
                  <c:v>80.189560756480489</c:v>
                </c:pt>
                <c:pt idx="7">
                  <c:v>79.537873186900882</c:v>
                </c:pt>
                <c:pt idx="8">
                  <c:v>78.264012994534767</c:v>
                </c:pt>
                <c:pt idx="9">
                  <c:v>76.802559662709299</c:v>
                </c:pt>
                <c:pt idx="10">
                  <c:v>75.415875564444491</c:v>
                </c:pt>
                <c:pt idx="11">
                  <c:v>74.462148867433982</c:v>
                </c:pt>
                <c:pt idx="12">
                  <c:v>72.824846842885094</c:v>
                </c:pt>
                <c:pt idx="13">
                  <c:v>72.142453470498751</c:v>
                </c:pt>
                <c:pt idx="14">
                  <c:v>71.296828859017666</c:v>
                </c:pt>
                <c:pt idx="15">
                  <c:v>70.547144113584338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37-4178-8CD3-2D67A3D93BD0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'1027-0.9x144'!$AU$3:$AU$22</c:f>
              <c:numCache>
                <c:formatCode>General</c:formatCode>
                <c:ptCount val="20"/>
                <c:pt idx="0">
                  <c:v>42.441318157838758</c:v>
                </c:pt>
                <c:pt idx="1">
                  <c:v>88.147353097049731</c:v>
                </c:pt>
                <c:pt idx="2">
                  <c:v>88.332300106831909</c:v>
                </c:pt>
                <c:pt idx="3">
                  <c:v>88.655197929707612</c:v>
                </c:pt>
                <c:pt idx="4">
                  <c:v>87.229151502288786</c:v>
                </c:pt>
                <c:pt idx="5">
                  <c:v>85.802612445661254</c:v>
                </c:pt>
                <c:pt idx="6">
                  <c:v>85.528131648876581</c:v>
                </c:pt>
                <c:pt idx="7">
                  <c:v>82.388788132646624</c:v>
                </c:pt>
                <c:pt idx="8">
                  <c:v>81.807668200738576</c:v>
                </c:pt>
                <c:pt idx="9">
                  <c:v>80.698281004341297</c:v>
                </c:pt>
                <c:pt idx="10">
                  <c:v>79.189288757918661</c:v>
                </c:pt>
                <c:pt idx="11">
                  <c:v>78.29688426131716</c:v>
                </c:pt>
                <c:pt idx="12">
                  <c:v>77.485293890279564</c:v>
                </c:pt>
                <c:pt idx="13">
                  <c:v>76.677839744162128</c:v>
                </c:pt>
                <c:pt idx="14">
                  <c:v>76.643974299527699</c:v>
                </c:pt>
                <c:pt idx="15">
                  <c:v>74.973142675137595</c:v>
                </c:pt>
                <c:pt idx="16">
                  <c:v>74.513259599136632</c:v>
                </c:pt>
                <c:pt idx="17">
                  <c:v>74.303589634749756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37-4178-8CD3-2D67A3D93BD0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'1027-0.9x144'!$BC$3:$BC$21</c:f>
              <c:numCache>
                <c:formatCode>General</c:formatCode>
                <c:ptCount val="19"/>
                <c:pt idx="0">
                  <c:v>31.611464558941964</c:v>
                </c:pt>
                <c:pt idx="1">
                  <c:v>85.167403869768805</c:v>
                </c:pt>
                <c:pt idx="2">
                  <c:v>86.811787141033818</c:v>
                </c:pt>
                <c:pt idx="3">
                  <c:v>92.23652370155186</c:v>
                </c:pt>
                <c:pt idx="4">
                  <c:v>90.797609995767061</c:v>
                </c:pt>
                <c:pt idx="5">
                  <c:v>88.481787499043961</c:v>
                </c:pt>
                <c:pt idx="6">
                  <c:v>87.106300681670845</c:v>
                </c:pt>
                <c:pt idx="7">
                  <c:v>85.484674850680904</c:v>
                </c:pt>
                <c:pt idx="8">
                  <c:v>84.579484043121525</c:v>
                </c:pt>
                <c:pt idx="9">
                  <c:v>83.665953510704753</c:v>
                </c:pt>
                <c:pt idx="10">
                  <c:v>83.02511120328623</c:v>
                </c:pt>
                <c:pt idx="11">
                  <c:v>81.705211426855357</c:v>
                </c:pt>
                <c:pt idx="12">
                  <c:v>82.75999568559331</c:v>
                </c:pt>
                <c:pt idx="13">
                  <c:v>81.692913370572867</c:v>
                </c:pt>
                <c:pt idx="14">
                  <c:v>80.190086802153715</c:v>
                </c:pt>
                <c:pt idx="15">
                  <c:v>79.05468253110341</c:v>
                </c:pt>
                <c:pt idx="16">
                  <c:v>78.88524237600592</c:v>
                </c:pt>
                <c:pt idx="17">
                  <c:v>78.466892929728004</c:v>
                </c:pt>
                <c:pt idx="18">
                  <c:v>77.889317001204333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37-4178-8CD3-2D67A3D93BD0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'1027-0.9x144'!$BK$3:$BK$24</c:f>
              <c:numCache>
                <c:formatCode>General</c:formatCode>
                <c:ptCount val="22"/>
                <c:pt idx="0">
                  <c:v>23.149809904275685</c:v>
                </c:pt>
                <c:pt idx="1">
                  <c:v>48.445211946020827</c:v>
                </c:pt>
                <c:pt idx="2">
                  <c:v>94.82384597427037</c:v>
                </c:pt>
                <c:pt idx="3">
                  <c:v>87.628457714579966</c:v>
                </c:pt>
                <c:pt idx="4">
                  <c:v>91.173961242697899</c:v>
                </c:pt>
                <c:pt idx="5">
                  <c:v>89.964674412756679</c:v>
                </c:pt>
                <c:pt idx="6">
                  <c:v>89.460576251803943</c:v>
                </c:pt>
                <c:pt idx="7">
                  <c:v>88.271365523354163</c:v>
                </c:pt>
                <c:pt idx="8">
                  <c:v>87.360961463580509</c:v>
                </c:pt>
                <c:pt idx="9">
                  <c:v>85.704498833224378</c:v>
                </c:pt>
                <c:pt idx="10">
                  <c:v>85.994026476969935</c:v>
                </c:pt>
                <c:pt idx="11">
                  <c:v>83.934596481502425</c:v>
                </c:pt>
                <c:pt idx="12">
                  <c:v>83.752568063857723</c:v>
                </c:pt>
                <c:pt idx="13">
                  <c:v>83.490981619889197</c:v>
                </c:pt>
                <c:pt idx="14">
                  <c:v>83.182769809728313</c:v>
                </c:pt>
                <c:pt idx="15">
                  <c:v>82.26720494460622</c:v>
                </c:pt>
                <c:pt idx="16">
                  <c:v>81.812954562802858</c:v>
                </c:pt>
                <c:pt idx="17">
                  <c:v>81.508508279061317</c:v>
                </c:pt>
                <c:pt idx="18">
                  <c:v>81.066465633751932</c:v>
                </c:pt>
                <c:pt idx="19">
                  <c:v>80.168706268526236</c:v>
                </c:pt>
                <c:pt idx="20">
                  <c:v>80.404985705518783</c:v>
                </c:pt>
                <c:pt idx="21">
                  <c:v>79.589217298205369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37-4178-8CD3-2D67A3D93BD0}"/>
            </c:ext>
          </c:extLst>
        </c:ser>
        <c:ser>
          <c:idx val="7"/>
          <c:order val="7"/>
          <c:tx>
            <c:strRef>
              <c:f>'1027-0.9x144'!#REF!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437-4178-8CD3-2D67A3D93BD0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'1027-0.9x144'!$BS$3:$BS$26</c:f>
              <c:numCache>
                <c:formatCode>General</c:formatCode>
                <c:ptCount val="24"/>
                <c:pt idx="0">
                  <c:v>3.1591657876887496</c:v>
                </c:pt>
                <c:pt idx="1">
                  <c:v>42.273105616359516</c:v>
                </c:pt>
                <c:pt idx="2">
                  <c:v>80.184933160802231</c:v>
                </c:pt>
                <c:pt idx="3">
                  <c:v>90.633810512951001</c:v>
                </c:pt>
                <c:pt idx="4">
                  <c:v>90.139241224814867</c:v>
                </c:pt>
                <c:pt idx="5">
                  <c:v>89.321651735247386</c:v>
                </c:pt>
                <c:pt idx="6">
                  <c:v>90.569772948827904</c:v>
                </c:pt>
                <c:pt idx="7">
                  <c:v>91.797311535943905</c:v>
                </c:pt>
                <c:pt idx="8">
                  <c:v>87.535218700542444</c:v>
                </c:pt>
                <c:pt idx="9">
                  <c:v>88.808458245277578</c:v>
                </c:pt>
                <c:pt idx="10">
                  <c:v>87.809623774838812</c:v>
                </c:pt>
                <c:pt idx="11">
                  <c:v>87.944958022119451</c:v>
                </c:pt>
                <c:pt idx="12">
                  <c:v>87.102344358843339</c:v>
                </c:pt>
                <c:pt idx="13">
                  <c:v>86.543440360585549</c:v>
                </c:pt>
                <c:pt idx="14">
                  <c:v>86.145285896189037</c:v>
                </c:pt>
                <c:pt idx="15">
                  <c:v>85.621854117137303</c:v>
                </c:pt>
                <c:pt idx="16">
                  <c:v>85.10845382482637</c:v>
                </c:pt>
                <c:pt idx="17">
                  <c:v>85.686449159576</c:v>
                </c:pt>
                <c:pt idx="18">
                  <c:v>84.315378805006461</c:v>
                </c:pt>
                <c:pt idx="19">
                  <c:v>84.056887343256577</c:v>
                </c:pt>
                <c:pt idx="20">
                  <c:v>83.363389715650371</c:v>
                </c:pt>
                <c:pt idx="21">
                  <c:v>83.12679945857117</c:v>
                </c:pt>
                <c:pt idx="22">
                  <c:v>82.708250118964273</c:v>
                </c:pt>
                <c:pt idx="23">
                  <c:v>82.383418170331609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37-4178-8CD3-2D67A3D93BD0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'1027-0.9x144'!$CA$3:$CA$27</c:f>
              <c:numCache>
                <c:formatCode>General</c:formatCode>
                <c:ptCount val="25"/>
                <c:pt idx="0">
                  <c:v>3.118137660575909</c:v>
                </c:pt>
                <c:pt idx="1">
                  <c:v>77.337513087617282</c:v>
                </c:pt>
                <c:pt idx="2">
                  <c:v>88.452009847385156</c:v>
                </c:pt>
                <c:pt idx="3">
                  <c:v>89.132957920205854</c:v>
                </c:pt>
                <c:pt idx="4">
                  <c:v>92.966696917170609</c:v>
                </c:pt>
                <c:pt idx="5">
                  <c:v>89.616233259201522</c:v>
                </c:pt>
                <c:pt idx="6">
                  <c:v>90.153307166228373</c:v>
                </c:pt>
                <c:pt idx="7">
                  <c:v>88.742845184210552</c:v>
                </c:pt>
                <c:pt idx="8">
                  <c:v>87.737285937846551</c:v>
                </c:pt>
                <c:pt idx="9">
                  <c:v>87.277210753047768</c:v>
                </c:pt>
                <c:pt idx="10">
                  <c:v>87.318470723569035</c:v>
                </c:pt>
                <c:pt idx="11">
                  <c:v>86.112026536439174</c:v>
                </c:pt>
                <c:pt idx="12">
                  <c:v>85.518541075516097</c:v>
                </c:pt>
                <c:pt idx="13">
                  <c:v>84.804331300626174</c:v>
                </c:pt>
                <c:pt idx="14">
                  <c:v>84.176855589470179</c:v>
                </c:pt>
                <c:pt idx="15">
                  <c:v>84.026807718544177</c:v>
                </c:pt>
                <c:pt idx="16">
                  <c:v>83.543203889411771</c:v>
                </c:pt>
                <c:pt idx="17">
                  <c:v>82.763590425681059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37-4178-8CD3-2D67A3D93BD0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'1027-0.9x144'!$CI$3:$CI$29</c:f>
              <c:numCache>
                <c:formatCode>General</c:formatCode>
                <c:ptCount val="27"/>
                <c:pt idx="0">
                  <c:v>6.501648739073171</c:v>
                </c:pt>
                <c:pt idx="1">
                  <c:v>55.891146746171948</c:v>
                </c:pt>
                <c:pt idx="2">
                  <c:v>85.109595236307669</c:v>
                </c:pt>
                <c:pt idx="3">
                  <c:v>91.847556452154777</c:v>
                </c:pt>
                <c:pt idx="4">
                  <c:v>89.096307855271547</c:v>
                </c:pt>
                <c:pt idx="5">
                  <c:v>90.365486029848057</c:v>
                </c:pt>
                <c:pt idx="6">
                  <c:v>91.604476704695927</c:v>
                </c:pt>
                <c:pt idx="7">
                  <c:v>90.84068790652627</c:v>
                </c:pt>
                <c:pt idx="8">
                  <c:v>90.292738410522901</c:v>
                </c:pt>
                <c:pt idx="9">
                  <c:v>90.702348838993217</c:v>
                </c:pt>
                <c:pt idx="10">
                  <c:v>89.668721945417204</c:v>
                </c:pt>
                <c:pt idx="11">
                  <c:v>89.773572032377444</c:v>
                </c:pt>
                <c:pt idx="12">
                  <c:v>89.664756671490338</c:v>
                </c:pt>
                <c:pt idx="13">
                  <c:v>89.340551213005355</c:v>
                </c:pt>
                <c:pt idx="14">
                  <c:v>88.119540094044112</c:v>
                </c:pt>
                <c:pt idx="15">
                  <c:v>87.852402273876578</c:v>
                </c:pt>
                <c:pt idx="16">
                  <c:v>87.358574524114985</c:v>
                </c:pt>
                <c:pt idx="17">
                  <c:v>87.141869981874265</c:v>
                </c:pt>
                <c:pt idx="18">
                  <c:v>86.774502754956401</c:v>
                </c:pt>
                <c:pt idx="19">
                  <c:v>86.537729502891267</c:v>
                </c:pt>
                <c:pt idx="20">
                  <c:v>86.191013198344081</c:v>
                </c:pt>
                <c:pt idx="21">
                  <c:v>85.836373802370531</c:v>
                </c:pt>
                <c:pt idx="22">
                  <c:v>85.559857409269398</c:v>
                </c:pt>
                <c:pt idx="23">
                  <c:v>84.91508476076541</c:v>
                </c:pt>
                <c:pt idx="24">
                  <c:v>84.732228885780486</c:v>
                </c:pt>
                <c:pt idx="25">
                  <c:v>84.556470609122442</c:v>
                </c:pt>
                <c:pt idx="26">
                  <c:v>83.848597404729929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437-4178-8CD3-2D67A3D93BD0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'1027-0.9x144'!$CQ$3:$CQ$26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437-4178-8CD3-2D67A3D93BD0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'1027-0.9x144'!$CY$3:$CY$24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437-4178-8CD3-2D67A3D9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1328"/>
        <c:axId val="201341888"/>
      </c:scatterChart>
      <c:valAx>
        <c:axId val="20134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40261052595698266"/>
              <c:y val="0.87851078108907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1341888"/>
        <c:crosses val="autoZero"/>
        <c:crossBetween val="midCat"/>
      </c:valAx>
      <c:valAx>
        <c:axId val="20134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Efficiency (%)</a:t>
                </a:r>
              </a:p>
            </c:rich>
          </c:tx>
          <c:layout>
            <c:manualLayout>
              <c:xMode val="edge"/>
              <c:yMode val="edge"/>
              <c:x val="3.2468555066980265E-2"/>
              <c:y val="0.369632745273929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1341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9388524025749019"/>
          <c:y val="2.4743095277218574E-2"/>
          <c:w val="0.19737478348943124"/>
          <c:h val="0.95673301738578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Input Power (mechanical)</a:t>
            </a:r>
          </a:p>
        </c:rich>
      </c:tx>
      <c:layout>
        <c:manualLayout>
          <c:xMode val="edge"/>
          <c:yMode val="edge"/>
          <c:x val="0.38082570347311234"/>
          <c:y val="3.2912455563307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9272905103871"/>
          <c:y val="0.2253240806056005"/>
          <c:w val="0.6758929794714742"/>
          <c:h val="0.546853948436064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'1027-0.9x144'!$K$3:$K$11</c:f>
              <c:numCache>
                <c:formatCode>General</c:formatCode>
                <c:ptCount val="9"/>
                <c:pt idx="0">
                  <c:v>18.325957145940457</c:v>
                </c:pt>
                <c:pt idx="1">
                  <c:v>132.31341059369012</c:v>
                </c:pt>
                <c:pt idx="2">
                  <c:v>296.88050576423547</c:v>
                </c:pt>
                <c:pt idx="3">
                  <c:v>501.08402824757201</c:v>
                </c:pt>
                <c:pt idx="4">
                  <c:v>681.35908668606635</c:v>
                </c:pt>
                <c:pt idx="5">
                  <c:v>849.01541463264164</c:v>
                </c:pt>
                <c:pt idx="6">
                  <c:v>995.15183290212678</c:v>
                </c:pt>
                <c:pt idx="7">
                  <c:v>1124.1665712095478</c:v>
                </c:pt>
                <c:pt idx="8">
                  <c:v>1214.5187759267901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F-4B6B-9463-2B5561309689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'1027-0.9x144'!$Q$3:$Q$42</c:f>
              <c:numCache>
                <c:formatCode>General</c:formatCode>
                <c:ptCount val="4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'1027-0.9x144'!$S$3:$S$42</c:f>
              <c:numCache>
                <c:formatCode>General</c:formatCode>
                <c:ptCount val="40"/>
                <c:pt idx="0">
                  <c:v>8.4823001646924414</c:v>
                </c:pt>
                <c:pt idx="1">
                  <c:v>105.97639218109568</c:v>
                </c:pt>
                <c:pt idx="2">
                  <c:v>299.49849964222699</c:v>
                </c:pt>
                <c:pt idx="3">
                  <c:v>511.29420437173883</c:v>
                </c:pt>
                <c:pt idx="4">
                  <c:v>757.49034865805891</c:v>
                </c:pt>
                <c:pt idx="5">
                  <c:v>965.98738110130159</c:v>
                </c:pt>
                <c:pt idx="6">
                  <c:v>1143.5397259066847</c:v>
                </c:pt>
                <c:pt idx="7">
                  <c:v>1313.8664076088112</c:v>
                </c:pt>
                <c:pt idx="8">
                  <c:v>1462.1495808582497</c:v>
                </c:pt>
                <c:pt idx="9">
                  <c:v>1586.1901307974865</c:v>
                </c:pt>
                <c:pt idx="10">
                  <c:v>1703.6856960417449</c:v>
                </c:pt>
                <c:pt idx="11">
                  <c:v>1819.5581050816484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F-4B6B-9463-2B5561309689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'1027-0.9x144'!$AA$3:$AA$48</c:f>
              <c:numCache>
                <c:formatCode>General</c:formatCode>
                <c:ptCount val="46"/>
                <c:pt idx="0">
                  <c:v>8.8488193076112509</c:v>
                </c:pt>
                <c:pt idx="1">
                  <c:v>72.256631032565252</c:v>
                </c:pt>
                <c:pt idx="2">
                  <c:v>229.65042297741385</c:v>
                </c:pt>
                <c:pt idx="3">
                  <c:v>457.6253298729132</c:v>
                </c:pt>
                <c:pt idx="4">
                  <c:v>697.11940983157513</c:v>
                </c:pt>
                <c:pt idx="5">
                  <c:v>959.80891554924165</c:v>
                </c:pt>
                <c:pt idx="6">
                  <c:v>1195.1142053031172</c:v>
                </c:pt>
                <c:pt idx="7">
                  <c:v>1408.0618273389452</c:v>
                </c:pt>
                <c:pt idx="8">
                  <c:v>1595.8767081460551</c:v>
                </c:pt>
                <c:pt idx="9">
                  <c:v>1756.2550131118142</c:v>
                </c:pt>
                <c:pt idx="10">
                  <c:v>1900.6635554218249</c:v>
                </c:pt>
                <c:pt idx="11">
                  <c:v>2032.3486474847969</c:v>
                </c:pt>
                <c:pt idx="12">
                  <c:v>2148.4828559124999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9F-4B6B-9463-2B5561309689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'1027-0.9x144'!$AI$3:$AI$21</c:f>
              <c:numCache>
                <c:formatCode>General</c:formatCode>
                <c:ptCount val="19"/>
                <c:pt idx="0">
                  <c:v>24.870941840919198</c:v>
                </c:pt>
                <c:pt idx="1">
                  <c:v>167.132729170977</c:v>
                </c:pt>
                <c:pt idx="2">
                  <c:v>373.32592700158705</c:v>
                </c:pt>
                <c:pt idx="3">
                  <c:v>611.30157051101389</c:v>
                </c:pt>
                <c:pt idx="4">
                  <c:v>876.50435035155226</c:v>
                </c:pt>
                <c:pt idx="5">
                  <c:v>1178.3066846064116</c:v>
                </c:pt>
                <c:pt idx="6">
                  <c:v>1418.6385226060308</c:v>
                </c:pt>
                <c:pt idx="7">
                  <c:v>1641.4821615006667</c:v>
                </c:pt>
                <c:pt idx="8">
                  <c:v>1839.9260974524223</c:v>
                </c:pt>
                <c:pt idx="9">
                  <c:v>2018.6827194416812</c:v>
                </c:pt>
                <c:pt idx="10">
                  <c:v>2178.8515848972011</c:v>
                </c:pt>
                <c:pt idx="11">
                  <c:v>2320.6421333292205</c:v>
                </c:pt>
                <c:pt idx="12">
                  <c:v>2454.1074612292268</c:v>
                </c:pt>
                <c:pt idx="13">
                  <c:v>2568.2519943096559</c:v>
                </c:pt>
                <c:pt idx="14">
                  <c:v>2675.0137846541488</c:v>
                </c:pt>
                <c:pt idx="15">
                  <c:v>2776.0159884670607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9F-4B6B-9463-2B5561309689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'1027-0.9x144'!$AQ$3:$AQ$22</c:f>
              <c:numCache>
                <c:formatCode>General</c:formatCode>
                <c:ptCount val="20"/>
                <c:pt idx="0">
                  <c:v>37.699111843077517</c:v>
                </c:pt>
                <c:pt idx="1">
                  <c:v>176.97638615222502</c:v>
                </c:pt>
                <c:pt idx="2">
                  <c:v>382.64598520723678</c:v>
                </c:pt>
                <c:pt idx="3">
                  <c:v>636.17251235193316</c:v>
                </c:pt>
                <c:pt idx="4">
                  <c:v>914.83178072534781</c:v>
                </c:pt>
                <c:pt idx="5">
                  <c:v>1198.0987183240275</c:v>
                </c:pt>
                <c:pt idx="6">
                  <c:v>1487.2299622094081</c:v>
                </c:pt>
                <c:pt idx="7">
                  <c:v>1742.9556042116171</c:v>
                </c:pt>
                <c:pt idx="8">
                  <c:v>1972.92018645439</c:v>
                </c:pt>
                <c:pt idx="9">
                  <c:v>2185.9201683677779</c:v>
                </c:pt>
                <c:pt idx="10">
                  <c:v>2361.4304779483277</c:v>
                </c:pt>
                <c:pt idx="11">
                  <c:v>2531.3906405075354</c:v>
                </c:pt>
                <c:pt idx="12">
                  <c:v>2676.6369408585037</c:v>
                </c:pt>
                <c:pt idx="13">
                  <c:v>2822.1974004748308</c:v>
                </c:pt>
                <c:pt idx="14">
                  <c:v>2948.69886465938</c:v>
                </c:pt>
                <c:pt idx="15">
                  <c:v>3067.7652262304327</c:v>
                </c:pt>
                <c:pt idx="16">
                  <c:v>3172.5897011052125</c:v>
                </c:pt>
                <c:pt idx="17">
                  <c:v>3267.6752387538636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9F-4B6B-9463-2B5561309689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'1027-0.9x144'!$AY$3:$AY$21</c:f>
              <c:numCache>
                <c:formatCode>General</c:formatCode>
                <c:ptCount val="19"/>
                <c:pt idx="0">
                  <c:v>45.553093477052002</c:v>
                </c:pt>
                <c:pt idx="1">
                  <c:v>202.89452554434081</c:v>
                </c:pt>
                <c:pt idx="2">
                  <c:v>442.33624562544287</c:v>
                </c:pt>
                <c:pt idx="3">
                  <c:v>681.72560582898529</c:v>
                </c:pt>
                <c:pt idx="4">
                  <c:v>964.78310391742548</c:v>
                </c:pt>
                <c:pt idx="5">
                  <c:v>1255.8516632725198</c:v>
                </c:pt>
                <c:pt idx="6">
                  <c:v>1564.9843803857557</c:v>
                </c:pt>
                <c:pt idx="7">
                  <c:v>1852.9637069648197</c:v>
                </c:pt>
                <c:pt idx="8">
                  <c:v>2111.1502632123411</c:v>
                </c:pt>
                <c:pt idx="9">
                  <c:v>2337.8685330464045</c:v>
                </c:pt>
                <c:pt idx="10">
                  <c:v>2555.371464429938</c:v>
                </c:pt>
                <c:pt idx="11">
                  <c:v>2731.7718919290046</c:v>
                </c:pt>
                <c:pt idx="12">
                  <c:v>2899.9518186511782</c:v>
                </c:pt>
                <c:pt idx="13">
                  <c:v>3061.2202415354541</c:v>
                </c:pt>
                <c:pt idx="14">
                  <c:v>3199.3979584158451</c:v>
                </c:pt>
                <c:pt idx="15">
                  <c:v>3339.4606308883904</c:v>
                </c:pt>
                <c:pt idx="16">
                  <c:v>3462.2445437661913</c:v>
                </c:pt>
                <c:pt idx="17">
                  <c:v>3572.4620860296332</c:v>
                </c:pt>
                <c:pt idx="18">
                  <c:v>3679.066796741447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9F-4B6B-9463-2B5561309689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'1027-0.9x144'!$BG$3:$BG$24</c:f>
              <c:numCache>
                <c:formatCode>General</c:formatCode>
                <c:ptCount val="22"/>
                <c:pt idx="0">
                  <c:v>36.28539514896211</c:v>
                </c:pt>
                <c:pt idx="1">
                  <c:v>150.27284859671175</c:v>
                </c:pt>
                <c:pt idx="2">
                  <c:v>366.15262377589039</c:v>
                </c:pt>
                <c:pt idx="3">
                  <c:v>616.69463789967642</c:v>
                </c:pt>
                <c:pt idx="4">
                  <c:v>884.46305174064639</c:v>
                </c:pt>
                <c:pt idx="5">
                  <c:v>1164.0124380325783</c:v>
                </c:pt>
                <c:pt idx="6">
                  <c:v>1467.9091673898308</c:v>
                </c:pt>
                <c:pt idx="7">
                  <c:v>1811.2328845496354</c:v>
                </c:pt>
                <c:pt idx="8">
                  <c:v>2108.9511483548281</c:v>
                </c:pt>
                <c:pt idx="9">
                  <c:v>2368.6037811740243</c:v>
                </c:pt>
                <c:pt idx="10">
                  <c:v>2611.3441735413958</c:v>
                </c:pt>
                <c:pt idx="11">
                  <c:v>2822.1974004748308</c:v>
                </c:pt>
                <c:pt idx="12">
                  <c:v>3032.2652292448684</c:v>
                </c:pt>
                <c:pt idx="13">
                  <c:v>3212.8020870711616</c:v>
                </c:pt>
                <c:pt idx="14">
                  <c:v>3372.8138728940021</c:v>
                </c:pt>
                <c:pt idx="15">
                  <c:v>3532.878018594402</c:v>
                </c:pt>
                <c:pt idx="16">
                  <c:v>3668.8566206172804</c:v>
                </c:pt>
                <c:pt idx="17">
                  <c:v>3802.7931874153246</c:v>
                </c:pt>
                <c:pt idx="18">
                  <c:v>3927.1478966199211</c:v>
                </c:pt>
                <c:pt idx="19">
                  <c:v>4040.9782704349914</c:v>
                </c:pt>
                <c:pt idx="20">
                  <c:v>4150.9863731881942</c:v>
                </c:pt>
                <c:pt idx="21">
                  <c:v>4256.8580456141699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9F-4B6B-9463-2B5561309689}"/>
            </c:ext>
          </c:extLst>
        </c:ser>
        <c:ser>
          <c:idx val="7"/>
          <c:order val="7"/>
          <c:tx>
            <c:strRef>
              <c:f>'1027-0.9x144'!#REF!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9F-4B6B-9463-2B5561309689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'1027-0.9x144'!$BO$3:$BO$26</c:f>
              <c:numCache>
                <c:formatCode>General</c:formatCode>
                <c:ptCount val="24"/>
                <c:pt idx="0">
                  <c:v>41.78318229274425</c:v>
                </c:pt>
                <c:pt idx="1">
                  <c:v>85.870199198121</c:v>
                </c:pt>
                <c:pt idx="2">
                  <c:v>288.08404633418399</c:v>
                </c:pt>
                <c:pt idx="3">
                  <c:v>520.66662245494842</c:v>
                </c:pt>
                <c:pt idx="4">
                  <c:v>823.72559377124378</c:v>
                </c:pt>
                <c:pt idx="5">
                  <c:v>1108.353888186479</c:v>
                </c:pt>
                <c:pt idx="6">
                  <c:v>1413.7166941154069</c:v>
                </c:pt>
                <c:pt idx="7">
                  <c:v>1750.704866090472</c:v>
                </c:pt>
                <c:pt idx="8">
                  <c:v>2092.3007072908022</c:v>
                </c:pt>
                <c:pt idx="9">
                  <c:v>2419.0263432641409</c:v>
                </c:pt>
                <c:pt idx="10">
                  <c:v>2705.8537525368888</c:v>
                </c:pt>
                <c:pt idx="11">
                  <c:v>2953.0970943744055</c:v>
                </c:pt>
                <c:pt idx="12">
                  <c:v>3197.617722578811</c:v>
                </c:pt>
                <c:pt idx="13">
                  <c:v>3401.2976462865495</c:v>
                </c:pt>
                <c:pt idx="14">
                  <c:v>3600.8934995446207</c:v>
                </c:pt>
                <c:pt idx="15">
                  <c:v>3784.7813895347435</c:v>
                </c:pt>
                <c:pt idx="16">
                  <c:v>3951.0763606647629</c:v>
                </c:pt>
                <c:pt idx="17">
                  <c:v>4105.433279711141</c:v>
                </c:pt>
                <c:pt idx="18">
                  <c:v>4250.4701405518699</c:v>
                </c:pt>
                <c:pt idx="19">
                  <c:v>4385.2444653908724</c:v>
                </c:pt>
                <c:pt idx="20">
                  <c:v>4508.8137764320709</c:v>
                </c:pt>
                <c:pt idx="21">
                  <c:v>4632.8019664937483</c:v>
                </c:pt>
                <c:pt idx="22">
                  <c:v>4740.0349957362796</c:v>
                </c:pt>
                <c:pt idx="23">
                  <c:v>4846.8491459583329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9F-4B6B-9463-2B5561309689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'1027-0.9x144'!$BW$3:$BW$27</c:f>
              <c:numCache>
                <c:formatCode>General</c:formatCode>
                <c:ptCount val="25"/>
                <c:pt idx="0">
                  <c:v>46.181412007769957</c:v>
                </c:pt>
                <c:pt idx="1">
                  <c:v>190.85175370557994</c:v>
                </c:pt>
                <c:pt idx="2">
                  <c:v>545.3804846631881</c:v>
                </c:pt>
                <c:pt idx="3">
                  <c:v>969.33841326513061</c:v>
                </c:pt>
                <c:pt idx="4">
                  <c:v>1425.0264276683301</c:v>
                </c:pt>
                <c:pt idx="5">
                  <c:v>1904.1193073407737</c:v>
                </c:pt>
                <c:pt idx="6">
                  <c:v>2415.8847506105508</c:v>
                </c:pt>
                <c:pt idx="7">
                  <c:v>2859.9488721954681</c:v>
                </c:pt>
                <c:pt idx="8">
                  <c:v>3241.4952999739485</c:v>
                </c:pt>
                <c:pt idx="9">
                  <c:v>3580.316067663608</c:v>
                </c:pt>
                <c:pt idx="10">
                  <c:v>3875.4686974683691</c:v>
                </c:pt>
                <c:pt idx="11">
                  <c:v>4142.9753119215402</c:v>
                </c:pt>
                <c:pt idx="12">
                  <c:v>4382.207592492402</c:v>
                </c:pt>
                <c:pt idx="13">
                  <c:v>4597.4066892633027</c:v>
                </c:pt>
                <c:pt idx="14">
                  <c:v>4798.4686190930497</c:v>
                </c:pt>
                <c:pt idx="15">
                  <c:v>4969.8424983463738</c:v>
                </c:pt>
                <c:pt idx="16">
                  <c:v>5136.5039886193117</c:v>
                </c:pt>
                <c:pt idx="17">
                  <c:v>5297.9818510138275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9F-4B6B-9463-2B5561309689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'1027-0.9x144'!$CE$3:$CE$29</c:f>
              <c:numCache>
                <c:formatCode>General</c:formatCode>
                <c:ptCount val="27"/>
                <c:pt idx="0">
                  <c:v>61.522856132800115</c:v>
                </c:pt>
                <c:pt idx="1">
                  <c:v>135.97860202287822</c:v>
                </c:pt>
                <c:pt idx="2">
                  <c:v>352.48669573277482</c:v>
                </c:pt>
                <c:pt idx="3">
                  <c:v>596.64080479426161</c:v>
                </c:pt>
                <c:pt idx="4">
                  <c:v>875.45715280035574</c:v>
                </c:pt>
                <c:pt idx="5">
                  <c:v>1181.8671562804802</c:v>
                </c:pt>
                <c:pt idx="6">
                  <c:v>1489.0101980464424</c:v>
                </c:pt>
                <c:pt idx="7">
                  <c:v>1814.1650376929858</c:v>
                </c:pt>
                <c:pt idx="8">
                  <c:v>2144.1369860750337</c:v>
                </c:pt>
                <c:pt idx="9">
                  <c:v>2504.8965424622611</c:v>
                </c:pt>
                <c:pt idx="10">
                  <c:v>2841.570555171968</c:v>
                </c:pt>
                <c:pt idx="11">
                  <c:v>3132.3249552617035</c:v>
                </c:pt>
                <c:pt idx="12">
                  <c:v>3412.7120995945925</c:v>
                </c:pt>
                <c:pt idx="13">
                  <c:v>3657.9134062072758</c:v>
                </c:pt>
                <c:pt idx="14">
                  <c:v>3872.0129455494198</c:v>
                </c:pt>
                <c:pt idx="15">
                  <c:v>4084.1228095442912</c:v>
                </c:pt>
                <c:pt idx="16">
                  <c:v>4281.2053886794911</c:v>
                </c:pt>
                <c:pt idx="17">
                  <c:v>4461.6898866282245</c:v>
                </c:pt>
                <c:pt idx="18">
                  <c:v>4632.6972467386286</c:v>
                </c:pt>
                <c:pt idx="19">
                  <c:v>4793.2849912146276</c:v>
                </c:pt>
                <c:pt idx="20">
                  <c:v>4942.510642260142</c:v>
                </c:pt>
                <c:pt idx="21">
                  <c:v>5079.4317220790972</c:v>
                </c:pt>
                <c:pt idx="22">
                  <c:v>5217.3999994492488</c:v>
                </c:pt>
                <c:pt idx="23">
                  <c:v>5341.8070685314042</c:v>
                </c:pt>
                <c:pt idx="24">
                  <c:v>5466.6330166340385</c:v>
                </c:pt>
                <c:pt idx="25">
                  <c:v>5586.7989356338485</c:v>
                </c:pt>
                <c:pt idx="26">
                  <c:v>5686.4397826302047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9F-4B6B-9463-2B5561309689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'1027-0.9x144'!$CM$3:$CM$26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B9F-4B6B-9463-2B5561309689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'1027-0.9x144'!$CU$3:$CU$24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B9F-4B6B-9463-2B556130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4672"/>
        <c:axId val="202015232"/>
      </c:scatterChart>
      <c:valAx>
        <c:axId val="20201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42007111029725935"/>
              <c:y val="0.8734472241602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2015232"/>
        <c:crosses val="autoZero"/>
        <c:crossBetween val="midCat"/>
      </c:valAx>
      <c:valAx>
        <c:axId val="20201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Pin (W)</a:t>
                </a:r>
              </a:p>
            </c:rich>
          </c:tx>
          <c:layout>
            <c:manualLayout>
              <c:xMode val="edge"/>
              <c:yMode val="edge"/>
              <c:x val="3.0524171397180003E-2"/>
              <c:y val="0.43292601083092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2014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2201587887680283"/>
          <c:y val="2.0619246064348812E-2"/>
          <c:w val="0.17016252269742735"/>
          <c:h val="0.964980715811524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Output Power (electrical)</a:t>
            </a:r>
          </a:p>
        </c:rich>
      </c:tx>
      <c:layout>
        <c:manualLayout>
          <c:xMode val="edge"/>
          <c:yMode val="edge"/>
          <c:x val="0.37116264032636115"/>
          <c:y val="3.2829343301784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1733588306411"/>
          <c:y val="0.20202678256462667"/>
          <c:w val="0.63535253264083646"/>
          <c:h val="0.568200325963012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'1027-0.9x144'!$N$3:$N$11</c:f>
              <c:numCache>
                <c:formatCode>General</c:formatCode>
                <c:ptCount val="9"/>
                <c:pt idx="0">
                  <c:v>14.8</c:v>
                </c:pt>
                <c:pt idx="1">
                  <c:v>98.800000000000011</c:v>
                </c:pt>
                <c:pt idx="2">
                  <c:v>179.60000000000002</c:v>
                </c:pt>
                <c:pt idx="3">
                  <c:v>274</c:v>
                </c:pt>
                <c:pt idx="4">
                  <c:v>333.2</c:v>
                </c:pt>
                <c:pt idx="5">
                  <c:v>387.2</c:v>
                </c:pt>
                <c:pt idx="6">
                  <c:v>412.8</c:v>
                </c:pt>
                <c:pt idx="7">
                  <c:v>463.2</c:v>
                </c:pt>
                <c:pt idx="8">
                  <c:v>464.79999999999995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C-4551-980D-7128BBE407AF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'1027-0.9x144'!$Q$3:$Q$42</c:f>
              <c:numCache>
                <c:formatCode>General</c:formatCode>
                <c:ptCount val="4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'1027-0.9x144'!$V$3:$V$42</c:f>
              <c:numCache>
                <c:formatCode>General</c:formatCode>
                <c:ptCount val="40"/>
                <c:pt idx="0">
                  <c:v>2.4</c:v>
                </c:pt>
                <c:pt idx="1">
                  <c:v>90.399999999999991</c:v>
                </c:pt>
                <c:pt idx="2">
                  <c:v>239.20000000000002</c:v>
                </c:pt>
                <c:pt idx="3">
                  <c:v>378.40000000000003</c:v>
                </c:pt>
                <c:pt idx="4">
                  <c:v>528</c:v>
                </c:pt>
                <c:pt idx="5">
                  <c:v>653.6</c:v>
                </c:pt>
                <c:pt idx="6">
                  <c:v>724.80000000000007</c:v>
                </c:pt>
                <c:pt idx="7">
                  <c:v>804.80000000000007</c:v>
                </c:pt>
                <c:pt idx="8">
                  <c:v>865.6</c:v>
                </c:pt>
                <c:pt idx="9">
                  <c:v>921.59999999999991</c:v>
                </c:pt>
                <c:pt idx="10">
                  <c:v>968</c:v>
                </c:pt>
                <c:pt idx="1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C-4551-980D-7128BBE407AF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'1027-0.9x144'!$AD$3:$AD$48</c:f>
              <c:numCache>
                <c:formatCode>General</c:formatCode>
                <c:ptCount val="46"/>
                <c:pt idx="0">
                  <c:v>0.36</c:v>
                </c:pt>
                <c:pt idx="1">
                  <c:v>57.599999999999994</c:v>
                </c:pt>
                <c:pt idx="2">
                  <c:v>180</c:v>
                </c:pt>
                <c:pt idx="3">
                  <c:v>380.4</c:v>
                </c:pt>
                <c:pt idx="4">
                  <c:v>556.79999999999995</c:v>
                </c:pt>
                <c:pt idx="5">
                  <c:v>740.4</c:v>
                </c:pt>
                <c:pt idx="6">
                  <c:v>897.6</c:v>
                </c:pt>
                <c:pt idx="7">
                  <c:v>1026</c:v>
                </c:pt>
                <c:pt idx="8">
                  <c:v>1134</c:v>
                </c:pt>
                <c:pt idx="9">
                  <c:v>1220.4000000000001</c:v>
                </c:pt>
                <c:pt idx="10">
                  <c:v>1281.5999999999999</c:v>
                </c:pt>
                <c:pt idx="11">
                  <c:v>1383.6</c:v>
                </c:pt>
                <c:pt idx="12">
                  <c:v>1443.6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C-4551-980D-7128BBE407AF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'1027-0.9x144'!$AL$3:$AL$21</c:f>
              <c:numCache>
                <c:formatCode>General</c:formatCode>
                <c:ptCount val="19"/>
                <c:pt idx="0">
                  <c:v>4.8</c:v>
                </c:pt>
                <c:pt idx="1">
                  <c:v>136</c:v>
                </c:pt>
                <c:pt idx="2">
                  <c:v>336</c:v>
                </c:pt>
                <c:pt idx="3">
                  <c:v>531.19999999999993</c:v>
                </c:pt>
                <c:pt idx="4">
                  <c:v>740.8</c:v>
                </c:pt>
                <c:pt idx="5">
                  <c:v>972.8</c:v>
                </c:pt>
                <c:pt idx="6">
                  <c:v>1137.6000000000001</c:v>
                </c:pt>
                <c:pt idx="7">
                  <c:v>1305.5999999999999</c:v>
                </c:pt>
                <c:pt idx="8">
                  <c:v>1440</c:v>
                </c:pt>
                <c:pt idx="9">
                  <c:v>1550.3999999999999</c:v>
                </c:pt>
                <c:pt idx="10">
                  <c:v>1643.1999999999998</c:v>
                </c:pt>
                <c:pt idx="11">
                  <c:v>1728</c:v>
                </c:pt>
                <c:pt idx="12">
                  <c:v>1787.2</c:v>
                </c:pt>
                <c:pt idx="13">
                  <c:v>1852.8</c:v>
                </c:pt>
                <c:pt idx="14">
                  <c:v>1907.2</c:v>
                </c:pt>
                <c:pt idx="15">
                  <c:v>1958.4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C-4551-980D-7128BBE407AF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'1027-0.9x144'!$AT$3:$AT$22</c:f>
              <c:numCache>
                <c:formatCode>General</c:formatCode>
                <c:ptCount val="20"/>
                <c:pt idx="0">
                  <c:v>16</c:v>
                </c:pt>
                <c:pt idx="1">
                  <c:v>156</c:v>
                </c:pt>
                <c:pt idx="2">
                  <c:v>338</c:v>
                </c:pt>
                <c:pt idx="3">
                  <c:v>564</c:v>
                </c:pt>
                <c:pt idx="4">
                  <c:v>798</c:v>
                </c:pt>
                <c:pt idx="5">
                  <c:v>1028</c:v>
                </c:pt>
                <c:pt idx="6">
                  <c:v>1272</c:v>
                </c:pt>
                <c:pt idx="7">
                  <c:v>1436</c:v>
                </c:pt>
                <c:pt idx="8">
                  <c:v>1614</c:v>
                </c:pt>
                <c:pt idx="9">
                  <c:v>1764</c:v>
                </c:pt>
                <c:pt idx="10">
                  <c:v>1870</c:v>
                </c:pt>
                <c:pt idx="11">
                  <c:v>1982</c:v>
                </c:pt>
                <c:pt idx="12">
                  <c:v>2074</c:v>
                </c:pt>
                <c:pt idx="13">
                  <c:v>2164</c:v>
                </c:pt>
                <c:pt idx="14">
                  <c:v>2260</c:v>
                </c:pt>
                <c:pt idx="15">
                  <c:v>2300</c:v>
                </c:pt>
                <c:pt idx="16">
                  <c:v>2364</c:v>
                </c:pt>
                <c:pt idx="17">
                  <c:v>2428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C-4551-980D-7128BBE407AF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'1027-0.9x144'!$BB$3:$BB$21</c:f>
              <c:numCache>
                <c:formatCode>General</c:formatCode>
                <c:ptCount val="19"/>
                <c:pt idx="0">
                  <c:v>14.399999999999999</c:v>
                </c:pt>
                <c:pt idx="1">
                  <c:v>172.79999999999998</c:v>
                </c:pt>
                <c:pt idx="2">
                  <c:v>384</c:v>
                </c:pt>
                <c:pt idx="3">
                  <c:v>628.80000000000007</c:v>
                </c:pt>
                <c:pt idx="4">
                  <c:v>876</c:v>
                </c:pt>
                <c:pt idx="5">
                  <c:v>1111.2</c:v>
                </c:pt>
                <c:pt idx="6">
                  <c:v>1363.1999999999998</c:v>
                </c:pt>
                <c:pt idx="7">
                  <c:v>1584</c:v>
                </c:pt>
                <c:pt idx="8">
                  <c:v>1785.6000000000001</c:v>
                </c:pt>
                <c:pt idx="9">
                  <c:v>1956</c:v>
                </c:pt>
                <c:pt idx="10">
                  <c:v>2121.6</c:v>
                </c:pt>
                <c:pt idx="11">
                  <c:v>2232</c:v>
                </c:pt>
                <c:pt idx="12">
                  <c:v>2400</c:v>
                </c:pt>
                <c:pt idx="13">
                  <c:v>2500.8000000000002</c:v>
                </c:pt>
                <c:pt idx="14">
                  <c:v>2565.6</c:v>
                </c:pt>
                <c:pt idx="15">
                  <c:v>2640</c:v>
                </c:pt>
                <c:pt idx="16">
                  <c:v>2731.2000000000003</c:v>
                </c:pt>
                <c:pt idx="17">
                  <c:v>2803.2</c:v>
                </c:pt>
                <c:pt idx="18">
                  <c:v>2865.6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C-4551-980D-7128BBE407AF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'1027-0.9x144'!$BJ$3:$BJ$24</c:f>
              <c:numCache>
                <c:formatCode>General</c:formatCode>
                <c:ptCount val="22"/>
                <c:pt idx="0">
                  <c:v>8.4</c:v>
                </c:pt>
                <c:pt idx="1">
                  <c:v>72.8</c:v>
                </c:pt>
                <c:pt idx="2">
                  <c:v>347.2</c:v>
                </c:pt>
                <c:pt idx="3">
                  <c:v>540.4</c:v>
                </c:pt>
                <c:pt idx="4">
                  <c:v>806.4</c:v>
                </c:pt>
                <c:pt idx="5">
                  <c:v>1047.2</c:v>
                </c:pt>
                <c:pt idx="6">
                  <c:v>1313.2</c:v>
                </c:pt>
                <c:pt idx="7">
                  <c:v>1598.8</c:v>
                </c:pt>
                <c:pt idx="8">
                  <c:v>1842.4</c:v>
                </c:pt>
                <c:pt idx="9">
                  <c:v>2030</c:v>
                </c:pt>
                <c:pt idx="10">
                  <c:v>2245.6</c:v>
                </c:pt>
                <c:pt idx="11">
                  <c:v>2368.8000000000002</c:v>
                </c:pt>
                <c:pt idx="12">
                  <c:v>2539.6</c:v>
                </c:pt>
                <c:pt idx="13">
                  <c:v>2682.4</c:v>
                </c:pt>
                <c:pt idx="14">
                  <c:v>2805.6</c:v>
                </c:pt>
                <c:pt idx="15">
                  <c:v>2906.4</c:v>
                </c:pt>
                <c:pt idx="16">
                  <c:v>3001.6000000000004</c:v>
                </c:pt>
                <c:pt idx="17">
                  <c:v>3099.6</c:v>
                </c:pt>
                <c:pt idx="18">
                  <c:v>3183.6</c:v>
                </c:pt>
                <c:pt idx="19">
                  <c:v>3239.6</c:v>
                </c:pt>
                <c:pt idx="20">
                  <c:v>3337.6</c:v>
                </c:pt>
                <c:pt idx="21">
                  <c:v>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C-4551-980D-7128BBE407AF}"/>
            </c:ext>
          </c:extLst>
        </c:ser>
        <c:ser>
          <c:idx val="7"/>
          <c:order val="7"/>
          <c:tx>
            <c:strRef>
              <c:f>'1027-0.9x144'!#REF!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C-4551-980D-7128BBE407AF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'1027-0.9x144'!$BR$3:$BR$26</c:f>
              <c:numCache>
                <c:formatCode>General</c:formatCode>
                <c:ptCount val="24"/>
                <c:pt idx="0">
                  <c:v>1.32</c:v>
                </c:pt>
                <c:pt idx="1">
                  <c:v>36.299999999999997</c:v>
                </c:pt>
                <c:pt idx="2">
                  <c:v>230.99999999999997</c:v>
                </c:pt>
                <c:pt idx="3">
                  <c:v>471.9</c:v>
                </c:pt>
                <c:pt idx="4">
                  <c:v>742.5</c:v>
                </c:pt>
                <c:pt idx="5">
                  <c:v>990</c:v>
                </c:pt>
                <c:pt idx="6">
                  <c:v>1280.3999999999999</c:v>
                </c:pt>
                <c:pt idx="7">
                  <c:v>1607.1000000000001</c:v>
                </c:pt>
                <c:pt idx="8">
                  <c:v>1831.5</c:v>
                </c:pt>
                <c:pt idx="9">
                  <c:v>2148.2999999999997</c:v>
                </c:pt>
                <c:pt idx="10">
                  <c:v>2376</c:v>
                </c:pt>
                <c:pt idx="11">
                  <c:v>2597.1</c:v>
                </c:pt>
                <c:pt idx="12">
                  <c:v>2785.2</c:v>
                </c:pt>
                <c:pt idx="13">
                  <c:v>2943.6</c:v>
                </c:pt>
                <c:pt idx="14">
                  <c:v>3102</c:v>
                </c:pt>
                <c:pt idx="15">
                  <c:v>3240.6</c:v>
                </c:pt>
                <c:pt idx="16">
                  <c:v>3362.7</c:v>
                </c:pt>
                <c:pt idx="17">
                  <c:v>3517.8</c:v>
                </c:pt>
                <c:pt idx="18">
                  <c:v>3583.7999999999997</c:v>
                </c:pt>
                <c:pt idx="19">
                  <c:v>3686.1</c:v>
                </c:pt>
                <c:pt idx="20">
                  <c:v>3758.7000000000003</c:v>
                </c:pt>
                <c:pt idx="21">
                  <c:v>3851.1</c:v>
                </c:pt>
                <c:pt idx="22">
                  <c:v>3920.4</c:v>
                </c:pt>
                <c:pt idx="23">
                  <c:v>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C-4551-980D-7128BBE407AF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'1027-0.9x144'!$BZ$3:$BZ$27</c:f>
              <c:numCache>
                <c:formatCode>General</c:formatCode>
                <c:ptCount val="25"/>
                <c:pt idx="0">
                  <c:v>1.44</c:v>
                </c:pt>
                <c:pt idx="1">
                  <c:v>147.6</c:v>
                </c:pt>
                <c:pt idx="2">
                  <c:v>482.40000000000003</c:v>
                </c:pt>
                <c:pt idx="3">
                  <c:v>864</c:v>
                </c:pt>
                <c:pt idx="4">
                  <c:v>1324.8</c:v>
                </c:pt>
                <c:pt idx="5">
                  <c:v>1706.4</c:v>
                </c:pt>
                <c:pt idx="6">
                  <c:v>2178</c:v>
                </c:pt>
                <c:pt idx="7">
                  <c:v>2538</c:v>
                </c:pt>
                <c:pt idx="8">
                  <c:v>2844</c:v>
                </c:pt>
                <c:pt idx="9">
                  <c:v>3124.7999999999997</c:v>
                </c:pt>
                <c:pt idx="10">
                  <c:v>3384</c:v>
                </c:pt>
                <c:pt idx="11">
                  <c:v>3567.6</c:v>
                </c:pt>
                <c:pt idx="12">
                  <c:v>3747.6</c:v>
                </c:pt>
                <c:pt idx="13">
                  <c:v>3898.8</c:v>
                </c:pt>
                <c:pt idx="14">
                  <c:v>4039.2000000000003</c:v>
                </c:pt>
                <c:pt idx="15">
                  <c:v>4176</c:v>
                </c:pt>
                <c:pt idx="16">
                  <c:v>4291.2</c:v>
                </c:pt>
                <c:pt idx="17">
                  <c:v>4384.8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C-4551-980D-7128BBE407AF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'1027-0.9x144'!$CH$3:$CH$29</c:f>
              <c:numCache>
                <c:formatCode>General</c:formatCode>
                <c:ptCount val="27"/>
                <c:pt idx="0">
                  <c:v>4</c:v>
                </c:pt>
                <c:pt idx="1">
                  <c:v>76</c:v>
                </c:pt>
                <c:pt idx="2">
                  <c:v>300</c:v>
                </c:pt>
                <c:pt idx="3">
                  <c:v>548</c:v>
                </c:pt>
                <c:pt idx="4">
                  <c:v>780</c:v>
                </c:pt>
                <c:pt idx="5">
                  <c:v>1068</c:v>
                </c:pt>
                <c:pt idx="6">
                  <c:v>1364</c:v>
                </c:pt>
                <c:pt idx="7">
                  <c:v>1648</c:v>
                </c:pt>
                <c:pt idx="8">
                  <c:v>1936</c:v>
                </c:pt>
                <c:pt idx="9">
                  <c:v>2272</c:v>
                </c:pt>
                <c:pt idx="10">
                  <c:v>2548</c:v>
                </c:pt>
                <c:pt idx="11">
                  <c:v>2812</c:v>
                </c:pt>
                <c:pt idx="12">
                  <c:v>3060</c:v>
                </c:pt>
                <c:pt idx="13">
                  <c:v>3268</c:v>
                </c:pt>
                <c:pt idx="14">
                  <c:v>3411.9999999999995</c:v>
                </c:pt>
                <c:pt idx="15">
                  <c:v>3588.0000000000005</c:v>
                </c:pt>
                <c:pt idx="16">
                  <c:v>3740</c:v>
                </c:pt>
                <c:pt idx="17">
                  <c:v>3888.0000000000005</c:v>
                </c:pt>
                <c:pt idx="18">
                  <c:v>4020.0000000000005</c:v>
                </c:pt>
                <c:pt idx="19">
                  <c:v>4148</c:v>
                </c:pt>
                <c:pt idx="20">
                  <c:v>4260</c:v>
                </c:pt>
                <c:pt idx="21">
                  <c:v>4360</c:v>
                </c:pt>
                <c:pt idx="22">
                  <c:v>4464</c:v>
                </c:pt>
                <c:pt idx="23">
                  <c:v>4536</c:v>
                </c:pt>
                <c:pt idx="24">
                  <c:v>4632</c:v>
                </c:pt>
                <c:pt idx="25">
                  <c:v>4724</c:v>
                </c:pt>
                <c:pt idx="26">
                  <c:v>4768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0C-4551-980D-7128BBE407AF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'1027-0.9x144'!$CP$3:$CP$26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0C-4551-980D-7128BBE407AF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'1027-0.9x144'!$CX$3:$CX$24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40C-4551-980D-7128BBE4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7856"/>
        <c:axId val="202148416"/>
      </c:scatterChart>
      <c:valAx>
        <c:axId val="20214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410061724456242"/>
              <c:y val="0.871240488878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2148416"/>
        <c:crosses val="autoZero"/>
        <c:crossBetween val="midCat"/>
      </c:valAx>
      <c:valAx>
        <c:axId val="2021484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Pout (W)</a:t>
                </a:r>
              </a:p>
            </c:rich>
          </c:tx>
          <c:layout>
            <c:manualLayout>
              <c:xMode val="edge"/>
              <c:yMode val="edge"/>
              <c:x val="3.4036677344019196E-2"/>
              <c:y val="0.40910416500967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2147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9856616469580055"/>
          <c:y val="1.4403780741262581E-2"/>
          <c:w val="0.19270700866516577"/>
          <c:h val="0.9629956267015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CV mode NI curve</a:t>
            </a:r>
          </a:p>
        </c:rich>
      </c:tx>
      <c:layout>
        <c:manualLayout>
          <c:xMode val="edge"/>
          <c:yMode val="edge"/>
          <c:x val="0.40098714933360602"/>
          <c:y val="3.2912455563307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7438071482235"/>
          <c:y val="0.20000676817800495"/>
          <c:w val="0.66073591188665881"/>
          <c:h val="0.57723472334917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'1027-0.9x144'!$M$3:$M$11</c:f>
              <c:numCache>
                <c:formatCode>General</c:formatCode>
                <c:ptCount val="9"/>
                <c:pt idx="0">
                  <c:v>0.37</c:v>
                </c:pt>
                <c:pt idx="1">
                  <c:v>2.4700000000000002</c:v>
                </c:pt>
                <c:pt idx="2">
                  <c:v>4.49</c:v>
                </c:pt>
                <c:pt idx="3">
                  <c:v>6.85</c:v>
                </c:pt>
                <c:pt idx="4">
                  <c:v>8.33</c:v>
                </c:pt>
                <c:pt idx="5">
                  <c:v>9.68</c:v>
                </c:pt>
                <c:pt idx="6">
                  <c:v>10.32</c:v>
                </c:pt>
                <c:pt idx="7">
                  <c:v>11.58</c:v>
                </c:pt>
                <c:pt idx="8">
                  <c:v>11.62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4-42C4-8ABB-A4F64327E5FA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'1027-0.9x144'!$Q$3:$Q$42</c:f>
              <c:numCache>
                <c:formatCode>General</c:formatCode>
                <c:ptCount val="4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'1027-0.9x144'!$U$3:$U$17</c:f>
              <c:numCache>
                <c:formatCode>General</c:formatCode>
                <c:ptCount val="15"/>
                <c:pt idx="0">
                  <c:v>0.03</c:v>
                </c:pt>
                <c:pt idx="1">
                  <c:v>1.1299999999999999</c:v>
                </c:pt>
                <c:pt idx="2">
                  <c:v>2.99</c:v>
                </c:pt>
                <c:pt idx="3">
                  <c:v>4.7300000000000004</c:v>
                </c:pt>
                <c:pt idx="4">
                  <c:v>6.6</c:v>
                </c:pt>
                <c:pt idx="5">
                  <c:v>8.17</c:v>
                </c:pt>
                <c:pt idx="6">
                  <c:v>9.06</c:v>
                </c:pt>
                <c:pt idx="7">
                  <c:v>10.06</c:v>
                </c:pt>
                <c:pt idx="8">
                  <c:v>10.82</c:v>
                </c:pt>
                <c:pt idx="9">
                  <c:v>11.52</c:v>
                </c:pt>
                <c:pt idx="10">
                  <c:v>12.1</c:v>
                </c:pt>
                <c:pt idx="1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4-42C4-8ABB-A4F64327E5FA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'1027-0.9x144'!$AC$3:$AC$18</c:f>
              <c:numCache>
                <c:formatCode>General</c:formatCode>
                <c:ptCount val="16"/>
                <c:pt idx="0">
                  <c:v>3.0000000000000001E-3</c:v>
                </c:pt>
                <c:pt idx="1">
                  <c:v>0.48</c:v>
                </c:pt>
                <c:pt idx="2">
                  <c:v>1.5</c:v>
                </c:pt>
                <c:pt idx="3">
                  <c:v>3.17</c:v>
                </c:pt>
                <c:pt idx="4">
                  <c:v>4.6399999999999997</c:v>
                </c:pt>
                <c:pt idx="5">
                  <c:v>6.17</c:v>
                </c:pt>
                <c:pt idx="6">
                  <c:v>7.48</c:v>
                </c:pt>
                <c:pt idx="7">
                  <c:v>8.5500000000000007</c:v>
                </c:pt>
                <c:pt idx="8">
                  <c:v>9.4499999999999993</c:v>
                </c:pt>
                <c:pt idx="9">
                  <c:v>10.17</c:v>
                </c:pt>
                <c:pt idx="10">
                  <c:v>10.68</c:v>
                </c:pt>
                <c:pt idx="11">
                  <c:v>11.53</c:v>
                </c:pt>
                <c:pt idx="12">
                  <c:v>12.03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4-42C4-8ABB-A4F64327E5FA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'1027-0.9x144'!$AG$3:$AG$19</c:f>
              <c:numCache>
                <c:formatCode>General</c:formatCode>
                <c:ptCount val="17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'1027-0.9x144'!$AK$3:$AK$19</c:f>
              <c:numCache>
                <c:formatCode>General</c:formatCode>
                <c:ptCount val="17"/>
                <c:pt idx="0">
                  <c:v>0.03</c:v>
                </c:pt>
                <c:pt idx="1">
                  <c:v>0.85</c:v>
                </c:pt>
                <c:pt idx="2">
                  <c:v>2.1</c:v>
                </c:pt>
                <c:pt idx="3">
                  <c:v>3.32</c:v>
                </c:pt>
                <c:pt idx="4">
                  <c:v>4.63</c:v>
                </c:pt>
                <c:pt idx="5">
                  <c:v>6.08</c:v>
                </c:pt>
                <c:pt idx="6">
                  <c:v>7.11</c:v>
                </c:pt>
                <c:pt idx="7">
                  <c:v>8.16</c:v>
                </c:pt>
                <c:pt idx="8">
                  <c:v>9</c:v>
                </c:pt>
                <c:pt idx="9">
                  <c:v>9.69</c:v>
                </c:pt>
                <c:pt idx="10">
                  <c:v>10.27</c:v>
                </c:pt>
                <c:pt idx="11">
                  <c:v>10.8</c:v>
                </c:pt>
                <c:pt idx="12">
                  <c:v>11.17</c:v>
                </c:pt>
                <c:pt idx="13">
                  <c:v>11.58</c:v>
                </c:pt>
                <c:pt idx="14">
                  <c:v>11.92</c:v>
                </c:pt>
                <c:pt idx="15">
                  <c:v>12.24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F4-42C4-8ABB-A4F64327E5FA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'1027-0.9x144'!$AO$3:$AO$20</c:f>
              <c:numCache>
                <c:formatCode>General</c:formatCode>
                <c:ptCount val="18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'1027-0.9x144'!$AS$3:$AS$20</c:f>
              <c:numCache>
                <c:formatCode>General</c:formatCode>
                <c:ptCount val="18"/>
                <c:pt idx="0">
                  <c:v>0.08</c:v>
                </c:pt>
                <c:pt idx="1">
                  <c:v>0.78</c:v>
                </c:pt>
                <c:pt idx="2">
                  <c:v>1.69</c:v>
                </c:pt>
                <c:pt idx="3">
                  <c:v>2.82</c:v>
                </c:pt>
                <c:pt idx="4">
                  <c:v>3.99</c:v>
                </c:pt>
                <c:pt idx="5">
                  <c:v>5.14</c:v>
                </c:pt>
                <c:pt idx="6">
                  <c:v>6.36</c:v>
                </c:pt>
                <c:pt idx="7">
                  <c:v>7.18</c:v>
                </c:pt>
                <c:pt idx="8">
                  <c:v>8.07</c:v>
                </c:pt>
                <c:pt idx="9">
                  <c:v>8.82</c:v>
                </c:pt>
                <c:pt idx="10">
                  <c:v>9.35</c:v>
                </c:pt>
                <c:pt idx="11">
                  <c:v>9.91</c:v>
                </c:pt>
                <c:pt idx="12">
                  <c:v>10.37</c:v>
                </c:pt>
                <c:pt idx="13">
                  <c:v>10.82</c:v>
                </c:pt>
                <c:pt idx="14">
                  <c:v>11.3</c:v>
                </c:pt>
                <c:pt idx="15">
                  <c:v>11.5</c:v>
                </c:pt>
                <c:pt idx="16">
                  <c:v>11.82</c:v>
                </c:pt>
                <c:pt idx="17">
                  <c:v>12.14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F4-42C4-8ABB-A4F64327E5FA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'1027-0.9x144'!$BA$3:$BA$21</c:f>
              <c:numCache>
                <c:formatCode>General</c:formatCode>
                <c:ptCount val="19"/>
                <c:pt idx="0">
                  <c:v>0.06</c:v>
                </c:pt>
                <c:pt idx="1">
                  <c:v>0.72</c:v>
                </c:pt>
                <c:pt idx="2">
                  <c:v>1.6</c:v>
                </c:pt>
                <c:pt idx="3">
                  <c:v>2.62</c:v>
                </c:pt>
                <c:pt idx="4">
                  <c:v>3.65</c:v>
                </c:pt>
                <c:pt idx="5">
                  <c:v>4.63</c:v>
                </c:pt>
                <c:pt idx="6">
                  <c:v>5.68</c:v>
                </c:pt>
                <c:pt idx="7">
                  <c:v>6.6</c:v>
                </c:pt>
                <c:pt idx="8">
                  <c:v>7.44</c:v>
                </c:pt>
                <c:pt idx="9">
                  <c:v>8.15</c:v>
                </c:pt>
                <c:pt idx="10">
                  <c:v>8.84</c:v>
                </c:pt>
                <c:pt idx="11">
                  <c:v>9.3000000000000007</c:v>
                </c:pt>
                <c:pt idx="12">
                  <c:v>10</c:v>
                </c:pt>
                <c:pt idx="13">
                  <c:v>10.42</c:v>
                </c:pt>
                <c:pt idx="14">
                  <c:v>10.69</c:v>
                </c:pt>
                <c:pt idx="15">
                  <c:v>11</c:v>
                </c:pt>
                <c:pt idx="16">
                  <c:v>11.38</c:v>
                </c:pt>
                <c:pt idx="17">
                  <c:v>11.68</c:v>
                </c:pt>
                <c:pt idx="18">
                  <c:v>11.94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F4-42C4-8ABB-A4F64327E5FA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'1027-0.9x144'!$BI$3:$BI$24</c:f>
              <c:numCache>
                <c:formatCode>General</c:formatCode>
                <c:ptCount val="22"/>
                <c:pt idx="0">
                  <c:v>0.03</c:v>
                </c:pt>
                <c:pt idx="1">
                  <c:v>0.26</c:v>
                </c:pt>
                <c:pt idx="2">
                  <c:v>1.24</c:v>
                </c:pt>
                <c:pt idx="3">
                  <c:v>1.93</c:v>
                </c:pt>
                <c:pt idx="4">
                  <c:v>2.88</c:v>
                </c:pt>
                <c:pt idx="5">
                  <c:v>3.74</c:v>
                </c:pt>
                <c:pt idx="6">
                  <c:v>4.6900000000000004</c:v>
                </c:pt>
                <c:pt idx="7">
                  <c:v>5.71</c:v>
                </c:pt>
                <c:pt idx="8">
                  <c:v>6.58</c:v>
                </c:pt>
                <c:pt idx="9">
                  <c:v>7.25</c:v>
                </c:pt>
                <c:pt idx="10">
                  <c:v>8.02</c:v>
                </c:pt>
                <c:pt idx="11">
                  <c:v>8.4600000000000009</c:v>
                </c:pt>
                <c:pt idx="12">
                  <c:v>9.07</c:v>
                </c:pt>
                <c:pt idx="13">
                  <c:v>9.58</c:v>
                </c:pt>
                <c:pt idx="14">
                  <c:v>10.02</c:v>
                </c:pt>
                <c:pt idx="15">
                  <c:v>10.38</c:v>
                </c:pt>
                <c:pt idx="16">
                  <c:v>10.72</c:v>
                </c:pt>
                <c:pt idx="17">
                  <c:v>11.07</c:v>
                </c:pt>
                <c:pt idx="18">
                  <c:v>11.37</c:v>
                </c:pt>
                <c:pt idx="19">
                  <c:v>11.57</c:v>
                </c:pt>
                <c:pt idx="20">
                  <c:v>11.92</c:v>
                </c:pt>
                <c:pt idx="21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F4-42C4-8ABB-A4F64327E5FA}"/>
            </c:ext>
          </c:extLst>
        </c:ser>
        <c:ser>
          <c:idx val="7"/>
          <c:order val="7"/>
          <c:tx>
            <c:strRef>
              <c:f>'1027-0.9x144'!#REF!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F4-42C4-8ABB-A4F64327E5FA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'1027-0.9x144'!$BQ$3:$BQ$26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0.11</c:v>
                </c:pt>
                <c:pt idx="2">
                  <c:v>0.7</c:v>
                </c:pt>
                <c:pt idx="3">
                  <c:v>1.43</c:v>
                </c:pt>
                <c:pt idx="4">
                  <c:v>2.25</c:v>
                </c:pt>
                <c:pt idx="5">
                  <c:v>3</c:v>
                </c:pt>
                <c:pt idx="6">
                  <c:v>3.88</c:v>
                </c:pt>
                <c:pt idx="7">
                  <c:v>4.87</c:v>
                </c:pt>
                <c:pt idx="8">
                  <c:v>5.55</c:v>
                </c:pt>
                <c:pt idx="9">
                  <c:v>6.51</c:v>
                </c:pt>
                <c:pt idx="10">
                  <c:v>7.2</c:v>
                </c:pt>
                <c:pt idx="11">
                  <c:v>7.87</c:v>
                </c:pt>
                <c:pt idx="12">
                  <c:v>8.44</c:v>
                </c:pt>
                <c:pt idx="13">
                  <c:v>8.92</c:v>
                </c:pt>
                <c:pt idx="14">
                  <c:v>9.4</c:v>
                </c:pt>
                <c:pt idx="15">
                  <c:v>9.82</c:v>
                </c:pt>
                <c:pt idx="16">
                  <c:v>10.19</c:v>
                </c:pt>
                <c:pt idx="17">
                  <c:v>10.66</c:v>
                </c:pt>
                <c:pt idx="18">
                  <c:v>10.86</c:v>
                </c:pt>
                <c:pt idx="19">
                  <c:v>11.17</c:v>
                </c:pt>
                <c:pt idx="20">
                  <c:v>11.39</c:v>
                </c:pt>
                <c:pt idx="21">
                  <c:v>11.67</c:v>
                </c:pt>
                <c:pt idx="22">
                  <c:v>11.88</c:v>
                </c:pt>
                <c:pt idx="23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BF4-42C4-8ABB-A4F64327E5FA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'1027-0.9x144'!$BY$3:$BY$27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0.41</c:v>
                </c:pt>
                <c:pt idx="2">
                  <c:v>1.34</c:v>
                </c:pt>
                <c:pt idx="3">
                  <c:v>2.4</c:v>
                </c:pt>
                <c:pt idx="4">
                  <c:v>3.68</c:v>
                </c:pt>
                <c:pt idx="5">
                  <c:v>4.74</c:v>
                </c:pt>
                <c:pt idx="6">
                  <c:v>6.05</c:v>
                </c:pt>
                <c:pt idx="7">
                  <c:v>7.05</c:v>
                </c:pt>
                <c:pt idx="8">
                  <c:v>7.9</c:v>
                </c:pt>
                <c:pt idx="9">
                  <c:v>8.68</c:v>
                </c:pt>
                <c:pt idx="10">
                  <c:v>9.4</c:v>
                </c:pt>
                <c:pt idx="11">
                  <c:v>9.91</c:v>
                </c:pt>
                <c:pt idx="12">
                  <c:v>10.41</c:v>
                </c:pt>
                <c:pt idx="13">
                  <c:v>10.83</c:v>
                </c:pt>
                <c:pt idx="14">
                  <c:v>11.22</c:v>
                </c:pt>
                <c:pt idx="15">
                  <c:v>11.6</c:v>
                </c:pt>
                <c:pt idx="16">
                  <c:v>11.92</c:v>
                </c:pt>
                <c:pt idx="17">
                  <c:v>12.18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F4-42C4-8ABB-A4F64327E5FA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'1027-0.9x144'!$CG$3:$CG$29</c:f>
              <c:numCache>
                <c:formatCode>General</c:formatCode>
                <c:ptCount val="27"/>
                <c:pt idx="0">
                  <c:v>0.01</c:v>
                </c:pt>
                <c:pt idx="1">
                  <c:v>0.19</c:v>
                </c:pt>
                <c:pt idx="2">
                  <c:v>0.75</c:v>
                </c:pt>
                <c:pt idx="3">
                  <c:v>1.37</c:v>
                </c:pt>
                <c:pt idx="4">
                  <c:v>1.95</c:v>
                </c:pt>
                <c:pt idx="5">
                  <c:v>2.67</c:v>
                </c:pt>
                <c:pt idx="6">
                  <c:v>3.41</c:v>
                </c:pt>
                <c:pt idx="7">
                  <c:v>4.12</c:v>
                </c:pt>
                <c:pt idx="8">
                  <c:v>4.84</c:v>
                </c:pt>
                <c:pt idx="9">
                  <c:v>5.68</c:v>
                </c:pt>
                <c:pt idx="10">
                  <c:v>6.37</c:v>
                </c:pt>
                <c:pt idx="11">
                  <c:v>7.03</c:v>
                </c:pt>
                <c:pt idx="12">
                  <c:v>7.65</c:v>
                </c:pt>
                <c:pt idx="13">
                  <c:v>8.17</c:v>
                </c:pt>
                <c:pt idx="14">
                  <c:v>8.5299999999999994</c:v>
                </c:pt>
                <c:pt idx="15">
                  <c:v>8.9700000000000006</c:v>
                </c:pt>
                <c:pt idx="16">
                  <c:v>9.35</c:v>
                </c:pt>
                <c:pt idx="17">
                  <c:v>9.7200000000000006</c:v>
                </c:pt>
                <c:pt idx="18">
                  <c:v>10.050000000000001</c:v>
                </c:pt>
                <c:pt idx="19">
                  <c:v>10.37</c:v>
                </c:pt>
                <c:pt idx="20">
                  <c:v>10.65</c:v>
                </c:pt>
                <c:pt idx="21">
                  <c:v>10.9</c:v>
                </c:pt>
                <c:pt idx="22">
                  <c:v>11.16</c:v>
                </c:pt>
                <c:pt idx="23">
                  <c:v>11.34</c:v>
                </c:pt>
                <c:pt idx="24">
                  <c:v>11.58</c:v>
                </c:pt>
                <c:pt idx="25">
                  <c:v>11.81</c:v>
                </c:pt>
                <c:pt idx="26">
                  <c:v>11.92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BF4-42C4-8ABB-A4F64327E5FA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'1027-0.9x144'!$CO$3:$CO$26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BF4-42C4-8ABB-A4F64327E5FA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'1027-0.9x144'!$CW$3:$CW$24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BF4-42C4-8ABB-A4F64327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57936"/>
        <c:axId val="202158496"/>
      </c:scatterChart>
      <c:valAx>
        <c:axId val="20215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Speed (rpm)</a:t>
                </a:r>
              </a:p>
            </c:rich>
          </c:tx>
          <c:layout>
            <c:manualLayout>
              <c:xMode val="edge"/>
              <c:yMode val="edge"/>
              <c:x val="0.39449347240685823"/>
              <c:y val="0.87851078108907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2158496"/>
        <c:crosses val="autoZero"/>
        <c:crossBetween val="midCat"/>
      </c:valAx>
      <c:valAx>
        <c:axId val="2021584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Current (A)</a:t>
                </a:r>
              </a:p>
            </c:rich>
          </c:tx>
          <c:layout>
            <c:manualLayout>
              <c:xMode val="edge"/>
              <c:yMode val="edge"/>
              <c:x val="3.2468555066980265E-2"/>
              <c:y val="0.39241835276919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2157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0119541742376543"/>
          <c:y val="1.443347224504417E-2"/>
          <c:w val="0.19006460632315603"/>
          <c:h val="0.964980715811524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/>
              <a:t>CV mode TI curve</a:t>
            </a:r>
          </a:p>
        </c:rich>
      </c:tx>
      <c:layout>
        <c:manualLayout>
          <c:xMode val="edge"/>
          <c:yMode val="edge"/>
          <c:x val="0.40261052595698266"/>
          <c:y val="3.2912455563307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8524854523986"/>
          <c:y val="0.20000676817800495"/>
          <c:w val="0.65424219285091767"/>
          <c:h val="0.574702992106419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'1027-0.9x144'!$M$3:$M$11</c:f>
              <c:numCache>
                <c:formatCode>General</c:formatCode>
                <c:ptCount val="9"/>
                <c:pt idx="0">
                  <c:v>0.37</c:v>
                </c:pt>
                <c:pt idx="1">
                  <c:v>2.4700000000000002</c:v>
                </c:pt>
                <c:pt idx="2">
                  <c:v>4.49</c:v>
                </c:pt>
                <c:pt idx="3">
                  <c:v>6.85</c:v>
                </c:pt>
                <c:pt idx="4">
                  <c:v>8.33</c:v>
                </c:pt>
                <c:pt idx="5">
                  <c:v>9.68</c:v>
                </c:pt>
                <c:pt idx="6">
                  <c:v>10.32</c:v>
                </c:pt>
                <c:pt idx="7">
                  <c:v>11.58</c:v>
                </c:pt>
                <c:pt idx="8">
                  <c:v>11.62</c:v>
                </c:pt>
              </c:numCache>
            </c:numRef>
          </c:xVal>
          <c:yVal>
            <c:numRef>
              <c:f>'1027-0.9x144'!$J$3:$J$11</c:f>
              <c:numCache>
                <c:formatCode>General</c:formatCode>
                <c:ptCount val="9"/>
                <c:pt idx="0">
                  <c:v>7</c:v>
                </c:pt>
                <c:pt idx="1">
                  <c:v>36.1</c:v>
                </c:pt>
                <c:pt idx="2">
                  <c:v>63</c:v>
                </c:pt>
                <c:pt idx="3">
                  <c:v>87</c:v>
                </c:pt>
                <c:pt idx="4">
                  <c:v>100.1</c:v>
                </c:pt>
                <c:pt idx="5">
                  <c:v>108.1</c:v>
                </c:pt>
                <c:pt idx="6">
                  <c:v>111.8</c:v>
                </c:pt>
                <c:pt idx="7">
                  <c:v>113</c:v>
                </c:pt>
                <c:pt idx="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7-423D-88F1-7085E9FCBF57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'1027-0.9x144'!$U$3:$U$17</c:f>
              <c:numCache>
                <c:formatCode>General</c:formatCode>
                <c:ptCount val="15"/>
                <c:pt idx="0">
                  <c:v>0.03</c:v>
                </c:pt>
                <c:pt idx="1">
                  <c:v>1.1299999999999999</c:v>
                </c:pt>
                <c:pt idx="2">
                  <c:v>2.99</c:v>
                </c:pt>
                <c:pt idx="3">
                  <c:v>4.7300000000000004</c:v>
                </c:pt>
                <c:pt idx="4">
                  <c:v>6.6</c:v>
                </c:pt>
                <c:pt idx="5">
                  <c:v>8.17</c:v>
                </c:pt>
                <c:pt idx="6">
                  <c:v>9.06</c:v>
                </c:pt>
                <c:pt idx="7">
                  <c:v>10.06</c:v>
                </c:pt>
                <c:pt idx="8">
                  <c:v>10.82</c:v>
                </c:pt>
                <c:pt idx="9">
                  <c:v>11.52</c:v>
                </c:pt>
                <c:pt idx="10">
                  <c:v>12.1</c:v>
                </c:pt>
                <c:pt idx="11">
                  <c:v>12.5</c:v>
                </c:pt>
              </c:numCache>
            </c:numRef>
          </c:xVal>
          <c:yVal>
            <c:numRef>
              <c:f>'1027-0.9x144'!$R$3:$R$17</c:f>
              <c:numCache>
                <c:formatCode>General</c:formatCode>
                <c:ptCount val="15"/>
                <c:pt idx="0">
                  <c:v>1.8</c:v>
                </c:pt>
                <c:pt idx="1">
                  <c:v>18.399999999999999</c:v>
                </c:pt>
                <c:pt idx="2">
                  <c:v>44</c:v>
                </c:pt>
                <c:pt idx="3">
                  <c:v>65.099999999999994</c:v>
                </c:pt>
                <c:pt idx="4">
                  <c:v>85.1</c:v>
                </c:pt>
                <c:pt idx="5">
                  <c:v>97.1</c:v>
                </c:pt>
                <c:pt idx="6">
                  <c:v>104</c:v>
                </c:pt>
                <c:pt idx="7">
                  <c:v>109.1</c:v>
                </c:pt>
                <c:pt idx="8">
                  <c:v>111.7</c:v>
                </c:pt>
                <c:pt idx="9">
                  <c:v>112.2</c:v>
                </c:pt>
                <c:pt idx="10">
                  <c:v>112.2</c:v>
                </c:pt>
                <c:pt idx="11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7-423D-88F1-7085E9FCBF57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'1027-0.9x144'!$AC$3:$AC$18</c:f>
              <c:numCache>
                <c:formatCode>General</c:formatCode>
                <c:ptCount val="16"/>
                <c:pt idx="0">
                  <c:v>3.0000000000000001E-3</c:v>
                </c:pt>
                <c:pt idx="1">
                  <c:v>0.48</c:v>
                </c:pt>
                <c:pt idx="2">
                  <c:v>1.5</c:v>
                </c:pt>
                <c:pt idx="3">
                  <c:v>3.17</c:v>
                </c:pt>
                <c:pt idx="4">
                  <c:v>4.6399999999999997</c:v>
                </c:pt>
                <c:pt idx="5">
                  <c:v>6.17</c:v>
                </c:pt>
                <c:pt idx="6">
                  <c:v>7.48</c:v>
                </c:pt>
                <c:pt idx="7">
                  <c:v>8.5500000000000007</c:v>
                </c:pt>
                <c:pt idx="8">
                  <c:v>9.4499999999999993</c:v>
                </c:pt>
                <c:pt idx="9">
                  <c:v>10.17</c:v>
                </c:pt>
                <c:pt idx="10">
                  <c:v>10.68</c:v>
                </c:pt>
                <c:pt idx="11">
                  <c:v>11.53</c:v>
                </c:pt>
                <c:pt idx="12">
                  <c:v>12.03</c:v>
                </c:pt>
              </c:numCache>
            </c:numRef>
          </c:xVal>
          <c:yVal>
            <c:numRef>
              <c:f>'1027-0.9x144'!$Z$3:$Z$17</c:f>
              <c:numCache>
                <c:formatCode>General</c:formatCode>
                <c:ptCount val="15"/>
                <c:pt idx="0">
                  <c:v>1.3</c:v>
                </c:pt>
                <c:pt idx="1">
                  <c:v>9.1999999999999993</c:v>
                </c:pt>
                <c:pt idx="2">
                  <c:v>25.8</c:v>
                </c:pt>
                <c:pt idx="3">
                  <c:v>46</c:v>
                </c:pt>
                <c:pt idx="4">
                  <c:v>63.4</c:v>
                </c:pt>
                <c:pt idx="5">
                  <c:v>79.7</c:v>
                </c:pt>
                <c:pt idx="6">
                  <c:v>91.3</c:v>
                </c:pt>
                <c:pt idx="7">
                  <c:v>99.6</c:v>
                </c:pt>
                <c:pt idx="8">
                  <c:v>105.1</c:v>
                </c:pt>
                <c:pt idx="9">
                  <c:v>108.2</c:v>
                </c:pt>
                <c:pt idx="10">
                  <c:v>110</c:v>
                </c:pt>
                <c:pt idx="11">
                  <c:v>110.9</c:v>
                </c:pt>
                <c:pt idx="12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7-423D-88F1-7085E9FCBF57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'1027-0.9x144'!$AK$3:$AK$19</c:f>
              <c:numCache>
                <c:formatCode>General</c:formatCode>
                <c:ptCount val="17"/>
                <c:pt idx="0">
                  <c:v>0.03</c:v>
                </c:pt>
                <c:pt idx="1">
                  <c:v>0.85</c:v>
                </c:pt>
                <c:pt idx="2">
                  <c:v>2.1</c:v>
                </c:pt>
                <c:pt idx="3">
                  <c:v>3.32</c:v>
                </c:pt>
                <c:pt idx="4">
                  <c:v>4.63</c:v>
                </c:pt>
                <c:pt idx="5">
                  <c:v>6.08</c:v>
                </c:pt>
                <c:pt idx="6">
                  <c:v>7.11</c:v>
                </c:pt>
                <c:pt idx="7">
                  <c:v>8.16</c:v>
                </c:pt>
                <c:pt idx="8">
                  <c:v>9</c:v>
                </c:pt>
                <c:pt idx="9">
                  <c:v>9.69</c:v>
                </c:pt>
                <c:pt idx="10">
                  <c:v>10.27</c:v>
                </c:pt>
                <c:pt idx="11">
                  <c:v>10.8</c:v>
                </c:pt>
                <c:pt idx="12">
                  <c:v>11.17</c:v>
                </c:pt>
                <c:pt idx="13">
                  <c:v>11.58</c:v>
                </c:pt>
                <c:pt idx="14">
                  <c:v>11.92</c:v>
                </c:pt>
                <c:pt idx="15">
                  <c:v>12.24</c:v>
                </c:pt>
              </c:numCache>
            </c:numRef>
          </c:xVal>
          <c:yVal>
            <c:numRef>
              <c:f>'1027-0.9x144'!$AH$3:$AH$20</c:f>
              <c:numCache>
                <c:formatCode>General</c:formatCode>
                <c:ptCount val="18"/>
                <c:pt idx="0">
                  <c:v>2.5</c:v>
                </c:pt>
                <c:pt idx="1">
                  <c:v>15.2</c:v>
                </c:pt>
                <c:pt idx="2">
                  <c:v>31</c:v>
                </c:pt>
                <c:pt idx="3">
                  <c:v>46.7</c:v>
                </c:pt>
                <c:pt idx="4">
                  <c:v>62</c:v>
                </c:pt>
                <c:pt idx="5">
                  <c:v>77.599999999999994</c:v>
                </c:pt>
                <c:pt idx="6">
                  <c:v>87.4</c:v>
                </c:pt>
                <c:pt idx="7">
                  <c:v>95</c:v>
                </c:pt>
                <c:pt idx="8">
                  <c:v>100.4</c:v>
                </c:pt>
                <c:pt idx="9">
                  <c:v>104.2</c:v>
                </c:pt>
                <c:pt idx="10">
                  <c:v>106.7</c:v>
                </c:pt>
                <c:pt idx="11">
                  <c:v>108.1</c:v>
                </c:pt>
                <c:pt idx="12">
                  <c:v>109</c:v>
                </c:pt>
                <c:pt idx="13">
                  <c:v>109</c:v>
                </c:pt>
                <c:pt idx="14">
                  <c:v>108.7</c:v>
                </c:pt>
                <c:pt idx="15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87-423D-88F1-7085E9FCBF57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'1027-0.9x144'!$AS$3:$AS$19</c:f>
              <c:numCache>
                <c:formatCode>General</c:formatCode>
                <c:ptCount val="17"/>
                <c:pt idx="0">
                  <c:v>0.08</c:v>
                </c:pt>
                <c:pt idx="1">
                  <c:v>0.78</c:v>
                </c:pt>
                <c:pt idx="2">
                  <c:v>1.69</c:v>
                </c:pt>
                <c:pt idx="3">
                  <c:v>2.82</c:v>
                </c:pt>
                <c:pt idx="4">
                  <c:v>3.99</c:v>
                </c:pt>
                <c:pt idx="5">
                  <c:v>5.14</c:v>
                </c:pt>
                <c:pt idx="6">
                  <c:v>6.36</c:v>
                </c:pt>
                <c:pt idx="7">
                  <c:v>7.18</c:v>
                </c:pt>
                <c:pt idx="8">
                  <c:v>8.07</c:v>
                </c:pt>
                <c:pt idx="9">
                  <c:v>8.82</c:v>
                </c:pt>
                <c:pt idx="10">
                  <c:v>9.35</c:v>
                </c:pt>
                <c:pt idx="11">
                  <c:v>9.91</c:v>
                </c:pt>
                <c:pt idx="12">
                  <c:v>10.37</c:v>
                </c:pt>
                <c:pt idx="13">
                  <c:v>10.82</c:v>
                </c:pt>
                <c:pt idx="14">
                  <c:v>11.3</c:v>
                </c:pt>
                <c:pt idx="15">
                  <c:v>11.5</c:v>
                </c:pt>
                <c:pt idx="16">
                  <c:v>11.82</c:v>
                </c:pt>
              </c:numCache>
            </c:numRef>
          </c:xVal>
          <c:yVal>
            <c:numRef>
              <c:f>'1027-0.9x144'!$AP$3:$AP$19</c:f>
              <c:numCache>
                <c:formatCode>General</c:formatCode>
                <c:ptCount val="17"/>
                <c:pt idx="0">
                  <c:v>3</c:v>
                </c:pt>
                <c:pt idx="1">
                  <c:v>13</c:v>
                </c:pt>
                <c:pt idx="2">
                  <c:v>26.1</c:v>
                </c:pt>
                <c:pt idx="3">
                  <c:v>40.5</c:v>
                </c:pt>
                <c:pt idx="4">
                  <c:v>54.6</c:v>
                </c:pt>
                <c:pt idx="5">
                  <c:v>67.3</c:v>
                </c:pt>
                <c:pt idx="6">
                  <c:v>78.900000000000006</c:v>
                </c:pt>
                <c:pt idx="7">
                  <c:v>87.6</c:v>
                </c:pt>
                <c:pt idx="8">
                  <c:v>94.2</c:v>
                </c:pt>
                <c:pt idx="9">
                  <c:v>99.4</c:v>
                </c:pt>
                <c:pt idx="10">
                  <c:v>102.5</c:v>
                </c:pt>
                <c:pt idx="11">
                  <c:v>105.1</c:v>
                </c:pt>
                <c:pt idx="12">
                  <c:v>106.5</c:v>
                </c:pt>
                <c:pt idx="13">
                  <c:v>107.8</c:v>
                </c:pt>
                <c:pt idx="14">
                  <c:v>108.3</c:v>
                </c:pt>
                <c:pt idx="15">
                  <c:v>108.5</c:v>
                </c:pt>
                <c:pt idx="16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87-423D-88F1-7085E9FCBF57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'1027-0.9x144'!$BA$3:$BA$21</c:f>
              <c:numCache>
                <c:formatCode>General</c:formatCode>
                <c:ptCount val="19"/>
                <c:pt idx="0">
                  <c:v>0.06</c:v>
                </c:pt>
                <c:pt idx="1">
                  <c:v>0.72</c:v>
                </c:pt>
                <c:pt idx="2">
                  <c:v>1.6</c:v>
                </c:pt>
                <c:pt idx="3">
                  <c:v>2.62</c:v>
                </c:pt>
                <c:pt idx="4">
                  <c:v>3.65</c:v>
                </c:pt>
                <c:pt idx="5">
                  <c:v>4.63</c:v>
                </c:pt>
                <c:pt idx="6">
                  <c:v>5.68</c:v>
                </c:pt>
                <c:pt idx="7">
                  <c:v>6.6</c:v>
                </c:pt>
                <c:pt idx="8">
                  <c:v>7.44</c:v>
                </c:pt>
                <c:pt idx="9">
                  <c:v>8.15</c:v>
                </c:pt>
                <c:pt idx="10">
                  <c:v>8.84</c:v>
                </c:pt>
                <c:pt idx="11">
                  <c:v>9.3000000000000007</c:v>
                </c:pt>
                <c:pt idx="12">
                  <c:v>10</c:v>
                </c:pt>
                <c:pt idx="13">
                  <c:v>10.42</c:v>
                </c:pt>
                <c:pt idx="14">
                  <c:v>10.69</c:v>
                </c:pt>
                <c:pt idx="15">
                  <c:v>11</c:v>
                </c:pt>
                <c:pt idx="16">
                  <c:v>11.38</c:v>
                </c:pt>
                <c:pt idx="17">
                  <c:v>11.68</c:v>
                </c:pt>
                <c:pt idx="18">
                  <c:v>11.94</c:v>
                </c:pt>
              </c:numCache>
            </c:numRef>
          </c:xVal>
          <c:yVal>
            <c:numRef>
              <c:f>'1027-0.9x144'!$AX$3:$AX$21</c:f>
              <c:numCache>
                <c:formatCode>General</c:formatCode>
                <c:ptCount val="19"/>
                <c:pt idx="0">
                  <c:v>3</c:v>
                </c:pt>
                <c:pt idx="1">
                  <c:v>12.5</c:v>
                </c:pt>
                <c:pt idx="2">
                  <c:v>25.6</c:v>
                </c:pt>
                <c:pt idx="3">
                  <c:v>37.200000000000003</c:v>
                </c:pt>
                <c:pt idx="4">
                  <c:v>49.8</c:v>
                </c:pt>
                <c:pt idx="5">
                  <c:v>61.5</c:v>
                </c:pt>
                <c:pt idx="6">
                  <c:v>72.900000000000006</c:v>
                </c:pt>
                <c:pt idx="7">
                  <c:v>82.3</c:v>
                </c:pt>
                <c:pt idx="8">
                  <c:v>89.6</c:v>
                </c:pt>
                <c:pt idx="9">
                  <c:v>95</c:v>
                </c:pt>
                <c:pt idx="10">
                  <c:v>99.6</c:v>
                </c:pt>
                <c:pt idx="11">
                  <c:v>102.3</c:v>
                </c:pt>
                <c:pt idx="12">
                  <c:v>104.5</c:v>
                </c:pt>
                <c:pt idx="13">
                  <c:v>106.3</c:v>
                </c:pt>
                <c:pt idx="14">
                  <c:v>107.2</c:v>
                </c:pt>
                <c:pt idx="15">
                  <c:v>108.1</c:v>
                </c:pt>
                <c:pt idx="16">
                  <c:v>108.4</c:v>
                </c:pt>
                <c:pt idx="17">
                  <c:v>108.3</c:v>
                </c:pt>
                <c:pt idx="18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87-423D-88F1-7085E9FCBF57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'1027-0.9x144'!$BI$3:$BI$23</c:f>
              <c:numCache>
                <c:formatCode>General</c:formatCode>
                <c:ptCount val="21"/>
                <c:pt idx="0">
                  <c:v>0.03</c:v>
                </c:pt>
                <c:pt idx="1">
                  <c:v>0.26</c:v>
                </c:pt>
                <c:pt idx="2">
                  <c:v>1.24</c:v>
                </c:pt>
                <c:pt idx="3">
                  <c:v>1.93</c:v>
                </c:pt>
                <c:pt idx="4">
                  <c:v>2.88</c:v>
                </c:pt>
                <c:pt idx="5">
                  <c:v>3.74</c:v>
                </c:pt>
                <c:pt idx="6">
                  <c:v>4.6900000000000004</c:v>
                </c:pt>
                <c:pt idx="7">
                  <c:v>5.71</c:v>
                </c:pt>
                <c:pt idx="8">
                  <c:v>6.58</c:v>
                </c:pt>
                <c:pt idx="9">
                  <c:v>7.25</c:v>
                </c:pt>
                <c:pt idx="10">
                  <c:v>8.02</c:v>
                </c:pt>
                <c:pt idx="11">
                  <c:v>8.4600000000000009</c:v>
                </c:pt>
                <c:pt idx="12">
                  <c:v>9.07</c:v>
                </c:pt>
                <c:pt idx="13">
                  <c:v>9.58</c:v>
                </c:pt>
                <c:pt idx="14">
                  <c:v>10.02</c:v>
                </c:pt>
                <c:pt idx="15">
                  <c:v>10.38</c:v>
                </c:pt>
                <c:pt idx="16">
                  <c:v>10.72</c:v>
                </c:pt>
                <c:pt idx="17">
                  <c:v>11.07</c:v>
                </c:pt>
                <c:pt idx="18">
                  <c:v>11.37</c:v>
                </c:pt>
                <c:pt idx="19">
                  <c:v>11.57</c:v>
                </c:pt>
                <c:pt idx="20">
                  <c:v>11.92</c:v>
                </c:pt>
              </c:numCache>
            </c:numRef>
          </c:xVal>
          <c:yVal>
            <c:numRef>
              <c:f>'1027-0.9x144'!$BF$3:$BF$23</c:f>
              <c:numCache>
                <c:formatCode>General</c:formatCode>
                <c:ptCount val="21"/>
                <c:pt idx="0">
                  <c:v>2.1</c:v>
                </c:pt>
                <c:pt idx="1">
                  <c:v>8.1999999999999993</c:v>
                </c:pt>
                <c:pt idx="2">
                  <c:v>18.899999999999999</c:v>
                </c:pt>
                <c:pt idx="3">
                  <c:v>30.2</c:v>
                </c:pt>
                <c:pt idx="4">
                  <c:v>41.2</c:v>
                </c:pt>
                <c:pt idx="5">
                  <c:v>51.7</c:v>
                </c:pt>
                <c:pt idx="6">
                  <c:v>62.3</c:v>
                </c:pt>
                <c:pt idx="7">
                  <c:v>73.599999999999994</c:v>
                </c:pt>
                <c:pt idx="8">
                  <c:v>82.2</c:v>
                </c:pt>
                <c:pt idx="9">
                  <c:v>88.7</c:v>
                </c:pt>
                <c:pt idx="10">
                  <c:v>94.1</c:v>
                </c:pt>
                <c:pt idx="11">
                  <c:v>98</c:v>
                </c:pt>
                <c:pt idx="12">
                  <c:v>101.6</c:v>
                </c:pt>
                <c:pt idx="13">
                  <c:v>104</c:v>
                </c:pt>
                <c:pt idx="14">
                  <c:v>105.6</c:v>
                </c:pt>
                <c:pt idx="15">
                  <c:v>107.1</c:v>
                </c:pt>
                <c:pt idx="16">
                  <c:v>107.8</c:v>
                </c:pt>
                <c:pt idx="17">
                  <c:v>108.4</c:v>
                </c:pt>
                <c:pt idx="18">
                  <c:v>108.7</c:v>
                </c:pt>
                <c:pt idx="19">
                  <c:v>108.7</c:v>
                </c:pt>
                <c:pt idx="20">
                  <c:v>108.6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87-423D-88F1-7085E9FCBF57}"/>
            </c:ext>
          </c:extLst>
        </c:ser>
        <c:ser>
          <c:idx val="7"/>
          <c:order val="7"/>
          <c:tx>
            <c:strRef>
              <c:f>'1027-0.9x144'!#REF!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'1027-0.9x144'!#REF!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87-423D-88F1-7085E9FCBF57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'1027-0.9x144'!$BQ$3:$BQ$26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0.11</c:v>
                </c:pt>
                <c:pt idx="2">
                  <c:v>0.7</c:v>
                </c:pt>
                <c:pt idx="3">
                  <c:v>1.43</c:v>
                </c:pt>
                <c:pt idx="4">
                  <c:v>2.25</c:v>
                </c:pt>
                <c:pt idx="5">
                  <c:v>3</c:v>
                </c:pt>
                <c:pt idx="6">
                  <c:v>3.88</c:v>
                </c:pt>
                <c:pt idx="7">
                  <c:v>4.87</c:v>
                </c:pt>
                <c:pt idx="8">
                  <c:v>5.55</c:v>
                </c:pt>
                <c:pt idx="9">
                  <c:v>6.51</c:v>
                </c:pt>
                <c:pt idx="10">
                  <c:v>7.2</c:v>
                </c:pt>
                <c:pt idx="11">
                  <c:v>7.87</c:v>
                </c:pt>
                <c:pt idx="12">
                  <c:v>8.44</c:v>
                </c:pt>
                <c:pt idx="13">
                  <c:v>8.92</c:v>
                </c:pt>
                <c:pt idx="14">
                  <c:v>9.4</c:v>
                </c:pt>
                <c:pt idx="15">
                  <c:v>9.82</c:v>
                </c:pt>
                <c:pt idx="16">
                  <c:v>10.19</c:v>
                </c:pt>
                <c:pt idx="17">
                  <c:v>10.66</c:v>
                </c:pt>
                <c:pt idx="18">
                  <c:v>10.86</c:v>
                </c:pt>
                <c:pt idx="19">
                  <c:v>11.17</c:v>
                </c:pt>
                <c:pt idx="20">
                  <c:v>11.39</c:v>
                </c:pt>
                <c:pt idx="21">
                  <c:v>11.67</c:v>
                </c:pt>
                <c:pt idx="22">
                  <c:v>11.88</c:v>
                </c:pt>
                <c:pt idx="23">
                  <c:v>12.1</c:v>
                </c:pt>
              </c:numCache>
            </c:numRef>
          </c:xVal>
          <c:yVal>
            <c:numRef>
              <c:f>'1027-0.9x144'!$BN$3:$BN$26</c:f>
              <c:numCache>
                <c:formatCode>General</c:formatCode>
                <c:ptCount val="24"/>
                <c:pt idx="0">
                  <c:v>2.1</c:v>
                </c:pt>
                <c:pt idx="1">
                  <c:v>4.0999999999999996</c:v>
                </c:pt>
                <c:pt idx="2">
                  <c:v>13.1</c:v>
                </c:pt>
                <c:pt idx="3">
                  <c:v>22.6</c:v>
                </c:pt>
                <c:pt idx="4">
                  <c:v>34.200000000000003</c:v>
                </c:pt>
                <c:pt idx="5">
                  <c:v>44.1</c:v>
                </c:pt>
                <c:pt idx="6">
                  <c:v>54</c:v>
                </c:pt>
                <c:pt idx="7">
                  <c:v>64.3</c:v>
                </c:pt>
                <c:pt idx="8">
                  <c:v>74</c:v>
                </c:pt>
                <c:pt idx="9">
                  <c:v>82.5</c:v>
                </c:pt>
                <c:pt idx="10">
                  <c:v>89.1</c:v>
                </c:pt>
                <c:pt idx="11">
                  <c:v>94</c:v>
                </c:pt>
                <c:pt idx="12">
                  <c:v>98.5</c:v>
                </c:pt>
                <c:pt idx="13">
                  <c:v>101.5</c:v>
                </c:pt>
                <c:pt idx="14">
                  <c:v>104.2</c:v>
                </c:pt>
                <c:pt idx="15">
                  <c:v>106.3</c:v>
                </c:pt>
                <c:pt idx="16">
                  <c:v>107.8</c:v>
                </c:pt>
                <c:pt idx="17">
                  <c:v>108.9</c:v>
                </c:pt>
                <c:pt idx="18">
                  <c:v>109.7</c:v>
                </c:pt>
                <c:pt idx="19">
                  <c:v>110.2</c:v>
                </c:pt>
                <c:pt idx="20">
                  <c:v>110.4</c:v>
                </c:pt>
                <c:pt idx="21">
                  <c:v>110.6</c:v>
                </c:pt>
                <c:pt idx="22">
                  <c:v>110.4</c:v>
                </c:pt>
                <c:pt idx="23">
                  <c:v>110.2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87-423D-88F1-7085E9FCBF57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'1027-0.9x144'!$BY$3:$BY$27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0.41</c:v>
                </c:pt>
                <c:pt idx="2">
                  <c:v>1.34</c:v>
                </c:pt>
                <c:pt idx="3">
                  <c:v>2.4</c:v>
                </c:pt>
                <c:pt idx="4">
                  <c:v>3.68</c:v>
                </c:pt>
                <c:pt idx="5">
                  <c:v>4.74</c:v>
                </c:pt>
                <c:pt idx="6">
                  <c:v>6.05</c:v>
                </c:pt>
                <c:pt idx="7">
                  <c:v>7.05</c:v>
                </c:pt>
                <c:pt idx="8">
                  <c:v>7.9</c:v>
                </c:pt>
                <c:pt idx="9">
                  <c:v>8.68</c:v>
                </c:pt>
                <c:pt idx="10">
                  <c:v>9.4</c:v>
                </c:pt>
                <c:pt idx="11">
                  <c:v>9.91</c:v>
                </c:pt>
                <c:pt idx="12">
                  <c:v>10.41</c:v>
                </c:pt>
                <c:pt idx="13">
                  <c:v>10.83</c:v>
                </c:pt>
                <c:pt idx="14">
                  <c:v>11.22</c:v>
                </c:pt>
                <c:pt idx="15">
                  <c:v>11.6</c:v>
                </c:pt>
                <c:pt idx="16">
                  <c:v>11.92</c:v>
                </c:pt>
                <c:pt idx="17">
                  <c:v>12.18</c:v>
                </c:pt>
              </c:numCache>
            </c:numRef>
          </c:xVal>
          <c:yVal>
            <c:numRef>
              <c:f>'1027-0.9x144'!$BV$3:$BV$27</c:f>
              <c:numCache>
                <c:formatCode>General</c:formatCode>
                <c:ptCount val="25"/>
                <c:pt idx="0">
                  <c:v>2.1</c:v>
                </c:pt>
                <c:pt idx="1">
                  <c:v>8.1</c:v>
                </c:pt>
                <c:pt idx="2">
                  <c:v>21.7</c:v>
                </c:pt>
                <c:pt idx="3">
                  <c:v>36.299999999999997</c:v>
                </c:pt>
                <c:pt idx="4">
                  <c:v>50.4</c:v>
                </c:pt>
                <c:pt idx="5">
                  <c:v>63.8</c:v>
                </c:pt>
                <c:pt idx="6">
                  <c:v>76.900000000000006</c:v>
                </c:pt>
                <c:pt idx="7">
                  <c:v>86.7</c:v>
                </c:pt>
                <c:pt idx="8">
                  <c:v>93.8</c:v>
                </c:pt>
                <c:pt idx="9">
                  <c:v>99.1</c:v>
                </c:pt>
                <c:pt idx="10">
                  <c:v>102.8</c:v>
                </c:pt>
                <c:pt idx="11">
                  <c:v>105.5</c:v>
                </c:pt>
                <c:pt idx="12">
                  <c:v>107.3</c:v>
                </c:pt>
                <c:pt idx="13">
                  <c:v>108.4</c:v>
                </c:pt>
                <c:pt idx="14">
                  <c:v>109.1</c:v>
                </c:pt>
                <c:pt idx="15">
                  <c:v>109.1</c:v>
                </c:pt>
                <c:pt idx="16">
                  <c:v>109</c:v>
                </c:pt>
                <c:pt idx="17">
                  <c:v>108.8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87-423D-88F1-7085E9FCBF57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'1027-0.9x144'!$CG$3:$CG$23</c:f>
              <c:numCache>
                <c:formatCode>General</c:formatCode>
                <c:ptCount val="21"/>
                <c:pt idx="0">
                  <c:v>0.01</c:v>
                </c:pt>
                <c:pt idx="1">
                  <c:v>0.19</c:v>
                </c:pt>
                <c:pt idx="2">
                  <c:v>0.75</c:v>
                </c:pt>
                <c:pt idx="3">
                  <c:v>1.37</c:v>
                </c:pt>
                <c:pt idx="4">
                  <c:v>1.95</c:v>
                </c:pt>
                <c:pt idx="5">
                  <c:v>2.67</c:v>
                </c:pt>
                <c:pt idx="6">
                  <c:v>3.41</c:v>
                </c:pt>
                <c:pt idx="7">
                  <c:v>4.12</c:v>
                </c:pt>
                <c:pt idx="8">
                  <c:v>4.84</c:v>
                </c:pt>
                <c:pt idx="9">
                  <c:v>5.68</c:v>
                </c:pt>
                <c:pt idx="10">
                  <c:v>6.37</c:v>
                </c:pt>
                <c:pt idx="11">
                  <c:v>7.03</c:v>
                </c:pt>
                <c:pt idx="12">
                  <c:v>7.65</c:v>
                </c:pt>
                <c:pt idx="13">
                  <c:v>8.17</c:v>
                </c:pt>
                <c:pt idx="14">
                  <c:v>8.5299999999999994</c:v>
                </c:pt>
                <c:pt idx="15">
                  <c:v>8.9700000000000006</c:v>
                </c:pt>
                <c:pt idx="16">
                  <c:v>9.35</c:v>
                </c:pt>
                <c:pt idx="17">
                  <c:v>9.7200000000000006</c:v>
                </c:pt>
                <c:pt idx="18">
                  <c:v>10.050000000000001</c:v>
                </c:pt>
                <c:pt idx="19">
                  <c:v>10.37</c:v>
                </c:pt>
                <c:pt idx="20">
                  <c:v>10.65</c:v>
                </c:pt>
              </c:numCache>
            </c:numRef>
          </c:xVal>
          <c:yVal>
            <c:numRef>
              <c:f>'1027-0.9x144'!$CD$3:$CD$23</c:f>
              <c:numCache>
                <c:formatCode>General</c:formatCode>
                <c:ptCount val="21"/>
                <c:pt idx="0">
                  <c:v>2.5</c:v>
                </c:pt>
                <c:pt idx="1">
                  <c:v>5.3</c:v>
                </c:pt>
                <c:pt idx="2">
                  <c:v>13.2</c:v>
                </c:pt>
                <c:pt idx="3">
                  <c:v>21.5</c:v>
                </c:pt>
                <c:pt idx="4">
                  <c:v>30.4</c:v>
                </c:pt>
                <c:pt idx="5">
                  <c:v>39.6</c:v>
                </c:pt>
                <c:pt idx="6">
                  <c:v>48.2</c:v>
                </c:pt>
                <c:pt idx="7">
                  <c:v>56.8</c:v>
                </c:pt>
                <c:pt idx="8">
                  <c:v>65</c:v>
                </c:pt>
                <c:pt idx="9">
                  <c:v>73.599999999999994</c:v>
                </c:pt>
                <c:pt idx="10">
                  <c:v>81</c:v>
                </c:pt>
                <c:pt idx="11">
                  <c:v>86.7</c:v>
                </c:pt>
                <c:pt idx="12">
                  <c:v>91.8</c:v>
                </c:pt>
                <c:pt idx="13">
                  <c:v>95.7</c:v>
                </c:pt>
                <c:pt idx="14">
                  <c:v>98.6</c:v>
                </c:pt>
                <c:pt idx="15">
                  <c:v>101.3</c:v>
                </c:pt>
                <c:pt idx="16">
                  <c:v>103.5</c:v>
                </c:pt>
                <c:pt idx="17">
                  <c:v>105.2</c:v>
                </c:pt>
                <c:pt idx="18">
                  <c:v>106.6</c:v>
                </c:pt>
                <c:pt idx="19">
                  <c:v>107.7</c:v>
                </c:pt>
                <c:pt idx="20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87-423D-88F1-7085E9FCBF57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'1027-0.9x144'!$CO$3:$CO$26</c:f>
              <c:numCache>
                <c:formatCode>General</c:formatCode>
                <c:ptCount val="24"/>
              </c:numCache>
            </c:numRef>
          </c:xVal>
          <c:yVal>
            <c:numRef>
              <c:f>'1027-0.9x144'!$CL$3:$CL$26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87-423D-88F1-7085E9FCBF57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'1027-0.9x144'!$CW$3:$CW$24</c:f>
              <c:numCache>
                <c:formatCode>General</c:formatCode>
                <c:ptCount val="22"/>
              </c:numCache>
            </c:numRef>
          </c:xVal>
          <c:yVal>
            <c:numRef>
              <c:f>'1027-0.9x144'!$CT$3:$CT$24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87-423D-88F1-7085E9FC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45600"/>
        <c:axId val="202446160"/>
      </c:scatterChart>
      <c:valAx>
        <c:axId val="202445600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Current (A)</a:t>
                </a:r>
              </a:p>
            </c:rich>
          </c:tx>
          <c:layout>
            <c:manualLayout>
              <c:xMode val="edge"/>
              <c:yMode val="edge"/>
              <c:x val="0.40910437331697175"/>
              <c:y val="0.8759791355194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2446160"/>
        <c:crosses val="autoZero"/>
        <c:crossBetween val="midCat"/>
        <c:majorUnit val="1"/>
      </c:valAx>
      <c:valAx>
        <c:axId val="20244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zh-TW"/>
                  <a:t>Torque (Nm)</a:t>
                </a:r>
              </a:p>
            </c:rich>
          </c:tx>
          <c:layout>
            <c:manualLayout>
              <c:xMode val="edge"/>
              <c:yMode val="edge"/>
              <c:x val="3.4092102123598186E-2"/>
              <c:y val="0.377227947772351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2445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0119541742376543"/>
          <c:y val="1.443347224504417E-2"/>
          <c:w val="0.19006460632315603"/>
          <c:h val="0.967042640417959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55286024941512"/>
          <c:y val="5.5291962267092841E-2"/>
          <c:w val="0.68561120424128685"/>
          <c:h val="0.72138204568488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'1027-0.9x144'!$I$1</c:f>
              <c:strCache>
                <c:ptCount val="1"/>
                <c:pt idx="0">
                  <c:v>CV40V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'1027-0.9x144'!$I$3:$I$11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103</c:v>
                </c:pt>
              </c:numCache>
            </c:numRef>
          </c:xVal>
          <c:yVal>
            <c:numRef>
              <c:f>'1027-0.9x144'!$J$3:$J$11</c:f>
              <c:numCache>
                <c:formatCode>General</c:formatCode>
                <c:ptCount val="9"/>
                <c:pt idx="0">
                  <c:v>7</c:v>
                </c:pt>
                <c:pt idx="1">
                  <c:v>36.1</c:v>
                </c:pt>
                <c:pt idx="2">
                  <c:v>63</c:v>
                </c:pt>
                <c:pt idx="3">
                  <c:v>87</c:v>
                </c:pt>
                <c:pt idx="4">
                  <c:v>100.1</c:v>
                </c:pt>
                <c:pt idx="5">
                  <c:v>108.1</c:v>
                </c:pt>
                <c:pt idx="6">
                  <c:v>111.8</c:v>
                </c:pt>
                <c:pt idx="7">
                  <c:v>113</c:v>
                </c:pt>
                <c:pt idx="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A-478A-84C6-CF795D8178E4}"/>
            </c:ext>
          </c:extLst>
        </c:ser>
        <c:ser>
          <c:idx val="1"/>
          <c:order val="1"/>
          <c:tx>
            <c:strRef>
              <c:f>'1027-0.9x144'!$Q$1</c:f>
              <c:strCache>
                <c:ptCount val="1"/>
                <c:pt idx="0">
                  <c:v>CV80V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'1027-0.9x144'!$Q$3:$Q$14</c:f>
              <c:numCache>
                <c:formatCode>General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</c:numCache>
            </c:numRef>
          </c:xVal>
          <c:yVal>
            <c:numRef>
              <c:f>'1027-0.9x144'!$R$3:$R$14</c:f>
              <c:numCache>
                <c:formatCode>General</c:formatCode>
                <c:ptCount val="12"/>
                <c:pt idx="0">
                  <c:v>1.8</c:v>
                </c:pt>
                <c:pt idx="1">
                  <c:v>18.399999999999999</c:v>
                </c:pt>
                <c:pt idx="2">
                  <c:v>44</c:v>
                </c:pt>
                <c:pt idx="3">
                  <c:v>65.099999999999994</c:v>
                </c:pt>
                <c:pt idx="4">
                  <c:v>85.1</c:v>
                </c:pt>
                <c:pt idx="5">
                  <c:v>97.1</c:v>
                </c:pt>
                <c:pt idx="6">
                  <c:v>104</c:v>
                </c:pt>
                <c:pt idx="7">
                  <c:v>109.1</c:v>
                </c:pt>
                <c:pt idx="8">
                  <c:v>111.7</c:v>
                </c:pt>
                <c:pt idx="9">
                  <c:v>112.2</c:v>
                </c:pt>
                <c:pt idx="10">
                  <c:v>112.2</c:v>
                </c:pt>
                <c:pt idx="11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A-478A-84C6-CF795D8178E4}"/>
            </c:ext>
          </c:extLst>
        </c:ser>
        <c:ser>
          <c:idx val="2"/>
          <c:order val="2"/>
          <c:tx>
            <c:strRef>
              <c:f>'1027-0.9x144'!$Y$1</c:f>
              <c:strCache>
                <c:ptCount val="1"/>
                <c:pt idx="0">
                  <c:v>CV120V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'1027-0.9x144'!$Y$3:$Y$48</c:f>
              <c:numCache>
                <c:formatCode>General</c:formatCode>
                <c:ptCount val="46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175</c:v>
                </c:pt>
                <c:pt idx="12">
                  <c:v>185</c:v>
                </c:pt>
              </c:numCache>
            </c:numRef>
          </c:xVal>
          <c:yVal>
            <c:numRef>
              <c:f>'1027-0.9x144'!$Z$3:$Z$48</c:f>
              <c:numCache>
                <c:formatCode>General</c:formatCode>
                <c:ptCount val="46"/>
                <c:pt idx="0">
                  <c:v>1.3</c:v>
                </c:pt>
                <c:pt idx="1">
                  <c:v>9.1999999999999993</c:v>
                </c:pt>
                <c:pt idx="2">
                  <c:v>25.8</c:v>
                </c:pt>
                <c:pt idx="3">
                  <c:v>46</c:v>
                </c:pt>
                <c:pt idx="4">
                  <c:v>63.4</c:v>
                </c:pt>
                <c:pt idx="5">
                  <c:v>79.7</c:v>
                </c:pt>
                <c:pt idx="6">
                  <c:v>91.3</c:v>
                </c:pt>
                <c:pt idx="7">
                  <c:v>99.6</c:v>
                </c:pt>
                <c:pt idx="8">
                  <c:v>105.1</c:v>
                </c:pt>
                <c:pt idx="9">
                  <c:v>108.2</c:v>
                </c:pt>
                <c:pt idx="10">
                  <c:v>110</c:v>
                </c:pt>
                <c:pt idx="11">
                  <c:v>110.9</c:v>
                </c:pt>
                <c:pt idx="12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4A-478A-84C6-CF795D8178E4}"/>
            </c:ext>
          </c:extLst>
        </c:ser>
        <c:ser>
          <c:idx val="3"/>
          <c:order val="3"/>
          <c:tx>
            <c:strRef>
              <c:f>'1027-0.9x144'!$AG$1</c:f>
              <c:strCache>
                <c:ptCount val="1"/>
                <c:pt idx="0">
                  <c:v>CV160V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'1027-0.9x144'!$AG$3:$AG$21</c:f>
              <c:numCache>
                <c:formatCode>General</c:formatCode>
                <c:ptCount val="19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  <c:pt idx="6">
                  <c:v>155</c:v>
                </c:pt>
                <c:pt idx="7">
                  <c:v>165</c:v>
                </c:pt>
                <c:pt idx="8">
                  <c:v>175</c:v>
                </c:pt>
                <c:pt idx="9">
                  <c:v>185</c:v>
                </c:pt>
                <c:pt idx="10">
                  <c:v>195</c:v>
                </c:pt>
                <c:pt idx="11">
                  <c:v>205</c:v>
                </c:pt>
                <c:pt idx="12">
                  <c:v>215</c:v>
                </c:pt>
                <c:pt idx="13">
                  <c:v>225</c:v>
                </c:pt>
                <c:pt idx="14">
                  <c:v>235</c:v>
                </c:pt>
                <c:pt idx="15">
                  <c:v>245</c:v>
                </c:pt>
              </c:numCache>
            </c:numRef>
          </c:xVal>
          <c:yVal>
            <c:numRef>
              <c:f>'1027-0.9x144'!$AH$3:$AH$21</c:f>
              <c:numCache>
                <c:formatCode>General</c:formatCode>
                <c:ptCount val="19"/>
                <c:pt idx="0">
                  <c:v>2.5</c:v>
                </c:pt>
                <c:pt idx="1">
                  <c:v>15.2</c:v>
                </c:pt>
                <c:pt idx="2">
                  <c:v>31</c:v>
                </c:pt>
                <c:pt idx="3">
                  <c:v>46.7</c:v>
                </c:pt>
                <c:pt idx="4">
                  <c:v>62</c:v>
                </c:pt>
                <c:pt idx="5">
                  <c:v>77.599999999999994</c:v>
                </c:pt>
                <c:pt idx="6">
                  <c:v>87.4</c:v>
                </c:pt>
                <c:pt idx="7">
                  <c:v>95</c:v>
                </c:pt>
                <c:pt idx="8">
                  <c:v>100.4</c:v>
                </c:pt>
                <c:pt idx="9">
                  <c:v>104.2</c:v>
                </c:pt>
                <c:pt idx="10">
                  <c:v>106.7</c:v>
                </c:pt>
                <c:pt idx="11">
                  <c:v>108.1</c:v>
                </c:pt>
                <c:pt idx="12">
                  <c:v>109</c:v>
                </c:pt>
                <c:pt idx="13">
                  <c:v>109</c:v>
                </c:pt>
                <c:pt idx="14">
                  <c:v>108.7</c:v>
                </c:pt>
                <c:pt idx="15">
                  <c:v>108.2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4A-478A-84C6-CF795D8178E4}"/>
            </c:ext>
          </c:extLst>
        </c:ser>
        <c:ser>
          <c:idx val="4"/>
          <c:order val="4"/>
          <c:tx>
            <c:strRef>
              <c:f>'1027-0.9x144'!$AO$1</c:f>
              <c:strCache>
                <c:ptCount val="1"/>
                <c:pt idx="0">
                  <c:v>CV200V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'1027-0.9x144'!$AO$3:$AO$22</c:f>
              <c:numCache>
                <c:formatCode>General</c:formatCode>
                <c:ptCount val="2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</c:numCache>
            </c:numRef>
          </c:xVal>
          <c:yVal>
            <c:numRef>
              <c:f>'1027-0.9x144'!$AP$3:$AP$22</c:f>
              <c:numCache>
                <c:formatCode>General</c:formatCode>
                <c:ptCount val="20"/>
                <c:pt idx="0">
                  <c:v>3</c:v>
                </c:pt>
                <c:pt idx="1">
                  <c:v>13</c:v>
                </c:pt>
                <c:pt idx="2">
                  <c:v>26.1</c:v>
                </c:pt>
                <c:pt idx="3">
                  <c:v>40.5</c:v>
                </c:pt>
                <c:pt idx="4">
                  <c:v>54.6</c:v>
                </c:pt>
                <c:pt idx="5">
                  <c:v>67.3</c:v>
                </c:pt>
                <c:pt idx="6">
                  <c:v>78.900000000000006</c:v>
                </c:pt>
                <c:pt idx="7">
                  <c:v>87.6</c:v>
                </c:pt>
                <c:pt idx="8">
                  <c:v>94.2</c:v>
                </c:pt>
                <c:pt idx="9">
                  <c:v>99.4</c:v>
                </c:pt>
                <c:pt idx="10">
                  <c:v>102.5</c:v>
                </c:pt>
                <c:pt idx="11">
                  <c:v>105.1</c:v>
                </c:pt>
                <c:pt idx="12">
                  <c:v>106.5</c:v>
                </c:pt>
                <c:pt idx="13">
                  <c:v>107.8</c:v>
                </c:pt>
                <c:pt idx="14">
                  <c:v>108.3</c:v>
                </c:pt>
                <c:pt idx="15">
                  <c:v>108.5</c:v>
                </c:pt>
                <c:pt idx="16">
                  <c:v>108.2</c:v>
                </c:pt>
                <c:pt idx="17">
                  <c:v>107.6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4A-478A-84C6-CF795D8178E4}"/>
            </c:ext>
          </c:extLst>
        </c:ser>
        <c:ser>
          <c:idx val="5"/>
          <c:order val="5"/>
          <c:tx>
            <c:strRef>
              <c:f>'1027-0.9x144'!$AW$1</c:f>
              <c:strCache>
                <c:ptCount val="1"/>
                <c:pt idx="0">
                  <c:v>CV240V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'1027-0.9x144'!$AW$3:$AW$21</c:f>
              <c:numCache>
                <c:formatCode>General</c:formatCode>
                <c:ptCount val="19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235</c:v>
                </c:pt>
                <c:pt idx="10">
                  <c:v>245</c:v>
                </c:pt>
                <c:pt idx="11">
                  <c:v>255</c:v>
                </c:pt>
                <c:pt idx="12">
                  <c:v>265</c:v>
                </c:pt>
                <c:pt idx="13">
                  <c:v>275</c:v>
                </c:pt>
                <c:pt idx="14">
                  <c:v>285</c:v>
                </c:pt>
                <c:pt idx="15">
                  <c:v>295</c:v>
                </c:pt>
                <c:pt idx="16">
                  <c:v>305</c:v>
                </c:pt>
                <c:pt idx="17">
                  <c:v>315</c:v>
                </c:pt>
                <c:pt idx="18">
                  <c:v>325</c:v>
                </c:pt>
              </c:numCache>
            </c:numRef>
          </c:xVal>
          <c:yVal>
            <c:numRef>
              <c:f>'1027-0.9x144'!$AX$3:$AX$21</c:f>
              <c:numCache>
                <c:formatCode>General</c:formatCode>
                <c:ptCount val="19"/>
                <c:pt idx="0">
                  <c:v>3</c:v>
                </c:pt>
                <c:pt idx="1">
                  <c:v>12.5</c:v>
                </c:pt>
                <c:pt idx="2">
                  <c:v>25.6</c:v>
                </c:pt>
                <c:pt idx="3">
                  <c:v>37.200000000000003</c:v>
                </c:pt>
                <c:pt idx="4">
                  <c:v>49.8</c:v>
                </c:pt>
                <c:pt idx="5">
                  <c:v>61.5</c:v>
                </c:pt>
                <c:pt idx="6">
                  <c:v>72.900000000000006</c:v>
                </c:pt>
                <c:pt idx="7">
                  <c:v>82.3</c:v>
                </c:pt>
                <c:pt idx="8">
                  <c:v>89.6</c:v>
                </c:pt>
                <c:pt idx="9">
                  <c:v>95</c:v>
                </c:pt>
                <c:pt idx="10">
                  <c:v>99.6</c:v>
                </c:pt>
                <c:pt idx="11">
                  <c:v>102.3</c:v>
                </c:pt>
                <c:pt idx="12">
                  <c:v>104.5</c:v>
                </c:pt>
                <c:pt idx="13">
                  <c:v>106.3</c:v>
                </c:pt>
                <c:pt idx="14">
                  <c:v>107.2</c:v>
                </c:pt>
                <c:pt idx="15">
                  <c:v>108.1</c:v>
                </c:pt>
                <c:pt idx="16">
                  <c:v>108.4</c:v>
                </c:pt>
                <c:pt idx="17">
                  <c:v>108.3</c:v>
                </c:pt>
                <c:pt idx="18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4A-478A-84C6-CF795D8178E4}"/>
            </c:ext>
          </c:extLst>
        </c:ser>
        <c:ser>
          <c:idx val="6"/>
          <c:order val="6"/>
          <c:tx>
            <c:strRef>
              <c:f>'1027-0.9x144'!$BE$1</c:f>
              <c:strCache>
                <c:ptCount val="1"/>
                <c:pt idx="0">
                  <c:v>CV280V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'1027-0.9x144'!$BE$3:$BE$24</c:f>
              <c:numCache>
                <c:formatCode>General</c:formatCode>
                <c:ptCount val="22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  <c:pt idx="10">
                  <c:v>265</c:v>
                </c:pt>
                <c:pt idx="11">
                  <c:v>275</c:v>
                </c:pt>
                <c:pt idx="12">
                  <c:v>285</c:v>
                </c:pt>
                <c:pt idx="13">
                  <c:v>295</c:v>
                </c:pt>
                <c:pt idx="14">
                  <c:v>305</c:v>
                </c:pt>
                <c:pt idx="15">
                  <c:v>315</c:v>
                </c:pt>
                <c:pt idx="16">
                  <c:v>325</c:v>
                </c:pt>
                <c:pt idx="17">
                  <c:v>335</c:v>
                </c:pt>
                <c:pt idx="18">
                  <c:v>345</c:v>
                </c:pt>
                <c:pt idx="19">
                  <c:v>355</c:v>
                </c:pt>
                <c:pt idx="20">
                  <c:v>365</c:v>
                </c:pt>
                <c:pt idx="21">
                  <c:v>375</c:v>
                </c:pt>
              </c:numCache>
            </c:numRef>
          </c:xVal>
          <c:yVal>
            <c:numRef>
              <c:f>'1027-0.9x144'!$BF$3:$BF$24</c:f>
              <c:numCache>
                <c:formatCode>General</c:formatCode>
                <c:ptCount val="22"/>
                <c:pt idx="0">
                  <c:v>2.1</c:v>
                </c:pt>
                <c:pt idx="1">
                  <c:v>8.1999999999999993</c:v>
                </c:pt>
                <c:pt idx="2">
                  <c:v>18.899999999999999</c:v>
                </c:pt>
                <c:pt idx="3">
                  <c:v>30.2</c:v>
                </c:pt>
                <c:pt idx="4">
                  <c:v>41.2</c:v>
                </c:pt>
                <c:pt idx="5">
                  <c:v>51.7</c:v>
                </c:pt>
                <c:pt idx="6">
                  <c:v>62.3</c:v>
                </c:pt>
                <c:pt idx="7">
                  <c:v>73.599999999999994</c:v>
                </c:pt>
                <c:pt idx="8">
                  <c:v>82.2</c:v>
                </c:pt>
                <c:pt idx="9">
                  <c:v>88.7</c:v>
                </c:pt>
                <c:pt idx="10">
                  <c:v>94.1</c:v>
                </c:pt>
                <c:pt idx="11">
                  <c:v>98</c:v>
                </c:pt>
                <c:pt idx="12">
                  <c:v>101.6</c:v>
                </c:pt>
                <c:pt idx="13">
                  <c:v>104</c:v>
                </c:pt>
                <c:pt idx="14">
                  <c:v>105.6</c:v>
                </c:pt>
                <c:pt idx="15">
                  <c:v>107.1</c:v>
                </c:pt>
                <c:pt idx="16">
                  <c:v>107.8</c:v>
                </c:pt>
                <c:pt idx="17">
                  <c:v>108.4</c:v>
                </c:pt>
                <c:pt idx="18">
                  <c:v>108.7</c:v>
                </c:pt>
                <c:pt idx="19">
                  <c:v>108.7</c:v>
                </c:pt>
                <c:pt idx="20">
                  <c:v>108.6</c:v>
                </c:pt>
                <c:pt idx="21">
                  <c:v>108.4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4A-478A-84C6-CF795D8178E4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704A-478A-84C6-CF795D8178E4}"/>
            </c:ext>
          </c:extLst>
        </c:ser>
        <c:ser>
          <c:idx val="8"/>
          <c:order val="8"/>
          <c:tx>
            <c:strRef>
              <c:f>'1027-0.9x144'!$BM$1</c:f>
              <c:strCache>
                <c:ptCount val="1"/>
                <c:pt idx="0">
                  <c:v>CV330V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'1027-0.9x144'!$BM$3:$BM$26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</c:numCache>
            </c:numRef>
          </c:xVal>
          <c:yVal>
            <c:numRef>
              <c:f>'1027-0.9x144'!$BN$3:$BN$26</c:f>
              <c:numCache>
                <c:formatCode>General</c:formatCode>
                <c:ptCount val="24"/>
                <c:pt idx="0">
                  <c:v>2.1</c:v>
                </c:pt>
                <c:pt idx="1">
                  <c:v>4.0999999999999996</c:v>
                </c:pt>
                <c:pt idx="2">
                  <c:v>13.1</c:v>
                </c:pt>
                <c:pt idx="3">
                  <c:v>22.6</c:v>
                </c:pt>
                <c:pt idx="4">
                  <c:v>34.200000000000003</c:v>
                </c:pt>
                <c:pt idx="5">
                  <c:v>44.1</c:v>
                </c:pt>
                <c:pt idx="6">
                  <c:v>54</c:v>
                </c:pt>
                <c:pt idx="7">
                  <c:v>64.3</c:v>
                </c:pt>
                <c:pt idx="8">
                  <c:v>74</c:v>
                </c:pt>
                <c:pt idx="9">
                  <c:v>82.5</c:v>
                </c:pt>
                <c:pt idx="10">
                  <c:v>89.1</c:v>
                </c:pt>
                <c:pt idx="11">
                  <c:v>94</c:v>
                </c:pt>
                <c:pt idx="12">
                  <c:v>98.5</c:v>
                </c:pt>
                <c:pt idx="13">
                  <c:v>101.5</c:v>
                </c:pt>
                <c:pt idx="14">
                  <c:v>104.2</c:v>
                </c:pt>
                <c:pt idx="15">
                  <c:v>106.3</c:v>
                </c:pt>
                <c:pt idx="16">
                  <c:v>107.8</c:v>
                </c:pt>
                <c:pt idx="17">
                  <c:v>108.9</c:v>
                </c:pt>
                <c:pt idx="18">
                  <c:v>109.7</c:v>
                </c:pt>
                <c:pt idx="19">
                  <c:v>110.2</c:v>
                </c:pt>
                <c:pt idx="20">
                  <c:v>110.4</c:v>
                </c:pt>
                <c:pt idx="21">
                  <c:v>110.6</c:v>
                </c:pt>
                <c:pt idx="22">
                  <c:v>110.4</c:v>
                </c:pt>
                <c:pt idx="23">
                  <c:v>110.2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04A-478A-84C6-CF795D8178E4}"/>
            </c:ext>
          </c:extLst>
        </c:ser>
        <c:ser>
          <c:idx val="9"/>
          <c:order val="9"/>
          <c:tx>
            <c:strRef>
              <c:f>'1027-0.9x144'!$BU$1</c:f>
              <c:strCache>
                <c:ptCount val="1"/>
                <c:pt idx="0">
                  <c:v>CV360V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'1027-0.9x144'!$BU$3:$BU$27</c:f>
              <c:numCache>
                <c:formatCode>General</c:formatCode>
                <c:ptCount val="25"/>
                <c:pt idx="0">
                  <c:v>210</c:v>
                </c:pt>
                <c:pt idx="1">
                  <c:v>225</c:v>
                </c:pt>
                <c:pt idx="2">
                  <c:v>240</c:v>
                </c:pt>
                <c:pt idx="3">
                  <c:v>255</c:v>
                </c:pt>
                <c:pt idx="4">
                  <c:v>270</c:v>
                </c:pt>
                <c:pt idx="5">
                  <c:v>285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345</c:v>
                </c:pt>
                <c:pt idx="10">
                  <c:v>360</c:v>
                </c:pt>
                <c:pt idx="11">
                  <c:v>375</c:v>
                </c:pt>
                <c:pt idx="12">
                  <c:v>390</c:v>
                </c:pt>
                <c:pt idx="13">
                  <c:v>405</c:v>
                </c:pt>
                <c:pt idx="14">
                  <c:v>420</c:v>
                </c:pt>
                <c:pt idx="15">
                  <c:v>435</c:v>
                </c:pt>
                <c:pt idx="16">
                  <c:v>450</c:v>
                </c:pt>
                <c:pt idx="17">
                  <c:v>465</c:v>
                </c:pt>
              </c:numCache>
            </c:numRef>
          </c:xVal>
          <c:yVal>
            <c:numRef>
              <c:f>'1027-0.9x144'!$BV$3:$BV$27</c:f>
              <c:numCache>
                <c:formatCode>General</c:formatCode>
                <c:ptCount val="25"/>
                <c:pt idx="0">
                  <c:v>2.1</c:v>
                </c:pt>
                <c:pt idx="1">
                  <c:v>8.1</c:v>
                </c:pt>
                <c:pt idx="2">
                  <c:v>21.7</c:v>
                </c:pt>
                <c:pt idx="3">
                  <c:v>36.299999999999997</c:v>
                </c:pt>
                <c:pt idx="4">
                  <c:v>50.4</c:v>
                </c:pt>
                <c:pt idx="5">
                  <c:v>63.8</c:v>
                </c:pt>
                <c:pt idx="6">
                  <c:v>76.900000000000006</c:v>
                </c:pt>
                <c:pt idx="7">
                  <c:v>86.7</c:v>
                </c:pt>
                <c:pt idx="8">
                  <c:v>93.8</c:v>
                </c:pt>
                <c:pt idx="9">
                  <c:v>99.1</c:v>
                </c:pt>
                <c:pt idx="10">
                  <c:v>102.8</c:v>
                </c:pt>
                <c:pt idx="11">
                  <c:v>105.5</c:v>
                </c:pt>
                <c:pt idx="12">
                  <c:v>107.3</c:v>
                </c:pt>
                <c:pt idx="13">
                  <c:v>108.4</c:v>
                </c:pt>
                <c:pt idx="14">
                  <c:v>109.1</c:v>
                </c:pt>
                <c:pt idx="15">
                  <c:v>109.1</c:v>
                </c:pt>
                <c:pt idx="16">
                  <c:v>109</c:v>
                </c:pt>
                <c:pt idx="17">
                  <c:v>108.8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04A-478A-84C6-CF795D8178E4}"/>
            </c:ext>
          </c:extLst>
        </c:ser>
        <c:ser>
          <c:idx val="10"/>
          <c:order val="10"/>
          <c:tx>
            <c:strRef>
              <c:f>'1027-0.9x144'!$CC$1</c:f>
              <c:strCache>
                <c:ptCount val="1"/>
                <c:pt idx="0">
                  <c:v>CV400V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'1027-0.9x144'!$CC$3:$CC$29</c:f>
              <c:numCache>
                <c:formatCode>General</c:formatCode>
                <c:ptCount val="27"/>
                <c:pt idx="0">
                  <c:v>235</c:v>
                </c:pt>
                <c:pt idx="1">
                  <c:v>245</c:v>
                </c:pt>
                <c:pt idx="2">
                  <c:v>255</c:v>
                </c:pt>
                <c:pt idx="3">
                  <c:v>265</c:v>
                </c:pt>
                <c:pt idx="4">
                  <c:v>275</c:v>
                </c:pt>
                <c:pt idx="5">
                  <c:v>285</c:v>
                </c:pt>
                <c:pt idx="6">
                  <c:v>295</c:v>
                </c:pt>
                <c:pt idx="7">
                  <c:v>305</c:v>
                </c:pt>
                <c:pt idx="8">
                  <c:v>315</c:v>
                </c:pt>
                <c:pt idx="9">
                  <c:v>325</c:v>
                </c:pt>
                <c:pt idx="10">
                  <c:v>335</c:v>
                </c:pt>
                <c:pt idx="11">
                  <c:v>345</c:v>
                </c:pt>
                <c:pt idx="12">
                  <c:v>355</c:v>
                </c:pt>
                <c:pt idx="13">
                  <c:v>365</c:v>
                </c:pt>
                <c:pt idx="14">
                  <c:v>375</c:v>
                </c:pt>
                <c:pt idx="15">
                  <c:v>385</c:v>
                </c:pt>
                <c:pt idx="16">
                  <c:v>395</c:v>
                </c:pt>
                <c:pt idx="17">
                  <c:v>405</c:v>
                </c:pt>
                <c:pt idx="18">
                  <c:v>415</c:v>
                </c:pt>
                <c:pt idx="19">
                  <c:v>425</c:v>
                </c:pt>
                <c:pt idx="20">
                  <c:v>435</c:v>
                </c:pt>
                <c:pt idx="21">
                  <c:v>445</c:v>
                </c:pt>
                <c:pt idx="22">
                  <c:v>455</c:v>
                </c:pt>
                <c:pt idx="23">
                  <c:v>465</c:v>
                </c:pt>
                <c:pt idx="24">
                  <c:v>475</c:v>
                </c:pt>
                <c:pt idx="25">
                  <c:v>485</c:v>
                </c:pt>
                <c:pt idx="26">
                  <c:v>495</c:v>
                </c:pt>
              </c:numCache>
            </c:numRef>
          </c:xVal>
          <c:yVal>
            <c:numRef>
              <c:f>'1027-0.9x144'!$CD$3:$CD$29</c:f>
              <c:numCache>
                <c:formatCode>General</c:formatCode>
                <c:ptCount val="27"/>
                <c:pt idx="0">
                  <c:v>2.5</c:v>
                </c:pt>
                <c:pt idx="1">
                  <c:v>5.3</c:v>
                </c:pt>
                <c:pt idx="2">
                  <c:v>13.2</c:v>
                </c:pt>
                <c:pt idx="3">
                  <c:v>21.5</c:v>
                </c:pt>
                <c:pt idx="4">
                  <c:v>30.4</c:v>
                </c:pt>
                <c:pt idx="5">
                  <c:v>39.6</c:v>
                </c:pt>
                <c:pt idx="6">
                  <c:v>48.2</c:v>
                </c:pt>
                <c:pt idx="7">
                  <c:v>56.8</c:v>
                </c:pt>
                <c:pt idx="8">
                  <c:v>65</c:v>
                </c:pt>
                <c:pt idx="9">
                  <c:v>73.599999999999994</c:v>
                </c:pt>
                <c:pt idx="10">
                  <c:v>81</c:v>
                </c:pt>
                <c:pt idx="11">
                  <c:v>86.7</c:v>
                </c:pt>
                <c:pt idx="12">
                  <c:v>91.8</c:v>
                </c:pt>
                <c:pt idx="13">
                  <c:v>95.7</c:v>
                </c:pt>
                <c:pt idx="14">
                  <c:v>98.6</c:v>
                </c:pt>
                <c:pt idx="15">
                  <c:v>101.3</c:v>
                </c:pt>
                <c:pt idx="16">
                  <c:v>103.5</c:v>
                </c:pt>
                <c:pt idx="17">
                  <c:v>105.2</c:v>
                </c:pt>
                <c:pt idx="18">
                  <c:v>106.6</c:v>
                </c:pt>
                <c:pt idx="19">
                  <c:v>107.7</c:v>
                </c:pt>
                <c:pt idx="20">
                  <c:v>108.5</c:v>
                </c:pt>
                <c:pt idx="21">
                  <c:v>109</c:v>
                </c:pt>
                <c:pt idx="22">
                  <c:v>109.5</c:v>
                </c:pt>
                <c:pt idx="23">
                  <c:v>109.7</c:v>
                </c:pt>
                <c:pt idx="24">
                  <c:v>109.9</c:v>
                </c:pt>
                <c:pt idx="25">
                  <c:v>110</c:v>
                </c:pt>
                <c:pt idx="26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04A-478A-84C6-CF795D8178E4}"/>
            </c:ext>
          </c:extLst>
        </c:ser>
        <c:ser>
          <c:idx val="11"/>
          <c:order val="11"/>
          <c:tx>
            <c:strRef>
              <c:f>'1027-0.9x144'!$CK$1</c:f>
              <c:strCache>
                <c:ptCount val="1"/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'1027-0.9x144'!$CK$3:$CK$26</c:f>
              <c:numCache>
                <c:formatCode>General</c:formatCode>
                <c:ptCount val="24"/>
              </c:numCache>
            </c:numRef>
          </c:xVal>
          <c:yVal>
            <c:numRef>
              <c:f>'1027-0.9x144'!$CL$3:$CL$26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04A-478A-84C6-CF795D8178E4}"/>
            </c:ext>
          </c:extLst>
        </c:ser>
        <c:ser>
          <c:idx val="12"/>
          <c:order val="12"/>
          <c:tx>
            <c:strRef>
              <c:f>'1027-0.9x144'!$CS$1</c:f>
              <c:strCache>
                <c:ptCount val="1"/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'1027-0.9x144'!$CS$3:$CS$24</c:f>
              <c:numCache>
                <c:formatCode>General</c:formatCode>
                <c:ptCount val="22"/>
              </c:numCache>
            </c:numRef>
          </c:xVal>
          <c:yVal>
            <c:numRef>
              <c:f>'1027-0.9x144'!$CT$3:$CT$24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04A-478A-84C6-CF795D8178E4}"/>
            </c:ext>
          </c:extLst>
        </c:ser>
        <c:ser>
          <c:idx val="13"/>
          <c:order val="13"/>
          <c:tx>
            <c:strRef>
              <c:f>葉片模擬!$E$24</c:f>
              <c:strCache>
                <c:ptCount val="1"/>
                <c:pt idx="0">
                  <c:v>4m/s</c:v>
                </c:pt>
              </c:strCache>
            </c:strRef>
          </c:tx>
          <c:marker>
            <c:symbol val="none"/>
          </c:marker>
          <c:xVal>
            <c:numRef>
              <c:f>葉片模擬!$D$26:$D$33</c:f>
              <c:numCache>
                <c:formatCode>General</c:formatCode>
                <c:ptCount val="8"/>
                <c:pt idx="0">
                  <c:v>25</c:v>
                </c:pt>
                <c:pt idx="1">
                  <c:v>46</c:v>
                </c:pt>
                <c:pt idx="2">
                  <c:v>67</c:v>
                </c:pt>
                <c:pt idx="3">
                  <c:v>88</c:v>
                </c:pt>
                <c:pt idx="4">
                  <c:v>109</c:v>
                </c:pt>
                <c:pt idx="5">
                  <c:v>130</c:v>
                </c:pt>
                <c:pt idx="6">
                  <c:v>151</c:v>
                </c:pt>
                <c:pt idx="7">
                  <c:v>172</c:v>
                </c:pt>
              </c:numCache>
            </c:numRef>
          </c:xVal>
          <c:yVal>
            <c:numRef>
              <c:f>葉片模擬!$E$26:$E$33</c:f>
              <c:numCache>
                <c:formatCode>0.0_ </c:formatCode>
                <c:ptCount val="8"/>
                <c:pt idx="0">
                  <c:v>0.8253452428605772</c:v>
                </c:pt>
                <c:pt idx="1">
                  <c:v>7.0914490441581952</c:v>
                </c:pt>
                <c:pt idx="2">
                  <c:v>12.33426179178999</c:v>
                </c:pt>
                <c:pt idx="3">
                  <c:v>14.237854643612579</c:v>
                </c:pt>
                <c:pt idx="4">
                  <c:v>13.564852918935216</c:v>
                </c:pt>
                <c:pt idx="5">
                  <c:v>11.386847373763201</c:v>
                </c:pt>
                <c:pt idx="6">
                  <c:v>8.6258530212027402</c:v>
                </c:pt>
                <c:pt idx="7">
                  <c:v>5.9316760252896685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04A-478A-84C6-CF795D8178E4}"/>
            </c:ext>
          </c:extLst>
        </c:ser>
        <c:ser>
          <c:idx val="14"/>
          <c:order val="14"/>
          <c:tx>
            <c:strRef>
              <c:f>葉片模擬!$G$24</c:f>
              <c:strCache>
                <c:ptCount val="1"/>
                <c:pt idx="0">
                  <c:v>6m/s</c:v>
                </c:pt>
              </c:strCache>
            </c:strRef>
          </c:tx>
          <c:marker>
            <c:symbol val="none"/>
          </c:marker>
          <c:xVal>
            <c:numRef>
              <c:f>葉片模擬!$F$26:$F$33</c:f>
              <c:numCache>
                <c:formatCode>General</c:formatCode>
                <c:ptCount val="8"/>
                <c:pt idx="0">
                  <c:v>30</c:v>
                </c:pt>
                <c:pt idx="1">
                  <c:v>62</c:v>
                </c:pt>
                <c:pt idx="2">
                  <c:v>94</c:v>
                </c:pt>
                <c:pt idx="3">
                  <c:v>126</c:v>
                </c:pt>
                <c:pt idx="4">
                  <c:v>158</c:v>
                </c:pt>
                <c:pt idx="5">
                  <c:v>190</c:v>
                </c:pt>
                <c:pt idx="6">
                  <c:v>222</c:v>
                </c:pt>
                <c:pt idx="7">
                  <c:v>254</c:v>
                </c:pt>
              </c:numCache>
            </c:numRef>
          </c:xVal>
          <c:yVal>
            <c:numRef>
              <c:f>葉片模擬!$G$26:$G$33</c:f>
              <c:numCache>
                <c:formatCode>0.0_ </c:formatCode>
                <c:ptCount val="8"/>
                <c:pt idx="0">
                  <c:v>2.4065337155211193</c:v>
                </c:pt>
                <c:pt idx="1">
                  <c:v>12.455674723305155</c:v>
                </c:pt>
                <c:pt idx="2">
                  <c:v>25.948064998481343</c:v>
                </c:pt>
                <c:pt idx="3">
                  <c:v>31.739671271568501</c:v>
                </c:pt>
                <c:pt idx="4">
                  <c:v>31.095535725659897</c:v>
                </c:pt>
                <c:pt idx="5">
                  <c:v>26.532822774853077</c:v>
                </c:pt>
                <c:pt idx="6">
                  <c:v>20.313122682955903</c:v>
                </c:pt>
                <c:pt idx="7">
                  <c:v>14.074431186951731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04A-478A-84C6-CF795D8178E4}"/>
            </c:ext>
          </c:extLst>
        </c:ser>
        <c:ser>
          <c:idx val="15"/>
          <c:order val="15"/>
          <c:tx>
            <c:strRef>
              <c:f>葉片模擬!$I$24</c:f>
              <c:strCache>
                <c:ptCount val="1"/>
                <c:pt idx="0">
                  <c:v>8m/s</c:v>
                </c:pt>
              </c:strCache>
            </c:strRef>
          </c:tx>
          <c:marker>
            <c:symbol val="none"/>
          </c:marker>
          <c:xVal>
            <c:numRef>
              <c:f>葉片模擬!$H$26:$H$33</c:f>
              <c:numCache>
                <c:formatCode>General</c:formatCode>
                <c:ptCount val="8"/>
                <c:pt idx="0">
                  <c:v>50</c:v>
                </c:pt>
                <c:pt idx="1">
                  <c:v>92</c:v>
                </c:pt>
                <c:pt idx="2">
                  <c:v>134</c:v>
                </c:pt>
                <c:pt idx="3">
                  <c:v>176</c:v>
                </c:pt>
                <c:pt idx="4">
                  <c:v>218</c:v>
                </c:pt>
                <c:pt idx="5">
                  <c:v>260</c:v>
                </c:pt>
                <c:pt idx="6">
                  <c:v>302</c:v>
                </c:pt>
                <c:pt idx="7">
                  <c:v>344</c:v>
                </c:pt>
              </c:numCache>
            </c:numRef>
          </c:xVal>
          <c:yVal>
            <c:numRef>
              <c:f>葉片模擬!$I$26:$I$33</c:f>
              <c:numCache>
                <c:formatCode>0.0_ </c:formatCode>
                <c:ptCount val="8"/>
                <c:pt idx="0">
                  <c:v>3.3013809714423088</c:v>
                </c:pt>
                <c:pt idx="1">
                  <c:v>28.365796176632781</c:v>
                </c:pt>
                <c:pt idx="2">
                  <c:v>49.337047167159959</c:v>
                </c:pt>
                <c:pt idx="3">
                  <c:v>56.951418574450315</c:v>
                </c:pt>
                <c:pt idx="4">
                  <c:v>54.259411675740864</c:v>
                </c:pt>
                <c:pt idx="5">
                  <c:v>45.547389495052805</c:v>
                </c:pt>
                <c:pt idx="6">
                  <c:v>34.503412084810961</c:v>
                </c:pt>
                <c:pt idx="7">
                  <c:v>23.726704101158674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04A-478A-84C6-CF795D81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5344"/>
        <c:axId val="203165904"/>
      </c:scatterChart>
      <c:valAx>
        <c:axId val="203165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Speed (rpm)</a:t>
                </a:r>
              </a:p>
            </c:rich>
          </c:tx>
          <c:layout>
            <c:manualLayout>
              <c:xMode val="edge"/>
              <c:yMode val="edge"/>
              <c:x val="0.41340466659956587"/>
              <c:y val="0.87820019745238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165904"/>
        <c:crosses val="autoZero"/>
        <c:crossBetween val="midCat"/>
        <c:majorUnit val="25"/>
      </c:valAx>
      <c:valAx>
        <c:axId val="20316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Torque (Nm)</a:t>
                </a:r>
              </a:p>
            </c:rich>
          </c:tx>
          <c:layout>
            <c:manualLayout>
              <c:xMode val="edge"/>
              <c:yMode val="edge"/>
              <c:x val="3.0568627299168726E-2"/>
              <c:y val="0.39595174456403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03165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3099934629580718"/>
          <c:y val="7.7730487420850716E-2"/>
          <c:w val="9.9118132891512667E-2"/>
          <c:h val="0.611380179906306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37</xdr:row>
      <xdr:rowOff>91440</xdr:rowOff>
    </xdr:from>
    <xdr:to>
      <xdr:col>9</xdr:col>
      <xdr:colOff>365760</xdr:colOff>
      <xdr:row>55</xdr:row>
      <xdr:rowOff>68580</xdr:rowOff>
    </xdr:to>
    <xdr:graphicFrame macro="">
      <xdr:nvGraphicFramePr>
        <xdr:cNvPr id="292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37</xdr:row>
      <xdr:rowOff>106680</xdr:rowOff>
    </xdr:from>
    <xdr:to>
      <xdr:col>18</xdr:col>
      <xdr:colOff>137160</xdr:colOff>
      <xdr:row>55</xdr:row>
      <xdr:rowOff>76200</xdr:rowOff>
    </xdr:to>
    <xdr:graphicFrame macro="">
      <xdr:nvGraphicFramePr>
        <xdr:cNvPr id="29222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56</xdr:row>
      <xdr:rowOff>15240</xdr:rowOff>
    </xdr:from>
    <xdr:to>
      <xdr:col>9</xdr:col>
      <xdr:colOff>381000</xdr:colOff>
      <xdr:row>74</xdr:row>
      <xdr:rowOff>0</xdr:rowOff>
    </xdr:to>
    <xdr:graphicFrame macro="">
      <xdr:nvGraphicFramePr>
        <xdr:cNvPr id="29223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434340</xdr:colOff>
      <xdr:row>56</xdr:row>
      <xdr:rowOff>0</xdr:rowOff>
    </xdr:from>
    <xdr:to>
      <xdr:col>18</xdr:col>
      <xdr:colOff>160020</xdr:colOff>
      <xdr:row>73</xdr:row>
      <xdr:rowOff>198120</xdr:rowOff>
    </xdr:to>
    <xdr:graphicFrame macro="">
      <xdr:nvGraphicFramePr>
        <xdr:cNvPr id="29224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</xdr:colOff>
      <xdr:row>75</xdr:row>
      <xdr:rowOff>7620</xdr:rowOff>
    </xdr:from>
    <xdr:to>
      <xdr:col>9</xdr:col>
      <xdr:colOff>388620</xdr:colOff>
      <xdr:row>93</xdr:row>
      <xdr:rowOff>0</xdr:rowOff>
    </xdr:to>
    <xdr:graphicFrame macro="">
      <xdr:nvGraphicFramePr>
        <xdr:cNvPr id="29225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434340</xdr:colOff>
      <xdr:row>75</xdr:row>
      <xdr:rowOff>0</xdr:rowOff>
    </xdr:from>
    <xdr:to>
      <xdr:col>18</xdr:col>
      <xdr:colOff>167640</xdr:colOff>
      <xdr:row>93</xdr:row>
      <xdr:rowOff>0</xdr:rowOff>
    </xdr:to>
    <xdr:graphicFrame macro="">
      <xdr:nvGraphicFramePr>
        <xdr:cNvPr id="29226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205740</xdr:colOff>
      <xdr:row>56</xdr:row>
      <xdr:rowOff>0</xdr:rowOff>
    </xdr:from>
    <xdr:to>
      <xdr:col>26</xdr:col>
      <xdr:colOff>541020</xdr:colOff>
      <xdr:row>73</xdr:row>
      <xdr:rowOff>198120</xdr:rowOff>
    </xdr:to>
    <xdr:graphicFrame macro="">
      <xdr:nvGraphicFramePr>
        <xdr:cNvPr id="29227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228600</xdr:colOff>
      <xdr:row>75</xdr:row>
      <xdr:rowOff>0</xdr:rowOff>
    </xdr:from>
    <xdr:to>
      <xdr:col>26</xdr:col>
      <xdr:colOff>563880</xdr:colOff>
      <xdr:row>92</xdr:row>
      <xdr:rowOff>198120</xdr:rowOff>
    </xdr:to>
    <xdr:graphicFrame macro="">
      <xdr:nvGraphicFramePr>
        <xdr:cNvPr id="29228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19</xdr:col>
      <xdr:colOff>0</xdr:colOff>
      <xdr:row>38</xdr:row>
      <xdr:rowOff>0</xdr:rowOff>
    </xdr:from>
    <xdr:to>
      <xdr:col>26</xdr:col>
      <xdr:colOff>68580</xdr:colOff>
      <xdr:row>55</xdr:row>
      <xdr:rowOff>91440</xdr:rowOff>
    </xdr:to>
    <xdr:pic>
      <xdr:nvPicPr>
        <xdr:cNvPr id="29229" name="Picture 9" descr="tek0000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818120"/>
          <a:ext cx="4335780" cy="3589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38</xdr:row>
      <xdr:rowOff>0</xdr:rowOff>
    </xdr:from>
    <xdr:to>
      <xdr:col>35</xdr:col>
      <xdr:colOff>68580</xdr:colOff>
      <xdr:row>55</xdr:row>
      <xdr:rowOff>91440</xdr:rowOff>
    </xdr:to>
    <xdr:pic>
      <xdr:nvPicPr>
        <xdr:cNvPr id="29230" name="Picture 10" descr="tek0000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7818120"/>
          <a:ext cx="4335780" cy="3589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259080</xdr:colOff>
      <xdr:row>120</xdr:row>
      <xdr:rowOff>30480</xdr:rowOff>
    </xdr:from>
    <xdr:to>
      <xdr:col>14</xdr:col>
      <xdr:colOff>335280</xdr:colOff>
      <xdr:row>144</xdr:row>
      <xdr:rowOff>190500</xdr:rowOff>
    </xdr:to>
    <xdr:graphicFrame macro="">
      <xdr:nvGraphicFramePr>
        <xdr:cNvPr id="2923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99060</xdr:colOff>
      <xdr:row>94</xdr:row>
      <xdr:rowOff>38100</xdr:rowOff>
    </xdr:from>
    <xdr:to>
      <xdr:col>14</xdr:col>
      <xdr:colOff>586740</xdr:colOff>
      <xdr:row>119</xdr:row>
      <xdr:rowOff>0</xdr:rowOff>
    </xdr:to>
    <xdr:graphicFrame macro="">
      <xdr:nvGraphicFramePr>
        <xdr:cNvPr id="29232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14</xdr:col>
      <xdr:colOff>76200</xdr:colOff>
      <xdr:row>174</xdr:row>
      <xdr:rowOff>160020</xdr:rowOff>
    </xdr:to>
    <xdr:graphicFrame macro="">
      <xdr:nvGraphicFramePr>
        <xdr:cNvPr id="29233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274320</xdr:colOff>
      <xdr:row>130</xdr:row>
      <xdr:rowOff>76200</xdr:rowOff>
    </xdr:from>
    <xdr:to>
      <xdr:col>30</xdr:col>
      <xdr:colOff>350520</xdr:colOff>
      <xdr:row>155</xdr:row>
      <xdr:rowOff>15240</xdr:rowOff>
    </xdr:to>
    <xdr:graphicFrame macro="">
      <xdr:nvGraphicFramePr>
        <xdr:cNvPr id="2923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441960</xdr:colOff>
      <xdr:row>157</xdr:row>
      <xdr:rowOff>76200</xdr:rowOff>
    </xdr:from>
    <xdr:to>
      <xdr:col>31</xdr:col>
      <xdr:colOff>518160</xdr:colOff>
      <xdr:row>182</xdr:row>
      <xdr:rowOff>15240</xdr:rowOff>
    </xdr:to>
    <xdr:graphicFrame macro="">
      <xdr:nvGraphicFramePr>
        <xdr:cNvPr id="29235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502920</xdr:colOff>
      <xdr:row>121</xdr:row>
      <xdr:rowOff>30480</xdr:rowOff>
    </xdr:from>
    <xdr:to>
      <xdr:col>47</xdr:col>
      <xdr:colOff>22860</xdr:colOff>
      <xdr:row>140</xdr:row>
      <xdr:rowOff>190500</xdr:rowOff>
    </xdr:to>
    <xdr:graphicFrame macro="">
      <xdr:nvGraphicFramePr>
        <xdr:cNvPr id="29236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579120</xdr:colOff>
      <xdr:row>142</xdr:row>
      <xdr:rowOff>160020</xdr:rowOff>
    </xdr:from>
    <xdr:to>
      <xdr:col>47</xdr:col>
      <xdr:colOff>510540</xdr:colOff>
      <xdr:row>163</xdr:row>
      <xdr:rowOff>45720</xdr:rowOff>
    </xdr:to>
    <xdr:graphicFrame macro="">
      <xdr:nvGraphicFramePr>
        <xdr:cNvPr id="29237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133894</xdr:colOff>
      <xdr:row>26</xdr:row>
      <xdr:rowOff>185056</xdr:rowOff>
    </xdr:from>
    <xdr:to>
      <xdr:col>11</xdr:col>
      <xdr:colOff>453934</xdr:colOff>
      <xdr:row>44</xdr:row>
      <xdr:rowOff>154576</xdr:rowOff>
    </xdr:to>
    <xdr:graphicFrame macro="">
      <xdr:nvGraphicFramePr>
        <xdr:cNvPr id="2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54428</xdr:colOff>
      <xdr:row>23</xdr:row>
      <xdr:rowOff>50075</xdr:rowOff>
    </xdr:from>
    <xdr:to>
      <xdr:col>21</xdr:col>
      <xdr:colOff>382088</xdr:colOff>
      <xdr:row>41</xdr:row>
      <xdr:rowOff>34835</xdr:rowOff>
    </xdr:to>
    <xdr:graphicFrame macro="">
      <xdr:nvGraphicFramePr>
        <xdr:cNvPr id="3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2176</xdr:rowOff>
    </xdr:from>
    <xdr:to>
      <xdr:col>31</xdr:col>
      <xdr:colOff>370113</xdr:colOff>
      <xdr:row>41</xdr:row>
      <xdr:rowOff>65313</xdr:rowOff>
    </xdr:to>
    <xdr:graphicFrame macro="">
      <xdr:nvGraphicFramePr>
        <xdr:cNvPr id="4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314597</xdr:colOff>
      <xdr:row>92</xdr:row>
      <xdr:rowOff>119744</xdr:rowOff>
    </xdr:from>
    <xdr:to>
      <xdr:col>17</xdr:col>
      <xdr:colOff>493059</xdr:colOff>
      <xdr:row>117</xdr:row>
      <xdr:rowOff>179295</xdr:rowOff>
    </xdr:to>
    <xdr:graphicFrame macro="">
      <xdr:nvGraphicFramePr>
        <xdr:cNvPr id="6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317863</xdr:colOff>
      <xdr:row>67</xdr:row>
      <xdr:rowOff>72936</xdr:rowOff>
    </xdr:from>
    <xdr:to>
      <xdr:col>17</xdr:col>
      <xdr:colOff>195943</xdr:colOff>
      <xdr:row>92</xdr:row>
      <xdr:rowOff>34835</xdr:rowOff>
    </xdr:to>
    <xdr:graphicFrame macro="">
      <xdr:nvGraphicFramePr>
        <xdr:cNvPr id="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21770</xdr:colOff>
      <xdr:row>94</xdr:row>
      <xdr:rowOff>43541</xdr:rowOff>
    </xdr:from>
    <xdr:to>
      <xdr:col>30</xdr:col>
      <xdr:colOff>468085</xdr:colOff>
      <xdr:row>115</xdr:row>
      <xdr:rowOff>65314</xdr:rowOff>
    </xdr:to>
    <xdr:graphicFrame macro="">
      <xdr:nvGraphicFramePr>
        <xdr:cNvPr id="8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522514</xdr:colOff>
      <xdr:row>23</xdr:row>
      <xdr:rowOff>10886</xdr:rowOff>
    </xdr:from>
    <xdr:to>
      <xdr:col>40</xdr:col>
      <xdr:colOff>248194</xdr:colOff>
      <xdr:row>41</xdr:row>
      <xdr:rowOff>2178</xdr:rowOff>
    </xdr:to>
    <xdr:graphicFrame macro="">
      <xdr:nvGraphicFramePr>
        <xdr:cNvPr id="10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DG120"/>
  <sheetViews>
    <sheetView topLeftCell="A120" zoomScale="70" zoomScaleNormal="70" workbookViewId="0">
      <selection activeCell="V105" sqref="V105"/>
    </sheetView>
  </sheetViews>
  <sheetFormatPr defaultRowHeight="16.5" x14ac:dyDescent="0.25"/>
  <sheetData>
    <row r="1" spans="1:103" x14ac:dyDescent="0.25">
      <c r="A1" t="s">
        <v>24</v>
      </c>
      <c r="B1" s="27" t="s">
        <v>22</v>
      </c>
      <c r="E1" t="s">
        <v>25</v>
      </c>
      <c r="I1" t="s">
        <v>26</v>
      </c>
      <c r="Q1" t="s">
        <v>27</v>
      </c>
      <c r="Y1" t="s">
        <v>28</v>
      </c>
      <c r="AG1" t="s">
        <v>29</v>
      </c>
      <c r="AO1" t="s">
        <v>30</v>
      </c>
      <c r="AW1" t="s">
        <v>31</v>
      </c>
      <c r="BE1" t="s">
        <v>32</v>
      </c>
      <c r="BM1" t="s">
        <v>23</v>
      </c>
      <c r="BU1" t="s">
        <v>33</v>
      </c>
      <c r="CC1" t="s">
        <v>34</v>
      </c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</row>
    <row r="2" spans="1:103" x14ac:dyDescent="0.25">
      <c r="A2" s="1" t="s">
        <v>35</v>
      </c>
      <c r="B2" s="1" t="s">
        <v>36</v>
      </c>
      <c r="C2" s="1" t="s">
        <v>37</v>
      </c>
      <c r="E2" s="1" t="s">
        <v>35</v>
      </c>
      <c r="F2" s="1" t="s">
        <v>37</v>
      </c>
      <c r="G2" s="2" t="s">
        <v>13</v>
      </c>
      <c r="I2" s="1" t="s">
        <v>35</v>
      </c>
      <c r="J2" s="1" t="s">
        <v>37</v>
      </c>
      <c r="K2" s="1" t="s">
        <v>38</v>
      </c>
      <c r="L2" s="1" t="s">
        <v>36</v>
      </c>
      <c r="M2" s="1" t="s">
        <v>39</v>
      </c>
      <c r="N2" s="1" t="s">
        <v>40</v>
      </c>
      <c r="O2" s="1" t="s">
        <v>41</v>
      </c>
      <c r="Q2" s="1" t="s">
        <v>35</v>
      </c>
      <c r="R2" s="1" t="s">
        <v>37</v>
      </c>
      <c r="S2" s="1" t="s">
        <v>38</v>
      </c>
      <c r="T2" s="1" t="s">
        <v>36</v>
      </c>
      <c r="U2" s="1" t="s">
        <v>39</v>
      </c>
      <c r="V2" s="1" t="s">
        <v>40</v>
      </c>
      <c r="W2" s="1" t="s">
        <v>41</v>
      </c>
      <c r="Y2" s="1" t="s">
        <v>35</v>
      </c>
      <c r="Z2" s="1" t="s">
        <v>37</v>
      </c>
      <c r="AA2" s="1" t="s">
        <v>38</v>
      </c>
      <c r="AB2" s="1" t="s">
        <v>36</v>
      </c>
      <c r="AC2" s="1" t="s">
        <v>39</v>
      </c>
      <c r="AD2" s="1" t="s">
        <v>40</v>
      </c>
      <c r="AE2" s="1" t="s">
        <v>41</v>
      </c>
      <c r="AG2" s="1" t="s">
        <v>35</v>
      </c>
      <c r="AH2" s="1" t="s">
        <v>37</v>
      </c>
      <c r="AI2" s="1" t="s">
        <v>38</v>
      </c>
      <c r="AJ2" s="1" t="s">
        <v>36</v>
      </c>
      <c r="AK2" s="1" t="s">
        <v>39</v>
      </c>
      <c r="AL2" s="1" t="s">
        <v>40</v>
      </c>
      <c r="AM2" s="1" t="s">
        <v>41</v>
      </c>
      <c r="AO2" s="1" t="s">
        <v>35</v>
      </c>
      <c r="AP2" s="1" t="s">
        <v>37</v>
      </c>
      <c r="AQ2" s="1" t="s">
        <v>38</v>
      </c>
      <c r="AR2" s="1" t="s">
        <v>36</v>
      </c>
      <c r="AS2" s="1" t="s">
        <v>39</v>
      </c>
      <c r="AT2" s="1" t="s">
        <v>40</v>
      </c>
      <c r="AU2" s="1" t="s">
        <v>41</v>
      </c>
      <c r="AW2" s="1" t="s">
        <v>35</v>
      </c>
      <c r="AX2" s="1" t="s">
        <v>37</v>
      </c>
      <c r="AY2" s="1" t="s">
        <v>38</v>
      </c>
      <c r="AZ2" s="1" t="s">
        <v>36</v>
      </c>
      <c r="BA2" s="1" t="s">
        <v>39</v>
      </c>
      <c r="BB2" s="1" t="s">
        <v>40</v>
      </c>
      <c r="BC2" s="1" t="s">
        <v>41</v>
      </c>
      <c r="BE2" s="1" t="s">
        <v>35</v>
      </c>
      <c r="BF2" s="1" t="s">
        <v>37</v>
      </c>
      <c r="BG2" s="1" t="s">
        <v>38</v>
      </c>
      <c r="BH2" s="1" t="s">
        <v>36</v>
      </c>
      <c r="BI2" s="1" t="s">
        <v>39</v>
      </c>
      <c r="BJ2" s="1" t="s">
        <v>40</v>
      </c>
      <c r="BK2" s="1" t="s">
        <v>41</v>
      </c>
      <c r="BM2" s="1" t="s">
        <v>35</v>
      </c>
      <c r="BN2" s="1" t="s">
        <v>37</v>
      </c>
      <c r="BO2" s="1" t="s">
        <v>38</v>
      </c>
      <c r="BP2" s="1" t="s">
        <v>36</v>
      </c>
      <c r="BQ2" s="1" t="s">
        <v>39</v>
      </c>
      <c r="BR2" s="1" t="s">
        <v>40</v>
      </c>
      <c r="BS2" s="1" t="s">
        <v>41</v>
      </c>
      <c r="BU2" s="1" t="s">
        <v>35</v>
      </c>
      <c r="BV2" s="1" t="s">
        <v>37</v>
      </c>
      <c r="BW2" s="1" t="s">
        <v>38</v>
      </c>
      <c r="BX2" s="1" t="s">
        <v>36</v>
      </c>
      <c r="BY2" s="1" t="s">
        <v>39</v>
      </c>
      <c r="BZ2" s="1" t="s">
        <v>40</v>
      </c>
      <c r="CA2" s="1" t="s">
        <v>41</v>
      </c>
      <c r="CC2" s="1" t="s">
        <v>35</v>
      </c>
      <c r="CD2" s="1" t="s">
        <v>37</v>
      </c>
      <c r="CE2" s="1" t="s">
        <v>38</v>
      </c>
      <c r="CF2" s="1" t="s">
        <v>36</v>
      </c>
      <c r="CG2" s="1" t="s">
        <v>39</v>
      </c>
      <c r="CH2" s="1" t="s">
        <v>40</v>
      </c>
      <c r="CI2" s="1" t="s">
        <v>41</v>
      </c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spans="1:103" x14ac:dyDescent="0.25">
      <c r="A3" s="1">
        <v>0</v>
      </c>
      <c r="B3" s="1">
        <v>0</v>
      </c>
      <c r="C3" s="1"/>
      <c r="E3" s="1">
        <v>20</v>
      </c>
      <c r="F3" s="1">
        <v>79</v>
      </c>
      <c r="G3" s="2">
        <v>5.8</v>
      </c>
      <c r="I3" s="1">
        <v>25</v>
      </c>
      <c r="J3" s="1">
        <v>7</v>
      </c>
      <c r="K3" s="1">
        <f t="shared" ref="K3:K11" si="0">I3*J3*2*PI()/60</f>
        <v>18.325957145940457</v>
      </c>
      <c r="L3" s="1">
        <v>40</v>
      </c>
      <c r="M3" s="1">
        <v>0.37</v>
      </c>
      <c r="N3" s="1">
        <f t="shared" ref="N3:N11" si="1">L3*M3</f>
        <v>14.8</v>
      </c>
      <c r="O3" s="1">
        <f t="shared" ref="O3:O11" si="2">(N3/K3)*100</f>
        <v>80.759765408916053</v>
      </c>
      <c r="Q3" s="1">
        <v>45</v>
      </c>
      <c r="R3" s="1">
        <v>1.8</v>
      </c>
      <c r="S3" s="1">
        <f t="shared" ref="S3:S14" si="3">Q3*R3*2*PI()/60</f>
        <v>8.4823001646924414</v>
      </c>
      <c r="T3" s="1">
        <v>80</v>
      </c>
      <c r="U3" s="1">
        <v>0.03</v>
      </c>
      <c r="V3" s="1">
        <f t="shared" ref="V3:V14" si="4">T3*U3</f>
        <v>2.4</v>
      </c>
      <c r="W3" s="1">
        <f t="shared" ref="W3:W14" si="5">(V3/S3)*100</f>
        <v>28.294212105225835</v>
      </c>
      <c r="Y3" s="1">
        <v>65</v>
      </c>
      <c r="Z3" s="1">
        <v>1.3</v>
      </c>
      <c r="AA3" s="1">
        <f t="shared" ref="AA3:AA15" si="6">Y3*Z3*2*PI()/60</f>
        <v>8.8488193076112509</v>
      </c>
      <c r="AB3" s="1">
        <v>120</v>
      </c>
      <c r="AC3" s="1">
        <v>3.0000000000000001E-3</v>
      </c>
      <c r="AD3" s="1">
        <f t="shared" ref="AD3:AD15" si="7">AB3*AC3</f>
        <v>0.36</v>
      </c>
      <c r="AE3" s="1">
        <f t="shared" ref="AE3:AE15" si="8">(AD3/AA3)*100</f>
        <v>4.0683393737099873</v>
      </c>
      <c r="AG3" s="1">
        <v>95</v>
      </c>
      <c r="AH3" s="1">
        <v>2.5</v>
      </c>
      <c r="AI3" s="1">
        <f t="shared" ref="AI3:AI18" si="9">AG3*AH3*2*PI()/60</f>
        <v>24.870941840919198</v>
      </c>
      <c r="AJ3" s="1">
        <v>160</v>
      </c>
      <c r="AK3" s="1">
        <v>0.03</v>
      </c>
      <c r="AL3" s="1">
        <f t="shared" ref="AL3:AL18" si="10">AJ3*AK3</f>
        <v>4.8</v>
      </c>
      <c r="AM3" s="1">
        <f t="shared" ref="AM3:AM18" si="11">(AL3/AI3)*100</f>
        <v>19.29963099388036</v>
      </c>
      <c r="AO3" s="1">
        <v>120</v>
      </c>
      <c r="AP3" s="1">
        <v>3</v>
      </c>
      <c r="AQ3" s="1">
        <f t="shared" ref="AQ3:AQ20" si="12">AO3*AP3*2*PI()/60</f>
        <v>37.699111843077517</v>
      </c>
      <c r="AR3" s="1">
        <v>200</v>
      </c>
      <c r="AS3" s="1">
        <v>0.08</v>
      </c>
      <c r="AT3" s="1">
        <f t="shared" ref="AT3:AT20" si="13">AR3*AS3</f>
        <v>16</v>
      </c>
      <c r="AU3" s="1">
        <f t="shared" ref="AU3:AU20" si="14">(AT3/AQ3)*100</f>
        <v>42.441318157838758</v>
      </c>
      <c r="AW3" s="1">
        <v>145</v>
      </c>
      <c r="AX3" s="1">
        <v>3</v>
      </c>
      <c r="AY3" s="1">
        <f t="shared" ref="AY3:AY21" si="15">AW3*AX3*2*PI()/60</f>
        <v>45.553093477052002</v>
      </c>
      <c r="AZ3" s="1">
        <v>240</v>
      </c>
      <c r="BA3" s="1">
        <v>0.06</v>
      </c>
      <c r="BB3" s="1">
        <f t="shared" ref="BB3:BB21" si="16">AZ3*BA3</f>
        <v>14.399999999999999</v>
      </c>
      <c r="BC3" s="1">
        <f t="shared" ref="BC3:BC21" si="17">(BB3/AY3)*100</f>
        <v>31.611464558941964</v>
      </c>
      <c r="BE3" s="1">
        <v>165</v>
      </c>
      <c r="BF3" s="1">
        <v>2.1</v>
      </c>
      <c r="BG3" s="1">
        <f t="shared" ref="BG3:BG24" si="18">BE3*BF3*2*PI()/60</f>
        <v>36.28539514896211</v>
      </c>
      <c r="BH3" s="1">
        <v>280</v>
      </c>
      <c r="BI3" s="1">
        <v>0.03</v>
      </c>
      <c r="BJ3" s="1">
        <f t="shared" ref="BJ3:BJ24" si="19">BH3*BI3</f>
        <v>8.4</v>
      </c>
      <c r="BK3" s="1">
        <f t="shared" ref="BK3:BK24" si="20">(BJ3/BG3)*100</f>
        <v>23.149809904275685</v>
      </c>
      <c r="BM3" s="1">
        <v>190</v>
      </c>
      <c r="BN3" s="1">
        <v>2.1</v>
      </c>
      <c r="BO3" s="1">
        <f t="shared" ref="BO3:BO26" si="21">BM3*BN3*2*PI()/60</f>
        <v>41.78318229274425</v>
      </c>
      <c r="BP3" s="1">
        <v>330</v>
      </c>
      <c r="BQ3" s="1">
        <v>4.0000000000000001E-3</v>
      </c>
      <c r="BR3" s="1">
        <f t="shared" ref="BR3:BR26" si="22">BP3*BQ3</f>
        <v>1.32</v>
      </c>
      <c r="BS3" s="1">
        <f t="shared" ref="BS3:BS26" si="23">(BR3/BO3)*100</f>
        <v>3.1591657876887496</v>
      </c>
      <c r="BU3" s="1">
        <v>210</v>
      </c>
      <c r="BV3" s="1">
        <v>2.1</v>
      </c>
      <c r="BW3" s="1">
        <f t="shared" ref="BW3:BW20" si="24">BU3*BV3*2*PI()/60</f>
        <v>46.181412007769957</v>
      </c>
      <c r="BX3" s="1">
        <v>360</v>
      </c>
      <c r="BY3" s="1">
        <v>4.0000000000000001E-3</v>
      </c>
      <c r="BZ3" s="1">
        <f t="shared" ref="BZ3:BZ20" si="25">BX3*BY3</f>
        <v>1.44</v>
      </c>
      <c r="CA3" s="1">
        <f t="shared" ref="CA3:CA20" si="26">(BZ3/BW3)*100</f>
        <v>3.118137660575909</v>
      </c>
      <c r="CC3" s="1">
        <v>235</v>
      </c>
      <c r="CD3" s="1">
        <v>2.5</v>
      </c>
      <c r="CE3" s="1">
        <f t="shared" ref="CE3:CE29" si="27">CC3*CD3*2*PI()/60</f>
        <v>61.522856132800115</v>
      </c>
      <c r="CF3" s="1">
        <v>400</v>
      </c>
      <c r="CG3" s="1">
        <v>0.01</v>
      </c>
      <c r="CH3" s="1">
        <f t="shared" ref="CH3:CH29" si="28">CF3*CG3</f>
        <v>4</v>
      </c>
      <c r="CI3" s="1">
        <f t="shared" ref="CI3:CI29" si="29">(CH3/CE3)*100</f>
        <v>6.501648739073171</v>
      </c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spans="1:103" x14ac:dyDescent="0.25">
      <c r="A4" s="1">
        <v>30</v>
      </c>
      <c r="B4" s="1">
        <v>62.7</v>
      </c>
      <c r="C4" s="1"/>
      <c r="E4" s="1">
        <v>25</v>
      </c>
      <c r="F4" s="1">
        <v>92</v>
      </c>
      <c r="G4" s="2">
        <v>7.2</v>
      </c>
      <c r="I4" s="1">
        <v>35</v>
      </c>
      <c r="J4" s="1">
        <v>36.1</v>
      </c>
      <c r="K4" s="1">
        <f t="shared" si="0"/>
        <v>132.31341059369012</v>
      </c>
      <c r="L4" s="1">
        <v>40</v>
      </c>
      <c r="M4" s="1">
        <v>2.4700000000000002</v>
      </c>
      <c r="N4" s="1">
        <f t="shared" si="1"/>
        <v>98.800000000000011</v>
      </c>
      <c r="O4" s="1">
        <f t="shared" si="2"/>
        <v>74.67119134537046</v>
      </c>
      <c r="Q4" s="1">
        <v>55</v>
      </c>
      <c r="R4" s="1">
        <v>18.399999999999999</v>
      </c>
      <c r="S4" s="1">
        <f t="shared" si="3"/>
        <v>105.97639218109568</v>
      </c>
      <c r="T4" s="1">
        <v>80</v>
      </c>
      <c r="U4" s="1">
        <v>1.1299999999999999</v>
      </c>
      <c r="V4" s="1">
        <f t="shared" si="4"/>
        <v>90.399999999999991</v>
      </c>
      <c r="W4" s="1">
        <f t="shared" si="5"/>
        <v>85.302016929885411</v>
      </c>
      <c r="Y4" s="1">
        <v>75</v>
      </c>
      <c r="Z4" s="1">
        <v>9.1999999999999993</v>
      </c>
      <c r="AA4" s="1">
        <f t="shared" si="6"/>
        <v>72.256631032565252</v>
      </c>
      <c r="AB4" s="1">
        <v>120</v>
      </c>
      <c r="AC4" s="1">
        <v>0.48</v>
      </c>
      <c r="AD4" s="1">
        <f t="shared" si="7"/>
        <v>57.599999999999994</v>
      </c>
      <c r="AE4" s="1">
        <f t="shared" si="8"/>
        <v>79.715867148636249</v>
      </c>
      <c r="AG4" s="1">
        <v>105</v>
      </c>
      <c r="AH4" s="1">
        <v>15.2</v>
      </c>
      <c r="AI4" s="1">
        <f t="shared" si="9"/>
        <v>167.132729170977</v>
      </c>
      <c r="AJ4" s="1">
        <v>160</v>
      </c>
      <c r="AK4" s="1">
        <v>0.85</v>
      </c>
      <c r="AL4" s="1">
        <f t="shared" si="10"/>
        <v>136</v>
      </c>
      <c r="AM4" s="1">
        <f t="shared" si="11"/>
        <v>81.37245210713445</v>
      </c>
      <c r="AO4" s="1">
        <v>130</v>
      </c>
      <c r="AP4" s="1">
        <v>13</v>
      </c>
      <c r="AQ4" s="1">
        <f t="shared" si="12"/>
        <v>176.97638615222502</v>
      </c>
      <c r="AR4" s="1">
        <v>200</v>
      </c>
      <c r="AS4" s="1">
        <v>0.78</v>
      </c>
      <c r="AT4" s="1">
        <f t="shared" si="13"/>
        <v>156</v>
      </c>
      <c r="AU4" s="1">
        <f t="shared" si="14"/>
        <v>88.147353097049731</v>
      </c>
      <c r="AW4" s="1">
        <v>155</v>
      </c>
      <c r="AX4" s="1">
        <v>12.5</v>
      </c>
      <c r="AY4" s="1">
        <f t="shared" si="15"/>
        <v>202.89452554434081</v>
      </c>
      <c r="AZ4" s="1">
        <v>240</v>
      </c>
      <c r="BA4" s="1">
        <v>0.72</v>
      </c>
      <c r="BB4" s="1">
        <f t="shared" si="16"/>
        <v>172.79999999999998</v>
      </c>
      <c r="BC4" s="1">
        <f t="shared" si="17"/>
        <v>85.167403869768805</v>
      </c>
      <c r="BE4" s="1">
        <v>175</v>
      </c>
      <c r="BF4" s="1">
        <v>8.1999999999999993</v>
      </c>
      <c r="BG4" s="1">
        <f t="shared" si="18"/>
        <v>150.27284859671175</v>
      </c>
      <c r="BH4" s="1">
        <v>280</v>
      </c>
      <c r="BI4" s="1">
        <v>0.26</v>
      </c>
      <c r="BJ4" s="1">
        <f t="shared" si="19"/>
        <v>72.8</v>
      </c>
      <c r="BK4" s="1">
        <f t="shared" si="20"/>
        <v>48.445211946020827</v>
      </c>
      <c r="BM4" s="1">
        <v>200</v>
      </c>
      <c r="BN4" s="1">
        <v>4.0999999999999996</v>
      </c>
      <c r="BO4" s="1">
        <f t="shared" si="21"/>
        <v>85.870199198121</v>
      </c>
      <c r="BP4" s="1">
        <v>330</v>
      </c>
      <c r="BQ4" s="1">
        <v>0.11</v>
      </c>
      <c r="BR4" s="1">
        <f t="shared" si="22"/>
        <v>36.299999999999997</v>
      </c>
      <c r="BS4" s="1">
        <f t="shared" si="23"/>
        <v>42.273105616359516</v>
      </c>
      <c r="BU4" s="1">
        <v>225</v>
      </c>
      <c r="BV4" s="1">
        <v>8.1</v>
      </c>
      <c r="BW4" s="1">
        <f t="shared" si="24"/>
        <v>190.85175370557994</v>
      </c>
      <c r="BX4" s="1">
        <v>360</v>
      </c>
      <c r="BY4" s="1">
        <v>0.41</v>
      </c>
      <c r="BZ4" s="1">
        <f t="shared" si="25"/>
        <v>147.6</v>
      </c>
      <c r="CA4" s="1">
        <f t="shared" si="26"/>
        <v>77.337513087617282</v>
      </c>
      <c r="CC4" s="1">
        <v>245</v>
      </c>
      <c r="CD4" s="1">
        <v>5.3</v>
      </c>
      <c r="CE4" s="1">
        <f t="shared" si="27"/>
        <v>135.97860202287822</v>
      </c>
      <c r="CF4" s="1">
        <v>400</v>
      </c>
      <c r="CG4" s="1">
        <v>0.19</v>
      </c>
      <c r="CH4" s="1">
        <f t="shared" si="28"/>
        <v>76</v>
      </c>
      <c r="CI4" s="1">
        <f t="shared" si="29"/>
        <v>55.891146746171948</v>
      </c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spans="1:103" x14ac:dyDescent="0.25">
      <c r="A5" s="1">
        <v>40</v>
      </c>
      <c r="B5" s="1">
        <v>81.2</v>
      </c>
      <c r="C5" s="1"/>
      <c r="E5" s="1">
        <v>30</v>
      </c>
      <c r="F5" s="1">
        <v>101</v>
      </c>
      <c r="G5" s="2">
        <v>8.4700000000000006</v>
      </c>
      <c r="I5" s="1">
        <v>45</v>
      </c>
      <c r="J5" s="1">
        <v>63</v>
      </c>
      <c r="K5" s="1">
        <f t="shared" si="0"/>
        <v>296.88050576423547</v>
      </c>
      <c r="L5" s="1">
        <v>40</v>
      </c>
      <c r="M5" s="1">
        <v>4.49</v>
      </c>
      <c r="N5" s="1">
        <f t="shared" si="1"/>
        <v>179.60000000000002</v>
      </c>
      <c r="O5" s="1">
        <f t="shared" si="2"/>
        <v>60.49572016784002</v>
      </c>
      <c r="Q5" s="1">
        <v>65</v>
      </c>
      <c r="R5" s="1">
        <v>44</v>
      </c>
      <c r="S5" s="1">
        <f t="shared" si="3"/>
        <v>299.49849964222699</v>
      </c>
      <c r="T5" s="1">
        <v>80</v>
      </c>
      <c r="U5" s="1">
        <v>2.99</v>
      </c>
      <c r="V5" s="1">
        <f t="shared" si="4"/>
        <v>239.20000000000002</v>
      </c>
      <c r="W5" s="1">
        <f t="shared" si="5"/>
        <v>79.866844169751104</v>
      </c>
      <c r="Y5" s="1">
        <v>85</v>
      </c>
      <c r="Z5" s="1">
        <v>25.8</v>
      </c>
      <c r="AA5" s="1">
        <f t="shared" si="6"/>
        <v>229.65042297741385</v>
      </c>
      <c r="AB5" s="1">
        <v>120</v>
      </c>
      <c r="AC5" s="1">
        <v>1.5</v>
      </c>
      <c r="AD5" s="1">
        <f t="shared" si="7"/>
        <v>180</v>
      </c>
      <c r="AE5" s="1">
        <f t="shared" si="8"/>
        <v>78.379999333901949</v>
      </c>
      <c r="AG5" s="1">
        <v>115</v>
      </c>
      <c r="AH5" s="1">
        <v>31</v>
      </c>
      <c r="AI5" s="1">
        <f t="shared" si="9"/>
        <v>373.32592700158705</v>
      </c>
      <c r="AJ5" s="1">
        <v>160</v>
      </c>
      <c r="AK5" s="1">
        <v>2.1</v>
      </c>
      <c r="AL5" s="1">
        <f t="shared" si="10"/>
        <v>336</v>
      </c>
      <c r="AM5" s="1">
        <f t="shared" si="11"/>
        <v>90.001785490395804</v>
      </c>
      <c r="AO5" s="1">
        <v>140</v>
      </c>
      <c r="AP5" s="1">
        <v>26.1</v>
      </c>
      <c r="AQ5" s="1">
        <f t="shared" si="12"/>
        <v>382.64598520723678</v>
      </c>
      <c r="AR5" s="1">
        <v>200</v>
      </c>
      <c r="AS5" s="1">
        <v>1.69</v>
      </c>
      <c r="AT5" s="1">
        <f t="shared" si="13"/>
        <v>338</v>
      </c>
      <c r="AU5" s="1">
        <f t="shared" si="14"/>
        <v>88.332300106831909</v>
      </c>
      <c r="AW5" s="1">
        <v>165</v>
      </c>
      <c r="AX5" s="1">
        <v>25.6</v>
      </c>
      <c r="AY5" s="1">
        <f t="shared" si="15"/>
        <v>442.33624562544287</v>
      </c>
      <c r="AZ5" s="1">
        <v>240</v>
      </c>
      <c r="BA5" s="1">
        <v>1.6</v>
      </c>
      <c r="BB5" s="1">
        <f t="shared" si="16"/>
        <v>384</v>
      </c>
      <c r="BC5" s="1">
        <f t="shared" si="17"/>
        <v>86.811787141033818</v>
      </c>
      <c r="BE5" s="1">
        <v>185</v>
      </c>
      <c r="BF5" s="1">
        <v>18.899999999999999</v>
      </c>
      <c r="BG5" s="1">
        <f t="shared" si="18"/>
        <v>366.15262377589039</v>
      </c>
      <c r="BH5" s="1">
        <v>280</v>
      </c>
      <c r="BI5" s="1">
        <v>1.24</v>
      </c>
      <c r="BJ5" s="1">
        <f t="shared" si="19"/>
        <v>347.2</v>
      </c>
      <c r="BK5" s="1">
        <f t="shared" si="20"/>
        <v>94.82384597427037</v>
      </c>
      <c r="BM5" s="1">
        <v>210</v>
      </c>
      <c r="BN5" s="1">
        <v>13.1</v>
      </c>
      <c r="BO5" s="1">
        <f t="shared" si="21"/>
        <v>288.08404633418399</v>
      </c>
      <c r="BP5" s="1">
        <v>330</v>
      </c>
      <c r="BQ5" s="1">
        <v>0.7</v>
      </c>
      <c r="BR5" s="1">
        <f t="shared" si="22"/>
        <v>230.99999999999997</v>
      </c>
      <c r="BS5" s="1">
        <f t="shared" si="23"/>
        <v>80.184933160802231</v>
      </c>
      <c r="BU5" s="1">
        <v>240</v>
      </c>
      <c r="BV5" s="1">
        <v>21.7</v>
      </c>
      <c r="BW5" s="1">
        <f t="shared" si="24"/>
        <v>545.3804846631881</v>
      </c>
      <c r="BX5" s="1">
        <v>360</v>
      </c>
      <c r="BY5" s="1">
        <v>1.34</v>
      </c>
      <c r="BZ5" s="1">
        <f t="shared" si="25"/>
        <v>482.40000000000003</v>
      </c>
      <c r="CA5" s="1">
        <f t="shared" si="26"/>
        <v>88.452009847385156</v>
      </c>
      <c r="CC5" s="1">
        <v>255</v>
      </c>
      <c r="CD5" s="1">
        <v>13.2</v>
      </c>
      <c r="CE5" s="1">
        <f t="shared" si="27"/>
        <v>352.48669573277482</v>
      </c>
      <c r="CF5" s="1">
        <v>400</v>
      </c>
      <c r="CG5" s="1">
        <v>0.75</v>
      </c>
      <c r="CH5" s="1">
        <f t="shared" si="28"/>
        <v>300</v>
      </c>
      <c r="CI5" s="1">
        <f t="shared" si="29"/>
        <v>85.109595236307669</v>
      </c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spans="1:103" x14ac:dyDescent="0.25">
      <c r="A6" s="1">
        <v>50</v>
      </c>
      <c r="B6" s="1">
        <v>95</v>
      </c>
      <c r="C6" s="1"/>
      <c r="E6" s="1">
        <v>35</v>
      </c>
      <c r="F6" s="1">
        <v>106</v>
      </c>
      <c r="G6" s="2">
        <v>9.14</v>
      </c>
      <c r="I6" s="1">
        <v>55</v>
      </c>
      <c r="J6" s="1">
        <v>87</v>
      </c>
      <c r="K6" s="1">
        <f t="shared" si="0"/>
        <v>501.08402824757201</v>
      </c>
      <c r="L6" s="1">
        <v>40</v>
      </c>
      <c r="M6" s="1">
        <v>6.85</v>
      </c>
      <c r="N6" s="1">
        <f t="shared" si="1"/>
        <v>274</v>
      </c>
      <c r="O6" s="1">
        <f t="shared" si="2"/>
        <v>54.681447532513261</v>
      </c>
      <c r="Q6" s="1">
        <v>75</v>
      </c>
      <c r="R6" s="1">
        <v>65.099999999999994</v>
      </c>
      <c r="S6" s="1">
        <f t="shared" si="3"/>
        <v>511.29420437173883</v>
      </c>
      <c r="T6" s="1">
        <v>80</v>
      </c>
      <c r="U6" s="1">
        <v>4.7300000000000004</v>
      </c>
      <c r="V6" s="1">
        <f t="shared" si="4"/>
        <v>378.40000000000003</v>
      </c>
      <c r="W6" s="1">
        <f t="shared" si="5"/>
        <v>74.008270925927135</v>
      </c>
      <c r="Y6" s="1">
        <v>95</v>
      </c>
      <c r="Z6" s="1">
        <v>46</v>
      </c>
      <c r="AA6" s="1">
        <f t="shared" si="6"/>
        <v>457.6253298729132</v>
      </c>
      <c r="AB6" s="1">
        <v>120</v>
      </c>
      <c r="AC6" s="1">
        <v>3.17</v>
      </c>
      <c r="AD6" s="1">
        <f t="shared" si="7"/>
        <v>380.4</v>
      </c>
      <c r="AE6" s="1">
        <f t="shared" si="8"/>
        <v>83.124769362229273</v>
      </c>
      <c r="AG6" s="1">
        <v>125</v>
      </c>
      <c r="AH6" s="1">
        <v>46.7</v>
      </c>
      <c r="AI6" s="1">
        <f t="shared" si="9"/>
        <v>611.30157051101389</v>
      </c>
      <c r="AJ6" s="1">
        <v>160</v>
      </c>
      <c r="AK6" s="1">
        <v>3.32</v>
      </c>
      <c r="AL6" s="1">
        <f t="shared" si="10"/>
        <v>531.19999999999993</v>
      </c>
      <c r="AM6" s="1">
        <f t="shared" si="11"/>
        <v>86.896554110918842</v>
      </c>
      <c r="AO6" s="1">
        <v>150</v>
      </c>
      <c r="AP6" s="1">
        <v>40.5</v>
      </c>
      <c r="AQ6" s="1">
        <f t="shared" si="12"/>
        <v>636.17251235193316</v>
      </c>
      <c r="AR6" s="1">
        <v>200</v>
      </c>
      <c r="AS6" s="1">
        <v>2.82</v>
      </c>
      <c r="AT6" s="1">
        <f t="shared" si="13"/>
        <v>564</v>
      </c>
      <c r="AU6" s="1">
        <f t="shared" si="14"/>
        <v>88.655197929707612</v>
      </c>
      <c r="AW6" s="1">
        <v>175</v>
      </c>
      <c r="AX6" s="1">
        <v>37.200000000000003</v>
      </c>
      <c r="AY6" s="1">
        <f t="shared" si="15"/>
        <v>681.72560582898529</v>
      </c>
      <c r="AZ6" s="1">
        <v>240</v>
      </c>
      <c r="BA6" s="1">
        <v>2.62</v>
      </c>
      <c r="BB6" s="1">
        <f t="shared" si="16"/>
        <v>628.80000000000007</v>
      </c>
      <c r="BC6" s="1">
        <f t="shared" si="17"/>
        <v>92.23652370155186</v>
      </c>
      <c r="BE6" s="1">
        <v>195</v>
      </c>
      <c r="BF6" s="1">
        <v>30.2</v>
      </c>
      <c r="BG6" s="1">
        <f t="shared" si="18"/>
        <v>616.69463789967642</v>
      </c>
      <c r="BH6" s="1">
        <v>280</v>
      </c>
      <c r="BI6" s="1">
        <v>1.93</v>
      </c>
      <c r="BJ6" s="1">
        <f t="shared" si="19"/>
        <v>540.4</v>
      </c>
      <c r="BK6" s="1">
        <f t="shared" si="20"/>
        <v>87.628457714579966</v>
      </c>
      <c r="BM6" s="1">
        <v>220</v>
      </c>
      <c r="BN6" s="1">
        <v>22.6</v>
      </c>
      <c r="BO6" s="1">
        <f t="shared" si="21"/>
        <v>520.66662245494842</v>
      </c>
      <c r="BP6" s="1">
        <v>330</v>
      </c>
      <c r="BQ6" s="1">
        <v>1.43</v>
      </c>
      <c r="BR6" s="1">
        <f t="shared" si="22"/>
        <v>471.9</v>
      </c>
      <c r="BS6" s="1">
        <f t="shared" si="23"/>
        <v>90.633810512951001</v>
      </c>
      <c r="BU6" s="1">
        <v>255</v>
      </c>
      <c r="BV6" s="1">
        <v>36.299999999999997</v>
      </c>
      <c r="BW6" s="1">
        <f t="shared" si="24"/>
        <v>969.33841326513061</v>
      </c>
      <c r="BX6" s="1">
        <v>360</v>
      </c>
      <c r="BY6" s="1">
        <v>2.4</v>
      </c>
      <c r="BZ6" s="1">
        <f t="shared" si="25"/>
        <v>864</v>
      </c>
      <c r="CA6" s="1">
        <f t="shared" si="26"/>
        <v>89.132957920205854</v>
      </c>
      <c r="CC6" s="1">
        <v>265</v>
      </c>
      <c r="CD6" s="1">
        <v>21.5</v>
      </c>
      <c r="CE6" s="1">
        <f t="shared" si="27"/>
        <v>596.64080479426161</v>
      </c>
      <c r="CF6" s="1">
        <v>400</v>
      </c>
      <c r="CG6" s="1">
        <v>1.37</v>
      </c>
      <c r="CH6" s="1">
        <f t="shared" si="28"/>
        <v>548</v>
      </c>
      <c r="CI6" s="1">
        <f t="shared" si="29"/>
        <v>91.847556452154777</v>
      </c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x14ac:dyDescent="0.25">
      <c r="A7" s="1">
        <v>60</v>
      </c>
      <c r="B7" s="1">
        <v>112.3</v>
      </c>
      <c r="C7" s="1"/>
      <c r="E7" s="1">
        <v>42</v>
      </c>
      <c r="F7" s="1">
        <v>111.2</v>
      </c>
      <c r="G7" s="2">
        <v>10</v>
      </c>
      <c r="I7" s="1">
        <v>65</v>
      </c>
      <c r="J7" s="1">
        <v>100.1</v>
      </c>
      <c r="K7" s="1">
        <f t="shared" si="0"/>
        <v>681.35908668606635</v>
      </c>
      <c r="L7" s="1">
        <v>40</v>
      </c>
      <c r="M7" s="1">
        <v>8.33</v>
      </c>
      <c r="N7" s="1">
        <f t="shared" si="1"/>
        <v>333.2</v>
      </c>
      <c r="O7" s="1">
        <f t="shared" si="2"/>
        <v>48.902261158736209</v>
      </c>
      <c r="Q7" s="1">
        <v>85</v>
      </c>
      <c r="R7" s="1">
        <v>85.1</v>
      </c>
      <c r="S7" s="1">
        <f t="shared" si="3"/>
        <v>757.49034865805891</v>
      </c>
      <c r="T7" s="1">
        <v>80</v>
      </c>
      <c r="U7" s="1">
        <v>6.6</v>
      </c>
      <c r="V7" s="1">
        <f t="shared" si="4"/>
        <v>528</v>
      </c>
      <c r="W7" s="1">
        <f t="shared" si="5"/>
        <v>69.703858397058752</v>
      </c>
      <c r="Y7" s="1">
        <v>105</v>
      </c>
      <c r="Z7" s="1">
        <v>63.4</v>
      </c>
      <c r="AA7" s="1">
        <f t="shared" si="6"/>
        <v>697.11940983157513</v>
      </c>
      <c r="AB7" s="1">
        <v>120</v>
      </c>
      <c r="AC7" s="1">
        <v>4.6399999999999997</v>
      </c>
      <c r="AD7" s="1">
        <f t="shared" si="7"/>
        <v>556.79999999999995</v>
      </c>
      <c r="AE7" s="1">
        <f t="shared" si="8"/>
        <v>79.871538813490133</v>
      </c>
      <c r="AG7" s="1">
        <v>135</v>
      </c>
      <c r="AH7" s="1">
        <v>62</v>
      </c>
      <c r="AI7" s="1">
        <f t="shared" si="9"/>
        <v>876.50435035155226</v>
      </c>
      <c r="AJ7" s="1">
        <v>160</v>
      </c>
      <c r="AK7" s="1">
        <v>4.63</v>
      </c>
      <c r="AL7" s="1">
        <f t="shared" si="10"/>
        <v>740.8</v>
      </c>
      <c r="AM7" s="1">
        <f t="shared" si="11"/>
        <v>84.517549707868142</v>
      </c>
      <c r="AO7" s="1">
        <v>160</v>
      </c>
      <c r="AP7" s="1">
        <v>54.6</v>
      </c>
      <c r="AQ7" s="1">
        <f t="shared" si="12"/>
        <v>914.83178072534781</v>
      </c>
      <c r="AR7" s="1">
        <v>200</v>
      </c>
      <c r="AS7" s="1">
        <v>3.99</v>
      </c>
      <c r="AT7" s="1">
        <f t="shared" si="13"/>
        <v>798</v>
      </c>
      <c r="AU7" s="1">
        <f t="shared" si="14"/>
        <v>87.229151502288786</v>
      </c>
      <c r="AW7" s="1">
        <v>185</v>
      </c>
      <c r="AX7" s="1">
        <v>49.8</v>
      </c>
      <c r="AY7" s="1">
        <f t="shared" si="15"/>
        <v>964.78310391742548</v>
      </c>
      <c r="AZ7" s="1">
        <v>240</v>
      </c>
      <c r="BA7" s="1">
        <v>3.65</v>
      </c>
      <c r="BB7" s="1">
        <f t="shared" si="16"/>
        <v>876</v>
      </c>
      <c r="BC7" s="1">
        <f t="shared" si="17"/>
        <v>90.797609995767061</v>
      </c>
      <c r="BE7" s="1">
        <v>205</v>
      </c>
      <c r="BF7" s="1">
        <v>41.2</v>
      </c>
      <c r="BG7" s="1">
        <f t="shared" si="18"/>
        <v>884.46305174064639</v>
      </c>
      <c r="BH7" s="1">
        <v>280</v>
      </c>
      <c r="BI7" s="1">
        <v>2.88</v>
      </c>
      <c r="BJ7" s="1">
        <f t="shared" si="19"/>
        <v>806.4</v>
      </c>
      <c r="BK7" s="1">
        <f t="shared" si="20"/>
        <v>91.173961242697899</v>
      </c>
      <c r="BL7" s="5"/>
      <c r="BM7" s="1">
        <v>230</v>
      </c>
      <c r="BN7" s="1">
        <v>34.200000000000003</v>
      </c>
      <c r="BO7" s="1">
        <f t="shared" si="21"/>
        <v>823.72559377124378</v>
      </c>
      <c r="BP7" s="1">
        <v>330</v>
      </c>
      <c r="BQ7" s="1">
        <v>2.25</v>
      </c>
      <c r="BR7" s="1">
        <f t="shared" si="22"/>
        <v>742.5</v>
      </c>
      <c r="BS7" s="1">
        <f t="shared" si="23"/>
        <v>90.139241224814867</v>
      </c>
      <c r="BU7" s="1">
        <v>270</v>
      </c>
      <c r="BV7" s="1">
        <v>50.4</v>
      </c>
      <c r="BW7" s="1">
        <f t="shared" si="24"/>
        <v>1425.0264276683301</v>
      </c>
      <c r="BX7" s="1">
        <v>360</v>
      </c>
      <c r="BY7" s="1">
        <v>3.68</v>
      </c>
      <c r="BZ7" s="1">
        <f t="shared" si="25"/>
        <v>1324.8</v>
      </c>
      <c r="CA7" s="1">
        <f t="shared" si="26"/>
        <v>92.966696917170609</v>
      </c>
      <c r="CC7" s="1">
        <v>275</v>
      </c>
      <c r="CD7" s="1">
        <v>30.4</v>
      </c>
      <c r="CE7" s="1">
        <f t="shared" si="27"/>
        <v>875.45715280035574</v>
      </c>
      <c r="CF7" s="1">
        <v>400</v>
      </c>
      <c r="CG7" s="1">
        <v>1.95</v>
      </c>
      <c r="CH7" s="1">
        <f t="shared" si="28"/>
        <v>780</v>
      </c>
      <c r="CI7" s="1">
        <f t="shared" si="29"/>
        <v>89.096307855271547</v>
      </c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spans="1:103" x14ac:dyDescent="0.25">
      <c r="A8" s="1">
        <v>70</v>
      </c>
      <c r="B8" s="1">
        <v>131.9</v>
      </c>
      <c r="C8" s="1"/>
      <c r="E8" s="1"/>
      <c r="F8" s="1"/>
      <c r="G8" s="2"/>
      <c r="I8" s="1">
        <v>75</v>
      </c>
      <c r="J8" s="1">
        <v>108.1</v>
      </c>
      <c r="K8" s="1">
        <f t="shared" si="0"/>
        <v>849.01541463264164</v>
      </c>
      <c r="L8" s="1">
        <v>40</v>
      </c>
      <c r="M8" s="1">
        <v>9.68</v>
      </c>
      <c r="N8" s="1">
        <f t="shared" si="1"/>
        <v>387.2</v>
      </c>
      <c r="O8" s="1">
        <f t="shared" si="2"/>
        <v>45.605767966832097</v>
      </c>
      <c r="Q8" s="1">
        <v>95</v>
      </c>
      <c r="R8" s="1">
        <v>97.1</v>
      </c>
      <c r="S8" s="1">
        <f t="shared" si="3"/>
        <v>965.98738110130159</v>
      </c>
      <c r="T8" s="1">
        <v>80</v>
      </c>
      <c r="U8" s="1">
        <v>8.17</v>
      </c>
      <c r="V8" s="1">
        <f t="shared" si="4"/>
        <v>653.6</v>
      </c>
      <c r="W8" s="1">
        <f t="shared" si="5"/>
        <v>67.661339349469003</v>
      </c>
      <c r="Y8" s="1">
        <v>115</v>
      </c>
      <c r="Z8" s="1">
        <v>79.7</v>
      </c>
      <c r="AA8" s="1">
        <f t="shared" si="6"/>
        <v>959.80891554924165</v>
      </c>
      <c r="AB8" s="1">
        <v>120</v>
      </c>
      <c r="AC8" s="1">
        <v>6.17</v>
      </c>
      <c r="AD8" s="1">
        <f t="shared" si="7"/>
        <v>740.4</v>
      </c>
      <c r="AE8" s="1">
        <f t="shared" si="8"/>
        <v>77.140354502366023</v>
      </c>
      <c r="AG8" s="1">
        <v>145</v>
      </c>
      <c r="AH8" s="1">
        <v>77.599999999999994</v>
      </c>
      <c r="AI8" s="1">
        <f t="shared" si="9"/>
        <v>1178.3066846064116</v>
      </c>
      <c r="AJ8" s="1">
        <v>160</v>
      </c>
      <c r="AK8" s="1">
        <v>6.08</v>
      </c>
      <c r="AL8" s="1">
        <f t="shared" si="10"/>
        <v>972.8</v>
      </c>
      <c r="AM8" s="1">
        <f t="shared" si="11"/>
        <v>82.55915142541545</v>
      </c>
      <c r="AO8" s="1">
        <v>170</v>
      </c>
      <c r="AP8" s="1">
        <v>67.3</v>
      </c>
      <c r="AQ8" s="1">
        <f t="shared" si="12"/>
        <v>1198.0987183240275</v>
      </c>
      <c r="AR8" s="1">
        <v>200</v>
      </c>
      <c r="AS8" s="1">
        <v>5.14</v>
      </c>
      <c r="AT8" s="1">
        <f t="shared" si="13"/>
        <v>1028</v>
      </c>
      <c r="AU8" s="1">
        <f t="shared" si="14"/>
        <v>85.802612445661254</v>
      </c>
      <c r="AW8" s="1">
        <v>195</v>
      </c>
      <c r="AX8" s="1">
        <v>61.5</v>
      </c>
      <c r="AY8" s="1">
        <f t="shared" si="15"/>
        <v>1255.8516632725198</v>
      </c>
      <c r="AZ8" s="1">
        <v>240</v>
      </c>
      <c r="BA8" s="1">
        <v>4.63</v>
      </c>
      <c r="BB8" s="1">
        <f t="shared" si="16"/>
        <v>1111.2</v>
      </c>
      <c r="BC8" s="1">
        <f t="shared" si="17"/>
        <v>88.481787499043961</v>
      </c>
      <c r="BE8" s="1">
        <v>215</v>
      </c>
      <c r="BF8" s="1">
        <v>51.7</v>
      </c>
      <c r="BG8" s="1">
        <f t="shared" si="18"/>
        <v>1164.0124380325783</v>
      </c>
      <c r="BH8" s="1">
        <v>280</v>
      </c>
      <c r="BI8" s="1">
        <v>3.74</v>
      </c>
      <c r="BJ8" s="1">
        <f t="shared" si="19"/>
        <v>1047.2</v>
      </c>
      <c r="BK8" s="1">
        <f t="shared" si="20"/>
        <v>89.964674412756679</v>
      </c>
      <c r="BM8" s="1">
        <v>240</v>
      </c>
      <c r="BN8" s="2">
        <v>44.1</v>
      </c>
      <c r="BO8" s="2">
        <f t="shared" si="21"/>
        <v>1108.353888186479</v>
      </c>
      <c r="BP8" s="1">
        <v>330</v>
      </c>
      <c r="BQ8" s="2">
        <v>3</v>
      </c>
      <c r="BR8" s="2">
        <f t="shared" si="22"/>
        <v>990</v>
      </c>
      <c r="BS8" s="2">
        <f t="shared" si="23"/>
        <v>89.321651735247386</v>
      </c>
      <c r="BU8" s="1">
        <v>285</v>
      </c>
      <c r="BV8" s="2">
        <v>63.8</v>
      </c>
      <c r="BW8" s="2">
        <f t="shared" si="24"/>
        <v>1904.1193073407737</v>
      </c>
      <c r="BX8" s="1">
        <v>360</v>
      </c>
      <c r="BY8" s="2">
        <v>4.74</v>
      </c>
      <c r="BZ8" s="2">
        <f t="shared" si="25"/>
        <v>1706.4</v>
      </c>
      <c r="CA8" s="2">
        <f t="shared" si="26"/>
        <v>89.616233259201522</v>
      </c>
      <c r="CC8" s="1">
        <v>285</v>
      </c>
      <c r="CD8" s="2">
        <v>39.6</v>
      </c>
      <c r="CE8" s="2">
        <f t="shared" si="27"/>
        <v>1181.8671562804802</v>
      </c>
      <c r="CF8" s="1">
        <v>400</v>
      </c>
      <c r="CG8" s="2">
        <v>2.67</v>
      </c>
      <c r="CH8" s="2">
        <f t="shared" si="28"/>
        <v>1068</v>
      </c>
      <c r="CI8" s="2">
        <f t="shared" si="29"/>
        <v>90.365486029848057</v>
      </c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spans="1:103" x14ac:dyDescent="0.25">
      <c r="A9" s="1">
        <v>80</v>
      </c>
      <c r="B9" s="1">
        <v>147</v>
      </c>
      <c r="C9" s="1"/>
      <c r="E9" s="1"/>
      <c r="F9" s="1"/>
      <c r="G9" s="2"/>
      <c r="I9" s="1">
        <v>85</v>
      </c>
      <c r="J9" s="1">
        <v>111.8</v>
      </c>
      <c r="K9" s="1">
        <f t="shared" si="0"/>
        <v>995.15183290212678</v>
      </c>
      <c r="L9" s="1">
        <v>40</v>
      </c>
      <c r="M9" s="1">
        <v>10.32</v>
      </c>
      <c r="N9" s="1">
        <f t="shared" si="1"/>
        <v>412.8</v>
      </c>
      <c r="O9" s="1">
        <f t="shared" si="2"/>
        <v>41.48110733978811</v>
      </c>
      <c r="Q9" s="1">
        <v>105</v>
      </c>
      <c r="R9" s="1">
        <v>104</v>
      </c>
      <c r="S9" s="1">
        <f t="shared" si="3"/>
        <v>1143.5397259066847</v>
      </c>
      <c r="T9" s="1">
        <v>80</v>
      </c>
      <c r="U9" s="1">
        <v>9.06</v>
      </c>
      <c r="V9" s="1">
        <f t="shared" si="4"/>
        <v>724.80000000000007</v>
      </c>
      <c r="W9" s="1">
        <f t="shared" si="5"/>
        <v>63.382144369783376</v>
      </c>
      <c r="Y9" s="1">
        <v>125</v>
      </c>
      <c r="Z9" s="1">
        <v>91.3</v>
      </c>
      <c r="AA9" s="1">
        <f t="shared" si="6"/>
        <v>1195.1142053031172</v>
      </c>
      <c r="AB9" s="1">
        <v>120</v>
      </c>
      <c r="AC9" s="1">
        <v>7.48</v>
      </c>
      <c r="AD9" s="1">
        <f t="shared" si="7"/>
        <v>897.6</v>
      </c>
      <c r="AE9" s="1">
        <f t="shared" si="8"/>
        <v>75.10579290389586</v>
      </c>
      <c r="AG9" s="1">
        <v>155</v>
      </c>
      <c r="AH9" s="1">
        <v>87.4</v>
      </c>
      <c r="AI9" s="1">
        <f t="shared" si="9"/>
        <v>1418.6385226060308</v>
      </c>
      <c r="AJ9" s="1">
        <v>160</v>
      </c>
      <c r="AK9" s="1">
        <v>7.11</v>
      </c>
      <c r="AL9" s="1">
        <f t="shared" si="10"/>
        <v>1137.6000000000001</v>
      </c>
      <c r="AM9" s="1">
        <f t="shared" si="11"/>
        <v>80.189560756480489</v>
      </c>
      <c r="AO9" s="1">
        <v>180</v>
      </c>
      <c r="AP9" s="1">
        <v>78.900000000000006</v>
      </c>
      <c r="AQ9" s="1">
        <f t="shared" si="12"/>
        <v>1487.2299622094081</v>
      </c>
      <c r="AR9" s="1">
        <v>200</v>
      </c>
      <c r="AS9" s="1">
        <v>6.36</v>
      </c>
      <c r="AT9" s="1">
        <f t="shared" si="13"/>
        <v>1272</v>
      </c>
      <c r="AU9" s="1">
        <f t="shared" si="14"/>
        <v>85.528131648876581</v>
      </c>
      <c r="AW9" s="1">
        <v>205</v>
      </c>
      <c r="AX9" s="1">
        <v>72.900000000000006</v>
      </c>
      <c r="AY9" s="1">
        <f t="shared" si="15"/>
        <v>1564.9843803857557</v>
      </c>
      <c r="AZ9" s="1">
        <v>240</v>
      </c>
      <c r="BA9" s="1">
        <v>5.68</v>
      </c>
      <c r="BB9" s="1">
        <f t="shared" si="16"/>
        <v>1363.1999999999998</v>
      </c>
      <c r="BC9" s="1">
        <f t="shared" si="17"/>
        <v>87.106300681670845</v>
      </c>
      <c r="BE9" s="1">
        <v>225</v>
      </c>
      <c r="BF9" s="1">
        <v>62.3</v>
      </c>
      <c r="BG9" s="1">
        <f t="shared" si="18"/>
        <v>1467.9091673898308</v>
      </c>
      <c r="BH9" s="1">
        <v>280</v>
      </c>
      <c r="BI9" s="1">
        <v>4.6900000000000004</v>
      </c>
      <c r="BJ9" s="1">
        <f t="shared" si="19"/>
        <v>1313.2</v>
      </c>
      <c r="BK9" s="1">
        <f t="shared" si="20"/>
        <v>89.460576251803943</v>
      </c>
      <c r="BM9" s="1">
        <v>250</v>
      </c>
      <c r="BN9" s="1">
        <v>54</v>
      </c>
      <c r="BO9" s="1">
        <f t="shared" si="21"/>
        <v>1413.7166941154069</v>
      </c>
      <c r="BP9" s="1">
        <v>330</v>
      </c>
      <c r="BQ9" s="1">
        <v>3.88</v>
      </c>
      <c r="BR9" s="1">
        <f t="shared" si="22"/>
        <v>1280.3999999999999</v>
      </c>
      <c r="BS9" s="1">
        <f t="shared" si="23"/>
        <v>90.569772948827904</v>
      </c>
      <c r="BU9" s="1">
        <v>300</v>
      </c>
      <c r="BV9" s="1">
        <v>76.900000000000006</v>
      </c>
      <c r="BW9" s="1">
        <f t="shared" si="24"/>
        <v>2415.8847506105508</v>
      </c>
      <c r="BX9" s="1">
        <v>360</v>
      </c>
      <c r="BY9" s="1">
        <v>6.05</v>
      </c>
      <c r="BZ9" s="1">
        <f t="shared" si="25"/>
        <v>2178</v>
      </c>
      <c r="CA9" s="1">
        <f t="shared" si="26"/>
        <v>90.153307166228373</v>
      </c>
      <c r="CC9" s="1">
        <v>295</v>
      </c>
      <c r="CD9" s="1">
        <v>48.2</v>
      </c>
      <c r="CE9" s="1">
        <f t="shared" si="27"/>
        <v>1489.0101980464424</v>
      </c>
      <c r="CF9" s="1">
        <v>400</v>
      </c>
      <c r="CG9" s="1">
        <v>3.41</v>
      </c>
      <c r="CH9" s="1">
        <f t="shared" si="28"/>
        <v>1364</v>
      </c>
      <c r="CI9" s="1">
        <f t="shared" si="29"/>
        <v>91.604476704695927</v>
      </c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spans="1:103" x14ac:dyDescent="0.25">
      <c r="A10" s="1">
        <v>90</v>
      </c>
      <c r="B10" s="1">
        <v>164.2</v>
      </c>
      <c r="C10" s="1"/>
      <c r="E10" s="1"/>
      <c r="F10" s="1"/>
      <c r="G10" s="2"/>
      <c r="I10" s="1">
        <v>95</v>
      </c>
      <c r="J10" s="1">
        <v>113</v>
      </c>
      <c r="K10" s="1">
        <f t="shared" si="0"/>
        <v>1124.1665712095478</v>
      </c>
      <c r="L10" s="1">
        <v>40</v>
      </c>
      <c r="M10" s="1">
        <v>11.58</v>
      </c>
      <c r="N10" s="1">
        <f t="shared" si="1"/>
        <v>463.2</v>
      </c>
      <c r="O10" s="1">
        <f t="shared" si="2"/>
        <v>41.203858205961389</v>
      </c>
      <c r="Q10" s="1">
        <v>115</v>
      </c>
      <c r="R10" s="1">
        <v>109.1</v>
      </c>
      <c r="S10" s="1">
        <f t="shared" si="3"/>
        <v>1313.8664076088112</v>
      </c>
      <c r="T10" s="1">
        <v>80</v>
      </c>
      <c r="U10" s="1">
        <v>10.06</v>
      </c>
      <c r="V10" s="1">
        <f t="shared" si="4"/>
        <v>804.80000000000007</v>
      </c>
      <c r="W10" s="1">
        <f t="shared" si="5"/>
        <v>61.254325046996719</v>
      </c>
      <c r="Y10" s="1">
        <v>135</v>
      </c>
      <c r="Z10" s="1">
        <v>99.6</v>
      </c>
      <c r="AA10" s="1">
        <f t="shared" si="6"/>
        <v>1408.0618273389452</v>
      </c>
      <c r="AB10" s="1">
        <v>120</v>
      </c>
      <c r="AC10" s="1">
        <v>8.5500000000000007</v>
      </c>
      <c r="AD10" s="1">
        <f t="shared" si="7"/>
        <v>1026</v>
      </c>
      <c r="AE10" s="1">
        <f t="shared" si="8"/>
        <v>72.866118524000285</v>
      </c>
      <c r="AG10" s="1">
        <v>165</v>
      </c>
      <c r="AH10" s="2">
        <v>95</v>
      </c>
      <c r="AI10" s="2">
        <f t="shared" si="9"/>
        <v>1641.4821615006667</v>
      </c>
      <c r="AJ10" s="1">
        <v>160</v>
      </c>
      <c r="AK10" s="2">
        <v>8.16</v>
      </c>
      <c r="AL10" s="2">
        <f t="shared" si="10"/>
        <v>1305.5999999999999</v>
      </c>
      <c r="AM10" s="2">
        <f t="shared" si="11"/>
        <v>79.537873186900882</v>
      </c>
      <c r="AO10" s="1">
        <v>190</v>
      </c>
      <c r="AP10" s="2">
        <v>87.6</v>
      </c>
      <c r="AQ10" s="2">
        <f t="shared" si="12"/>
        <v>1742.9556042116171</v>
      </c>
      <c r="AR10" s="1">
        <v>200</v>
      </c>
      <c r="AS10" s="2">
        <v>7.18</v>
      </c>
      <c r="AT10" s="2">
        <f t="shared" si="13"/>
        <v>1436</v>
      </c>
      <c r="AU10" s="2">
        <f t="shared" si="14"/>
        <v>82.388788132646624</v>
      </c>
      <c r="AW10" s="1">
        <v>215</v>
      </c>
      <c r="AX10" s="2">
        <v>82.3</v>
      </c>
      <c r="AY10" s="2">
        <f t="shared" si="15"/>
        <v>1852.9637069648197</v>
      </c>
      <c r="AZ10" s="1">
        <v>240</v>
      </c>
      <c r="BA10" s="2">
        <v>6.6</v>
      </c>
      <c r="BB10" s="2">
        <f t="shared" si="16"/>
        <v>1584</v>
      </c>
      <c r="BC10" s="2">
        <f t="shared" si="17"/>
        <v>85.484674850680904</v>
      </c>
      <c r="BE10" s="1">
        <v>235</v>
      </c>
      <c r="BF10" s="2">
        <v>73.599999999999994</v>
      </c>
      <c r="BG10" s="2">
        <f t="shared" si="18"/>
        <v>1811.2328845496354</v>
      </c>
      <c r="BH10" s="1">
        <v>280</v>
      </c>
      <c r="BI10" s="2">
        <v>5.71</v>
      </c>
      <c r="BJ10" s="2">
        <f t="shared" si="19"/>
        <v>1598.8</v>
      </c>
      <c r="BK10" s="2">
        <f t="shared" si="20"/>
        <v>88.271365523354163</v>
      </c>
      <c r="BM10" s="1">
        <v>260</v>
      </c>
      <c r="BN10" s="1">
        <v>64.3</v>
      </c>
      <c r="BO10" s="1">
        <f t="shared" si="21"/>
        <v>1750.704866090472</v>
      </c>
      <c r="BP10" s="1">
        <v>330</v>
      </c>
      <c r="BQ10" s="1">
        <v>4.87</v>
      </c>
      <c r="BR10" s="1">
        <f t="shared" si="22"/>
        <v>1607.1000000000001</v>
      </c>
      <c r="BS10" s="1">
        <f t="shared" si="23"/>
        <v>91.797311535943905</v>
      </c>
      <c r="BU10" s="1">
        <v>315</v>
      </c>
      <c r="BV10" s="1">
        <v>86.7</v>
      </c>
      <c r="BW10" s="1">
        <f t="shared" si="24"/>
        <v>2859.9488721954681</v>
      </c>
      <c r="BX10" s="1">
        <v>360</v>
      </c>
      <c r="BY10" s="1">
        <v>7.05</v>
      </c>
      <c r="BZ10" s="1">
        <f t="shared" si="25"/>
        <v>2538</v>
      </c>
      <c r="CA10" s="1">
        <f t="shared" si="26"/>
        <v>88.742845184210552</v>
      </c>
      <c r="CC10" s="1">
        <v>305</v>
      </c>
      <c r="CD10" s="2">
        <v>56.8</v>
      </c>
      <c r="CE10" s="2">
        <f t="shared" si="27"/>
        <v>1814.1650376929858</v>
      </c>
      <c r="CF10" s="2">
        <v>400</v>
      </c>
      <c r="CG10" s="2">
        <v>4.12</v>
      </c>
      <c r="CH10" s="2">
        <f t="shared" si="28"/>
        <v>1648</v>
      </c>
      <c r="CI10" s="2">
        <f t="shared" si="29"/>
        <v>90.84068790652627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spans="1:103" x14ac:dyDescent="0.25">
      <c r="A11" s="1">
        <v>100</v>
      </c>
      <c r="B11" s="1">
        <v>179.3</v>
      </c>
      <c r="C11" s="1"/>
      <c r="E11" s="1"/>
      <c r="F11" s="1"/>
      <c r="G11" s="2"/>
      <c r="I11" s="2">
        <v>103</v>
      </c>
      <c r="J11" s="2">
        <v>112.6</v>
      </c>
      <c r="K11" s="2">
        <f t="shared" si="0"/>
        <v>1214.5187759267901</v>
      </c>
      <c r="L11" s="1">
        <v>40</v>
      </c>
      <c r="M11" s="2">
        <v>11.62</v>
      </c>
      <c r="N11" s="2">
        <f t="shared" si="1"/>
        <v>464.79999999999995</v>
      </c>
      <c r="O11" s="2">
        <f t="shared" si="2"/>
        <v>38.27030172055715</v>
      </c>
      <c r="Q11" s="1">
        <v>125</v>
      </c>
      <c r="R11" s="1">
        <v>111.7</v>
      </c>
      <c r="S11" s="1">
        <f t="shared" si="3"/>
        <v>1462.1495808582497</v>
      </c>
      <c r="T11" s="1">
        <v>80</v>
      </c>
      <c r="U11" s="1">
        <v>10.82</v>
      </c>
      <c r="V11" s="1">
        <f t="shared" si="4"/>
        <v>865.6</v>
      </c>
      <c r="W11" s="1">
        <f t="shared" si="5"/>
        <v>59.200509396029908</v>
      </c>
      <c r="Y11" s="1">
        <v>145</v>
      </c>
      <c r="Z11" s="2">
        <v>105.1</v>
      </c>
      <c r="AA11" s="2">
        <f t="shared" si="6"/>
        <v>1595.8767081460551</v>
      </c>
      <c r="AB11" s="1">
        <v>120</v>
      </c>
      <c r="AC11" s="2">
        <v>9.4499999999999993</v>
      </c>
      <c r="AD11" s="2">
        <f t="shared" si="7"/>
        <v>1134</v>
      </c>
      <c r="AE11" s="2">
        <f t="shared" si="8"/>
        <v>71.058120856803427</v>
      </c>
      <c r="AG11" s="1">
        <v>175</v>
      </c>
      <c r="AH11" s="2">
        <v>100.4</v>
      </c>
      <c r="AI11" s="2">
        <f t="shared" si="9"/>
        <v>1839.9260974524223</v>
      </c>
      <c r="AJ11" s="1">
        <v>160</v>
      </c>
      <c r="AK11" s="2">
        <v>9</v>
      </c>
      <c r="AL11" s="2">
        <f t="shared" si="10"/>
        <v>1440</v>
      </c>
      <c r="AM11" s="2">
        <f t="shared" si="11"/>
        <v>78.264012994534767</v>
      </c>
      <c r="AO11" s="1">
        <v>200</v>
      </c>
      <c r="AP11" s="2">
        <v>94.2</v>
      </c>
      <c r="AQ11" s="2">
        <f t="shared" si="12"/>
        <v>1972.92018645439</v>
      </c>
      <c r="AR11" s="1">
        <v>200</v>
      </c>
      <c r="AS11" s="2">
        <v>8.07</v>
      </c>
      <c r="AT11" s="2">
        <f t="shared" si="13"/>
        <v>1614</v>
      </c>
      <c r="AU11" s="2">
        <f t="shared" si="14"/>
        <v>81.807668200738576</v>
      </c>
      <c r="AW11" s="1">
        <v>225</v>
      </c>
      <c r="AX11" s="2">
        <v>89.6</v>
      </c>
      <c r="AY11" s="2">
        <f t="shared" si="15"/>
        <v>2111.1502632123411</v>
      </c>
      <c r="AZ11" s="1">
        <v>240</v>
      </c>
      <c r="BA11" s="2">
        <v>7.44</v>
      </c>
      <c r="BB11" s="2">
        <f t="shared" si="16"/>
        <v>1785.6000000000001</v>
      </c>
      <c r="BC11" s="2">
        <f t="shared" si="17"/>
        <v>84.579484043121525</v>
      </c>
      <c r="BE11" s="1">
        <v>245</v>
      </c>
      <c r="BF11" s="2">
        <v>82.2</v>
      </c>
      <c r="BG11" s="2">
        <f t="shared" si="18"/>
        <v>2108.9511483548281</v>
      </c>
      <c r="BH11" s="1">
        <v>280</v>
      </c>
      <c r="BI11" s="2">
        <v>6.58</v>
      </c>
      <c r="BJ11" s="2">
        <f t="shared" si="19"/>
        <v>1842.4</v>
      </c>
      <c r="BK11" s="2">
        <f t="shared" si="20"/>
        <v>87.360961463580509</v>
      </c>
      <c r="BM11" s="1">
        <v>270</v>
      </c>
      <c r="BN11" s="2">
        <v>74</v>
      </c>
      <c r="BO11" s="2">
        <f t="shared" si="21"/>
        <v>2092.3007072908022</v>
      </c>
      <c r="BP11" s="1">
        <v>330</v>
      </c>
      <c r="BQ11" s="2">
        <v>5.55</v>
      </c>
      <c r="BR11" s="2">
        <f t="shared" si="22"/>
        <v>1831.5</v>
      </c>
      <c r="BS11" s="2">
        <f t="shared" si="23"/>
        <v>87.535218700542444</v>
      </c>
      <c r="BU11" s="1">
        <v>330</v>
      </c>
      <c r="BV11" s="2">
        <v>93.8</v>
      </c>
      <c r="BW11" s="2">
        <f t="shared" si="24"/>
        <v>3241.4952999739485</v>
      </c>
      <c r="BX11" s="1">
        <v>360</v>
      </c>
      <c r="BY11" s="2">
        <v>7.9</v>
      </c>
      <c r="BZ11" s="2">
        <f t="shared" si="25"/>
        <v>2844</v>
      </c>
      <c r="CA11" s="2">
        <f t="shared" si="26"/>
        <v>87.737285937846551</v>
      </c>
      <c r="CC11" s="1">
        <v>315</v>
      </c>
      <c r="CD11" s="2">
        <v>65</v>
      </c>
      <c r="CE11" s="2">
        <f t="shared" si="27"/>
        <v>2144.1369860750337</v>
      </c>
      <c r="CF11" s="2">
        <v>400</v>
      </c>
      <c r="CG11" s="2">
        <v>4.84</v>
      </c>
      <c r="CH11" s="2">
        <f t="shared" si="28"/>
        <v>1936</v>
      </c>
      <c r="CI11" s="2">
        <f t="shared" si="29"/>
        <v>90.292738410522901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spans="1:103" x14ac:dyDescent="0.25">
      <c r="A12" s="1">
        <v>110</v>
      </c>
      <c r="B12" s="1">
        <v>199.6</v>
      </c>
      <c r="C12" s="1"/>
      <c r="E12" s="1"/>
      <c r="F12" s="1"/>
      <c r="G12" s="2"/>
      <c r="I12" s="2"/>
      <c r="J12" s="2"/>
      <c r="K12" s="2"/>
      <c r="L12" s="1"/>
      <c r="M12" s="2"/>
      <c r="N12" s="2"/>
      <c r="O12" s="2"/>
      <c r="Q12" s="1">
        <v>135</v>
      </c>
      <c r="R12" s="2">
        <v>112.2</v>
      </c>
      <c r="S12" s="2">
        <f t="shared" si="3"/>
        <v>1586.1901307974865</v>
      </c>
      <c r="T12" s="1">
        <v>80</v>
      </c>
      <c r="U12" s="2">
        <v>11.52</v>
      </c>
      <c r="V12" s="2">
        <f t="shared" si="4"/>
        <v>921.59999999999991</v>
      </c>
      <c r="W12" s="2">
        <f t="shared" si="5"/>
        <v>58.101483681319365</v>
      </c>
      <c r="Y12" s="1">
        <v>155</v>
      </c>
      <c r="Z12" s="2">
        <v>108.2</v>
      </c>
      <c r="AA12" s="2">
        <f t="shared" si="6"/>
        <v>1756.2550131118142</v>
      </c>
      <c r="AB12" s="1">
        <v>120</v>
      </c>
      <c r="AC12" s="2">
        <v>10.17</v>
      </c>
      <c r="AD12" s="2">
        <f t="shared" si="7"/>
        <v>1220.4000000000001</v>
      </c>
      <c r="AE12" s="2">
        <f t="shared" si="8"/>
        <v>69.488769619944819</v>
      </c>
      <c r="AG12" s="1">
        <v>185</v>
      </c>
      <c r="AH12" s="2">
        <v>104.2</v>
      </c>
      <c r="AI12" s="2">
        <f t="shared" si="9"/>
        <v>2018.6827194416812</v>
      </c>
      <c r="AJ12" s="1">
        <v>160</v>
      </c>
      <c r="AK12" s="2">
        <v>9.69</v>
      </c>
      <c r="AL12" s="2">
        <f t="shared" si="10"/>
        <v>1550.3999999999999</v>
      </c>
      <c r="AM12" s="2">
        <f t="shared" si="11"/>
        <v>76.802559662709299</v>
      </c>
      <c r="AO12" s="1">
        <v>210</v>
      </c>
      <c r="AP12" s="2">
        <v>99.4</v>
      </c>
      <c r="AQ12" s="2">
        <f t="shared" si="12"/>
        <v>2185.9201683677779</v>
      </c>
      <c r="AR12" s="1">
        <v>200</v>
      </c>
      <c r="AS12" s="2">
        <v>8.82</v>
      </c>
      <c r="AT12" s="2">
        <f t="shared" si="13"/>
        <v>1764</v>
      </c>
      <c r="AU12" s="2">
        <f t="shared" si="14"/>
        <v>80.698281004341297</v>
      </c>
      <c r="AW12" s="1">
        <v>235</v>
      </c>
      <c r="AX12" s="2">
        <v>95</v>
      </c>
      <c r="AY12" s="2">
        <f t="shared" si="15"/>
        <v>2337.8685330464045</v>
      </c>
      <c r="AZ12" s="1">
        <v>240</v>
      </c>
      <c r="BA12" s="2">
        <v>8.15</v>
      </c>
      <c r="BB12" s="2">
        <f t="shared" si="16"/>
        <v>1956</v>
      </c>
      <c r="BC12" s="2">
        <f t="shared" si="17"/>
        <v>83.665953510704753</v>
      </c>
      <c r="BE12" s="1">
        <v>255</v>
      </c>
      <c r="BF12" s="2">
        <v>88.7</v>
      </c>
      <c r="BG12" s="2">
        <f t="shared" si="18"/>
        <v>2368.6037811740243</v>
      </c>
      <c r="BH12" s="1">
        <v>280</v>
      </c>
      <c r="BI12" s="2">
        <v>7.25</v>
      </c>
      <c r="BJ12" s="2">
        <f t="shared" si="19"/>
        <v>2030</v>
      </c>
      <c r="BK12" s="2">
        <f t="shared" si="20"/>
        <v>85.704498833224378</v>
      </c>
      <c r="BM12" s="1">
        <v>280</v>
      </c>
      <c r="BN12" s="2">
        <v>82.5</v>
      </c>
      <c r="BO12" s="2">
        <f t="shared" si="21"/>
        <v>2419.0263432641409</v>
      </c>
      <c r="BP12" s="1">
        <v>330</v>
      </c>
      <c r="BQ12" s="2">
        <v>6.51</v>
      </c>
      <c r="BR12" s="2">
        <f t="shared" si="22"/>
        <v>2148.2999999999997</v>
      </c>
      <c r="BS12" s="2">
        <f t="shared" si="23"/>
        <v>88.808458245277578</v>
      </c>
      <c r="BU12" s="1">
        <v>345</v>
      </c>
      <c r="BV12" s="2">
        <v>99.1</v>
      </c>
      <c r="BW12" s="2">
        <f t="shared" si="24"/>
        <v>3580.316067663608</v>
      </c>
      <c r="BX12" s="1">
        <v>360</v>
      </c>
      <c r="BY12" s="2">
        <v>8.68</v>
      </c>
      <c r="BZ12" s="2">
        <f t="shared" si="25"/>
        <v>3124.7999999999997</v>
      </c>
      <c r="CA12" s="2">
        <f t="shared" si="26"/>
        <v>87.277210753047768</v>
      </c>
      <c r="CC12" s="1">
        <v>325</v>
      </c>
      <c r="CD12" s="2">
        <v>73.599999999999994</v>
      </c>
      <c r="CE12" s="2">
        <f t="shared" si="27"/>
        <v>2504.8965424622611</v>
      </c>
      <c r="CF12" s="2">
        <v>400</v>
      </c>
      <c r="CG12" s="2">
        <v>5.68</v>
      </c>
      <c r="CH12" s="2">
        <f t="shared" si="28"/>
        <v>2272</v>
      </c>
      <c r="CI12" s="2">
        <f t="shared" si="29"/>
        <v>90.702348838993217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spans="1:103" x14ac:dyDescent="0.25">
      <c r="A13" s="1">
        <v>120</v>
      </c>
      <c r="B13" s="1">
        <v>213.3</v>
      </c>
      <c r="C13" s="1"/>
      <c r="E13" s="1"/>
      <c r="F13" s="1"/>
      <c r="G13" s="2"/>
      <c r="I13" s="2"/>
      <c r="J13" s="2"/>
      <c r="K13" s="2"/>
      <c r="L13" s="1"/>
      <c r="M13" s="2"/>
      <c r="N13" s="2"/>
      <c r="O13" s="2"/>
      <c r="Q13" s="1">
        <v>145</v>
      </c>
      <c r="R13" s="2">
        <v>112.2</v>
      </c>
      <c r="S13" s="2">
        <f t="shared" si="3"/>
        <v>1703.6856960417449</v>
      </c>
      <c r="T13" s="1">
        <v>80</v>
      </c>
      <c r="U13" s="2">
        <v>12.1</v>
      </c>
      <c r="V13" s="2">
        <f t="shared" si="4"/>
        <v>968</v>
      </c>
      <c r="W13" s="2">
        <f t="shared" si="5"/>
        <v>56.817991854307458</v>
      </c>
      <c r="Y13" s="1">
        <v>165</v>
      </c>
      <c r="Z13" s="2">
        <v>110</v>
      </c>
      <c r="AA13" s="2">
        <f t="shared" si="6"/>
        <v>1900.6635554218249</v>
      </c>
      <c r="AB13" s="1">
        <v>120</v>
      </c>
      <c r="AC13" s="2">
        <v>10.68</v>
      </c>
      <c r="AD13" s="2">
        <f t="shared" si="7"/>
        <v>1281.5999999999999</v>
      </c>
      <c r="AE13" s="2">
        <f t="shared" si="8"/>
        <v>67.429082666635722</v>
      </c>
      <c r="AG13" s="1">
        <v>195</v>
      </c>
      <c r="AH13" s="2">
        <v>106.7</v>
      </c>
      <c r="AI13" s="2">
        <f t="shared" si="9"/>
        <v>2178.8515848972011</v>
      </c>
      <c r="AJ13" s="1">
        <v>160</v>
      </c>
      <c r="AK13" s="2">
        <v>10.27</v>
      </c>
      <c r="AL13" s="2">
        <f t="shared" si="10"/>
        <v>1643.1999999999998</v>
      </c>
      <c r="AM13" s="2">
        <f t="shared" si="11"/>
        <v>75.415875564444491</v>
      </c>
      <c r="AO13" s="1">
        <v>220</v>
      </c>
      <c r="AP13" s="2">
        <v>102.5</v>
      </c>
      <c r="AQ13" s="2">
        <f t="shared" si="12"/>
        <v>2361.4304779483277</v>
      </c>
      <c r="AR13" s="1">
        <v>200</v>
      </c>
      <c r="AS13" s="2">
        <v>9.35</v>
      </c>
      <c r="AT13" s="2">
        <f t="shared" si="13"/>
        <v>1870</v>
      </c>
      <c r="AU13" s="2">
        <f t="shared" si="14"/>
        <v>79.189288757918661</v>
      </c>
      <c r="AW13" s="1">
        <v>245</v>
      </c>
      <c r="AX13" s="2">
        <v>99.6</v>
      </c>
      <c r="AY13" s="2">
        <f t="shared" si="15"/>
        <v>2555.371464429938</v>
      </c>
      <c r="AZ13" s="1">
        <v>240</v>
      </c>
      <c r="BA13" s="2">
        <v>8.84</v>
      </c>
      <c r="BB13" s="2">
        <f t="shared" si="16"/>
        <v>2121.6</v>
      </c>
      <c r="BC13" s="2">
        <f t="shared" si="17"/>
        <v>83.02511120328623</v>
      </c>
      <c r="BE13" s="1">
        <v>265</v>
      </c>
      <c r="BF13" s="2">
        <v>94.1</v>
      </c>
      <c r="BG13" s="2">
        <f t="shared" si="18"/>
        <v>2611.3441735413958</v>
      </c>
      <c r="BH13" s="1">
        <v>280</v>
      </c>
      <c r="BI13" s="2">
        <v>8.02</v>
      </c>
      <c r="BJ13" s="2">
        <f t="shared" si="19"/>
        <v>2245.6</v>
      </c>
      <c r="BK13" s="2">
        <f t="shared" si="20"/>
        <v>85.994026476969935</v>
      </c>
      <c r="BM13" s="1">
        <v>290</v>
      </c>
      <c r="BN13" s="2">
        <v>89.1</v>
      </c>
      <c r="BO13" s="2">
        <f t="shared" si="21"/>
        <v>2705.8537525368888</v>
      </c>
      <c r="BP13" s="1">
        <v>330</v>
      </c>
      <c r="BQ13" s="2">
        <v>7.2</v>
      </c>
      <c r="BR13" s="2">
        <f t="shared" si="22"/>
        <v>2376</v>
      </c>
      <c r="BS13" s="2">
        <f t="shared" si="23"/>
        <v>87.809623774838812</v>
      </c>
      <c r="BU13" s="1">
        <v>360</v>
      </c>
      <c r="BV13" s="2">
        <v>102.8</v>
      </c>
      <c r="BW13" s="2">
        <f t="shared" si="24"/>
        <v>3875.4686974683691</v>
      </c>
      <c r="BX13" s="1">
        <v>360</v>
      </c>
      <c r="BY13" s="2">
        <v>9.4</v>
      </c>
      <c r="BZ13" s="2">
        <f t="shared" si="25"/>
        <v>3384</v>
      </c>
      <c r="CA13" s="2">
        <f t="shared" si="26"/>
        <v>87.318470723569035</v>
      </c>
      <c r="CC13" s="1">
        <v>335</v>
      </c>
      <c r="CD13" s="2">
        <v>81</v>
      </c>
      <c r="CE13" s="2">
        <f t="shared" si="27"/>
        <v>2841.570555171968</v>
      </c>
      <c r="CF13" s="2">
        <v>400</v>
      </c>
      <c r="CG13" s="2">
        <v>6.37</v>
      </c>
      <c r="CH13" s="2">
        <f t="shared" si="28"/>
        <v>2548</v>
      </c>
      <c r="CI13" s="2">
        <f t="shared" si="29"/>
        <v>89.668721945417204</v>
      </c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spans="1:103" x14ac:dyDescent="0.25">
      <c r="A14" s="1">
        <v>130</v>
      </c>
      <c r="B14" s="2">
        <v>233.3</v>
      </c>
      <c r="C14" s="1"/>
      <c r="E14" s="1"/>
      <c r="F14" s="1"/>
      <c r="G14" s="2"/>
      <c r="I14" s="2"/>
      <c r="J14" s="2"/>
      <c r="K14" s="2"/>
      <c r="L14" s="1"/>
      <c r="M14" s="2"/>
      <c r="N14" s="2"/>
      <c r="O14" s="2"/>
      <c r="Q14" s="1">
        <v>155</v>
      </c>
      <c r="R14" s="2">
        <v>112.1</v>
      </c>
      <c r="S14" s="2">
        <f t="shared" si="3"/>
        <v>1819.5581050816484</v>
      </c>
      <c r="T14" s="1">
        <v>80</v>
      </c>
      <c r="U14" s="2">
        <v>12.5</v>
      </c>
      <c r="V14" s="2">
        <f t="shared" si="4"/>
        <v>1000</v>
      </c>
      <c r="W14" s="2">
        <f t="shared" si="5"/>
        <v>54.958398811623951</v>
      </c>
      <c r="Y14" s="1">
        <v>175</v>
      </c>
      <c r="Z14" s="2">
        <v>110.9</v>
      </c>
      <c r="AA14" s="2">
        <f t="shared" si="6"/>
        <v>2032.3486474847969</v>
      </c>
      <c r="AB14" s="1">
        <v>120</v>
      </c>
      <c r="AC14" s="2">
        <v>11.53</v>
      </c>
      <c r="AD14" s="2">
        <f t="shared" si="7"/>
        <v>1383.6</v>
      </c>
      <c r="AE14" s="2">
        <f t="shared" si="8"/>
        <v>68.078870311564003</v>
      </c>
      <c r="AG14" s="1">
        <v>205</v>
      </c>
      <c r="AH14" s="2">
        <v>108.1</v>
      </c>
      <c r="AI14" s="2">
        <f t="shared" si="9"/>
        <v>2320.6421333292205</v>
      </c>
      <c r="AJ14" s="1">
        <v>160</v>
      </c>
      <c r="AK14" s="2">
        <v>10.8</v>
      </c>
      <c r="AL14" s="2">
        <f t="shared" si="10"/>
        <v>1728</v>
      </c>
      <c r="AM14" s="2">
        <f t="shared" si="11"/>
        <v>74.462148867433982</v>
      </c>
      <c r="AO14" s="1">
        <v>230</v>
      </c>
      <c r="AP14" s="2">
        <v>105.1</v>
      </c>
      <c r="AQ14" s="2">
        <f t="shared" si="12"/>
        <v>2531.3906405075354</v>
      </c>
      <c r="AR14" s="1">
        <v>200</v>
      </c>
      <c r="AS14" s="2">
        <v>9.91</v>
      </c>
      <c r="AT14" s="2">
        <f t="shared" si="13"/>
        <v>1982</v>
      </c>
      <c r="AU14" s="2">
        <f t="shared" si="14"/>
        <v>78.29688426131716</v>
      </c>
      <c r="AW14" s="1">
        <v>255</v>
      </c>
      <c r="AX14" s="2">
        <v>102.3</v>
      </c>
      <c r="AY14" s="2">
        <f t="shared" si="15"/>
        <v>2731.7718919290046</v>
      </c>
      <c r="AZ14" s="1">
        <v>240</v>
      </c>
      <c r="BA14" s="2">
        <v>9.3000000000000007</v>
      </c>
      <c r="BB14" s="2">
        <f t="shared" si="16"/>
        <v>2232</v>
      </c>
      <c r="BC14" s="2">
        <f t="shared" si="17"/>
        <v>81.705211426855357</v>
      </c>
      <c r="BE14" s="1">
        <v>275</v>
      </c>
      <c r="BF14" s="2">
        <v>98</v>
      </c>
      <c r="BG14" s="2">
        <f t="shared" si="18"/>
        <v>2822.1974004748308</v>
      </c>
      <c r="BH14" s="1">
        <v>280</v>
      </c>
      <c r="BI14" s="2">
        <v>8.4600000000000009</v>
      </c>
      <c r="BJ14" s="2">
        <f t="shared" si="19"/>
        <v>2368.8000000000002</v>
      </c>
      <c r="BK14" s="2">
        <f t="shared" si="20"/>
        <v>83.934596481502425</v>
      </c>
      <c r="BM14" s="1">
        <v>300</v>
      </c>
      <c r="BN14" s="2">
        <v>94</v>
      </c>
      <c r="BO14" s="2">
        <f t="shared" si="21"/>
        <v>2953.0970943744055</v>
      </c>
      <c r="BP14" s="1">
        <v>330</v>
      </c>
      <c r="BQ14" s="2">
        <v>7.87</v>
      </c>
      <c r="BR14" s="2">
        <f t="shared" si="22"/>
        <v>2597.1</v>
      </c>
      <c r="BS14" s="2">
        <f t="shared" si="23"/>
        <v>87.944958022119451</v>
      </c>
      <c r="BU14" s="1">
        <v>375</v>
      </c>
      <c r="BV14" s="2">
        <v>105.5</v>
      </c>
      <c r="BW14" s="2">
        <f t="shared" si="24"/>
        <v>4142.9753119215402</v>
      </c>
      <c r="BX14" s="1">
        <v>360</v>
      </c>
      <c r="BY14" s="2">
        <v>9.91</v>
      </c>
      <c r="BZ14" s="2">
        <f t="shared" si="25"/>
        <v>3567.6</v>
      </c>
      <c r="CA14" s="2">
        <f t="shared" si="26"/>
        <v>86.112026536439174</v>
      </c>
      <c r="CC14" s="1">
        <v>345</v>
      </c>
      <c r="CD14" s="2">
        <v>86.7</v>
      </c>
      <c r="CE14" s="2">
        <f t="shared" si="27"/>
        <v>3132.3249552617035</v>
      </c>
      <c r="CF14" s="2">
        <v>400</v>
      </c>
      <c r="CG14" s="2">
        <v>7.03</v>
      </c>
      <c r="CH14" s="2">
        <f t="shared" si="28"/>
        <v>2812</v>
      </c>
      <c r="CI14" s="2">
        <f t="shared" si="29"/>
        <v>89.773572032377444</v>
      </c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spans="1:103" x14ac:dyDescent="0.25">
      <c r="A15" s="1">
        <v>140</v>
      </c>
      <c r="B15" s="2">
        <v>249.8</v>
      </c>
      <c r="C15" s="1"/>
      <c r="E15" s="1"/>
      <c r="F15" s="1"/>
      <c r="G15" s="2"/>
      <c r="I15" s="2"/>
      <c r="J15" s="2"/>
      <c r="K15" s="2"/>
      <c r="L15" s="1"/>
      <c r="M15" s="2"/>
      <c r="N15" s="2"/>
      <c r="O15" s="2"/>
      <c r="Q15" s="2"/>
      <c r="R15" s="2"/>
      <c r="S15" s="2"/>
      <c r="T15" s="1"/>
      <c r="U15" s="2"/>
      <c r="V15" s="2"/>
      <c r="W15" s="2"/>
      <c r="Y15" s="1">
        <v>185</v>
      </c>
      <c r="Z15" s="2">
        <v>110.9</v>
      </c>
      <c r="AA15" s="2">
        <f t="shared" si="6"/>
        <v>2148.4828559124999</v>
      </c>
      <c r="AB15" s="1">
        <v>120</v>
      </c>
      <c r="AC15" s="2">
        <v>12.03</v>
      </c>
      <c r="AD15" s="2">
        <f t="shared" si="7"/>
        <v>1443.6</v>
      </c>
      <c r="AE15" s="2">
        <f t="shared" si="8"/>
        <v>67.191599692187282</v>
      </c>
      <c r="AG15" s="1">
        <v>215</v>
      </c>
      <c r="AH15" s="2">
        <v>109</v>
      </c>
      <c r="AI15" s="2">
        <f t="shared" si="9"/>
        <v>2454.1074612292268</v>
      </c>
      <c r="AJ15" s="1">
        <v>160</v>
      </c>
      <c r="AK15" s="2">
        <v>11.17</v>
      </c>
      <c r="AL15" s="2">
        <f t="shared" si="10"/>
        <v>1787.2</v>
      </c>
      <c r="AM15" s="2">
        <f t="shared" si="11"/>
        <v>72.824846842885094</v>
      </c>
      <c r="AO15" s="1">
        <v>240</v>
      </c>
      <c r="AP15" s="2">
        <v>106.5</v>
      </c>
      <c r="AQ15" s="2">
        <f t="shared" si="12"/>
        <v>2676.6369408585037</v>
      </c>
      <c r="AR15" s="1">
        <v>200</v>
      </c>
      <c r="AS15" s="2">
        <v>10.37</v>
      </c>
      <c r="AT15" s="2">
        <f t="shared" si="13"/>
        <v>2074</v>
      </c>
      <c r="AU15" s="2">
        <f t="shared" si="14"/>
        <v>77.485293890279564</v>
      </c>
      <c r="AW15" s="1">
        <v>265</v>
      </c>
      <c r="AX15" s="2">
        <v>104.5</v>
      </c>
      <c r="AY15" s="2">
        <f t="shared" si="15"/>
        <v>2899.9518186511782</v>
      </c>
      <c r="AZ15" s="1">
        <v>240</v>
      </c>
      <c r="BA15" s="2">
        <v>10</v>
      </c>
      <c r="BB15" s="2">
        <f t="shared" si="16"/>
        <v>2400</v>
      </c>
      <c r="BC15" s="2">
        <f t="shared" si="17"/>
        <v>82.75999568559331</v>
      </c>
      <c r="BE15" s="1">
        <v>285</v>
      </c>
      <c r="BF15" s="2">
        <v>101.6</v>
      </c>
      <c r="BG15" s="2">
        <f t="shared" si="18"/>
        <v>3032.2652292448684</v>
      </c>
      <c r="BH15" s="1">
        <v>280</v>
      </c>
      <c r="BI15" s="2">
        <v>9.07</v>
      </c>
      <c r="BJ15" s="2">
        <f t="shared" si="19"/>
        <v>2539.6</v>
      </c>
      <c r="BK15" s="2">
        <f t="shared" si="20"/>
        <v>83.752568063857723</v>
      </c>
      <c r="BM15" s="1">
        <v>310</v>
      </c>
      <c r="BN15" s="2">
        <v>98.5</v>
      </c>
      <c r="BO15" s="2">
        <f t="shared" si="21"/>
        <v>3197.617722578811</v>
      </c>
      <c r="BP15" s="1">
        <v>330</v>
      </c>
      <c r="BQ15" s="2">
        <v>8.44</v>
      </c>
      <c r="BR15" s="2">
        <f t="shared" si="22"/>
        <v>2785.2</v>
      </c>
      <c r="BS15" s="2">
        <f t="shared" si="23"/>
        <v>87.102344358843339</v>
      </c>
      <c r="BU15" s="1">
        <v>390</v>
      </c>
      <c r="BV15" s="2">
        <v>107.3</v>
      </c>
      <c r="BW15" s="2">
        <f t="shared" si="24"/>
        <v>4382.207592492402</v>
      </c>
      <c r="BX15" s="1">
        <v>360</v>
      </c>
      <c r="BY15" s="2">
        <v>10.41</v>
      </c>
      <c r="BZ15" s="2">
        <f t="shared" si="25"/>
        <v>3747.6</v>
      </c>
      <c r="CA15" s="2">
        <f t="shared" si="26"/>
        <v>85.518541075516097</v>
      </c>
      <c r="CC15" s="1">
        <v>355</v>
      </c>
      <c r="CD15" s="2">
        <v>91.8</v>
      </c>
      <c r="CE15" s="2">
        <f t="shared" si="27"/>
        <v>3412.7120995945925</v>
      </c>
      <c r="CF15" s="2">
        <v>400</v>
      </c>
      <c r="CG15" s="2">
        <v>7.65</v>
      </c>
      <c r="CH15" s="2">
        <f t="shared" si="28"/>
        <v>3060</v>
      </c>
      <c r="CI15" s="2">
        <f t="shared" si="29"/>
        <v>89.664756671490338</v>
      </c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spans="1:103" x14ac:dyDescent="0.25">
      <c r="A16" s="1">
        <v>150</v>
      </c>
      <c r="B16" s="2">
        <v>264.5</v>
      </c>
      <c r="C16" s="1"/>
      <c r="E16" s="1"/>
      <c r="F16" s="1"/>
      <c r="G16" s="2"/>
      <c r="I16" s="2"/>
      <c r="J16" s="2"/>
      <c r="K16" s="2"/>
      <c r="L16" s="1"/>
      <c r="M16" s="2"/>
      <c r="N16" s="2"/>
      <c r="O16" s="2"/>
      <c r="Q16" s="2"/>
      <c r="R16" s="2"/>
      <c r="S16" s="2"/>
      <c r="T16" s="1"/>
      <c r="U16" s="2"/>
      <c r="V16" s="2"/>
      <c r="W16" s="2"/>
      <c r="Y16" s="2"/>
      <c r="Z16" s="2"/>
      <c r="AA16" s="2"/>
      <c r="AB16" s="1"/>
      <c r="AC16" s="2"/>
      <c r="AD16" s="2"/>
      <c r="AE16" s="2"/>
      <c r="AG16" s="1">
        <v>225</v>
      </c>
      <c r="AH16" s="2">
        <v>109</v>
      </c>
      <c r="AI16" s="2">
        <f t="shared" si="9"/>
        <v>2568.2519943096559</v>
      </c>
      <c r="AJ16" s="1">
        <v>160</v>
      </c>
      <c r="AK16" s="2">
        <v>11.58</v>
      </c>
      <c r="AL16" s="2">
        <f t="shared" si="10"/>
        <v>1852.8</v>
      </c>
      <c r="AM16" s="2">
        <f t="shared" si="11"/>
        <v>72.142453470498751</v>
      </c>
      <c r="AO16" s="1">
        <v>250</v>
      </c>
      <c r="AP16" s="2">
        <v>107.8</v>
      </c>
      <c r="AQ16" s="2">
        <f t="shared" si="12"/>
        <v>2822.1974004748308</v>
      </c>
      <c r="AR16" s="1">
        <v>200</v>
      </c>
      <c r="AS16" s="2">
        <v>10.82</v>
      </c>
      <c r="AT16" s="2">
        <f t="shared" si="13"/>
        <v>2164</v>
      </c>
      <c r="AU16" s="2">
        <f t="shared" si="14"/>
        <v>76.677839744162128</v>
      </c>
      <c r="AW16" s="1">
        <v>275</v>
      </c>
      <c r="AX16" s="2">
        <v>106.3</v>
      </c>
      <c r="AY16" s="2">
        <f t="shared" si="15"/>
        <v>3061.2202415354541</v>
      </c>
      <c r="AZ16" s="1">
        <v>240</v>
      </c>
      <c r="BA16" s="2">
        <v>10.42</v>
      </c>
      <c r="BB16" s="2">
        <f t="shared" si="16"/>
        <v>2500.8000000000002</v>
      </c>
      <c r="BC16" s="2">
        <f t="shared" si="17"/>
        <v>81.692913370572867</v>
      </c>
      <c r="BE16" s="1">
        <v>295</v>
      </c>
      <c r="BF16" s="2">
        <v>104</v>
      </c>
      <c r="BG16" s="2">
        <f t="shared" si="18"/>
        <v>3212.8020870711616</v>
      </c>
      <c r="BH16" s="1">
        <v>280</v>
      </c>
      <c r="BI16" s="2">
        <v>9.58</v>
      </c>
      <c r="BJ16" s="2">
        <f t="shared" si="19"/>
        <v>2682.4</v>
      </c>
      <c r="BK16" s="2">
        <f t="shared" si="20"/>
        <v>83.490981619889197</v>
      </c>
      <c r="BM16" s="1">
        <v>320</v>
      </c>
      <c r="BN16" s="2">
        <v>101.5</v>
      </c>
      <c r="BO16" s="2">
        <f t="shared" si="21"/>
        <v>3401.2976462865495</v>
      </c>
      <c r="BP16" s="1">
        <v>330</v>
      </c>
      <c r="BQ16" s="2">
        <v>8.92</v>
      </c>
      <c r="BR16" s="2">
        <f t="shared" si="22"/>
        <v>2943.6</v>
      </c>
      <c r="BS16" s="2">
        <f t="shared" si="23"/>
        <v>86.543440360585549</v>
      </c>
      <c r="BU16" s="1">
        <v>405</v>
      </c>
      <c r="BV16" s="2">
        <v>108.4</v>
      </c>
      <c r="BW16" s="2">
        <f t="shared" si="24"/>
        <v>4597.4066892633027</v>
      </c>
      <c r="BX16" s="1">
        <v>360</v>
      </c>
      <c r="BY16" s="2">
        <v>10.83</v>
      </c>
      <c r="BZ16" s="2">
        <f t="shared" si="25"/>
        <v>3898.8</v>
      </c>
      <c r="CA16" s="2">
        <f t="shared" si="26"/>
        <v>84.804331300626174</v>
      </c>
      <c r="CC16" s="1">
        <v>365</v>
      </c>
      <c r="CD16" s="2">
        <v>95.7</v>
      </c>
      <c r="CE16" s="2">
        <f t="shared" si="27"/>
        <v>3657.9134062072758</v>
      </c>
      <c r="CF16" s="2">
        <v>400</v>
      </c>
      <c r="CG16" s="2">
        <v>8.17</v>
      </c>
      <c r="CH16" s="2">
        <f t="shared" si="28"/>
        <v>3268</v>
      </c>
      <c r="CI16" s="2">
        <f t="shared" si="29"/>
        <v>89.340551213005355</v>
      </c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spans="1:111" x14ac:dyDescent="0.25">
      <c r="A17" s="1">
        <v>160</v>
      </c>
      <c r="B17" s="2">
        <v>282.60000000000002</v>
      </c>
      <c r="C17" s="1"/>
      <c r="E17" s="1"/>
      <c r="F17" s="1"/>
      <c r="G17" s="2"/>
      <c r="I17" s="2"/>
      <c r="J17" s="2"/>
      <c r="K17" s="2"/>
      <c r="L17" s="1"/>
      <c r="M17" s="2"/>
      <c r="N17" s="2"/>
      <c r="O17" s="2"/>
      <c r="Q17" s="2"/>
      <c r="R17" s="2"/>
      <c r="S17" s="2"/>
      <c r="T17" s="1"/>
      <c r="U17" s="2"/>
      <c r="V17" s="2"/>
      <c r="W17" s="2"/>
      <c r="Y17" s="2"/>
      <c r="Z17" s="2"/>
      <c r="AA17" s="2"/>
      <c r="AB17" s="1"/>
      <c r="AC17" s="2"/>
      <c r="AD17" s="2"/>
      <c r="AE17" s="2"/>
      <c r="AG17" s="1">
        <v>235</v>
      </c>
      <c r="AH17" s="2">
        <v>108.7</v>
      </c>
      <c r="AI17" s="2">
        <f t="shared" si="9"/>
        <v>2675.0137846541488</v>
      </c>
      <c r="AJ17" s="1">
        <v>160</v>
      </c>
      <c r="AK17" s="2">
        <v>11.92</v>
      </c>
      <c r="AL17" s="2">
        <f t="shared" si="10"/>
        <v>1907.2</v>
      </c>
      <c r="AM17" s="2">
        <f t="shared" si="11"/>
        <v>71.296828859017666</v>
      </c>
      <c r="AO17" s="1">
        <v>260</v>
      </c>
      <c r="AP17" s="2">
        <v>108.3</v>
      </c>
      <c r="AQ17" s="2">
        <f t="shared" si="12"/>
        <v>2948.69886465938</v>
      </c>
      <c r="AR17" s="1">
        <v>200</v>
      </c>
      <c r="AS17" s="2">
        <v>11.3</v>
      </c>
      <c r="AT17" s="2">
        <f t="shared" si="13"/>
        <v>2260</v>
      </c>
      <c r="AU17" s="2">
        <f t="shared" si="14"/>
        <v>76.643974299527699</v>
      </c>
      <c r="AW17" s="1">
        <v>285</v>
      </c>
      <c r="AX17" s="2">
        <v>107.2</v>
      </c>
      <c r="AY17" s="2">
        <f t="shared" si="15"/>
        <v>3199.3979584158451</v>
      </c>
      <c r="AZ17" s="1">
        <v>240</v>
      </c>
      <c r="BA17" s="2">
        <v>10.69</v>
      </c>
      <c r="BB17" s="2">
        <f t="shared" si="16"/>
        <v>2565.6</v>
      </c>
      <c r="BC17" s="2">
        <f t="shared" si="17"/>
        <v>80.190086802153715</v>
      </c>
      <c r="BE17" s="1">
        <v>305</v>
      </c>
      <c r="BF17" s="2">
        <v>105.6</v>
      </c>
      <c r="BG17" s="2">
        <f t="shared" si="18"/>
        <v>3372.8138728940021</v>
      </c>
      <c r="BH17" s="1">
        <v>280</v>
      </c>
      <c r="BI17" s="2">
        <v>10.02</v>
      </c>
      <c r="BJ17" s="2">
        <f t="shared" si="19"/>
        <v>2805.6</v>
      </c>
      <c r="BK17" s="2">
        <f t="shared" si="20"/>
        <v>83.182769809728313</v>
      </c>
      <c r="BM17" s="1">
        <v>330</v>
      </c>
      <c r="BN17" s="2">
        <v>104.2</v>
      </c>
      <c r="BO17" s="2">
        <f t="shared" si="21"/>
        <v>3600.8934995446207</v>
      </c>
      <c r="BP17" s="1">
        <v>330</v>
      </c>
      <c r="BQ17" s="2">
        <v>9.4</v>
      </c>
      <c r="BR17" s="2">
        <f t="shared" si="22"/>
        <v>3102</v>
      </c>
      <c r="BS17" s="2">
        <f t="shared" si="23"/>
        <v>86.145285896189037</v>
      </c>
      <c r="BU17" s="1">
        <v>420</v>
      </c>
      <c r="BV17" s="2">
        <v>109.1</v>
      </c>
      <c r="BW17" s="2">
        <f t="shared" si="24"/>
        <v>4798.4686190930497</v>
      </c>
      <c r="BX17" s="1">
        <v>360</v>
      </c>
      <c r="BY17" s="2">
        <v>11.22</v>
      </c>
      <c r="BZ17" s="2">
        <f t="shared" si="25"/>
        <v>4039.2000000000003</v>
      </c>
      <c r="CA17" s="2">
        <f t="shared" si="26"/>
        <v>84.176855589470179</v>
      </c>
      <c r="CC17" s="1">
        <v>375</v>
      </c>
      <c r="CD17" s="2">
        <v>98.6</v>
      </c>
      <c r="CE17" s="2">
        <f t="shared" si="27"/>
        <v>3872.0129455494198</v>
      </c>
      <c r="CF17" s="2">
        <v>400</v>
      </c>
      <c r="CG17" s="2">
        <v>8.5299999999999994</v>
      </c>
      <c r="CH17" s="2">
        <f t="shared" si="28"/>
        <v>3411.9999999999995</v>
      </c>
      <c r="CI17" s="2">
        <f t="shared" si="29"/>
        <v>88.119540094044112</v>
      </c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spans="1:111" x14ac:dyDescent="0.25">
      <c r="A18" s="1">
        <v>170</v>
      </c>
      <c r="B18" s="2">
        <v>299</v>
      </c>
      <c r="C18" s="1"/>
      <c r="E18" s="1"/>
      <c r="F18" s="1"/>
      <c r="G18" s="2"/>
      <c r="I18" s="2"/>
      <c r="J18" s="2"/>
      <c r="K18" s="2"/>
      <c r="L18" s="1"/>
      <c r="M18" s="2"/>
      <c r="N18" s="2"/>
      <c r="O18" s="2"/>
      <c r="Q18" s="4"/>
      <c r="R18" s="4"/>
      <c r="S18" s="4"/>
      <c r="T18" s="4"/>
      <c r="U18" s="4"/>
      <c r="V18" s="4"/>
      <c r="W18" s="4"/>
      <c r="Y18" s="4"/>
      <c r="Z18" s="4"/>
      <c r="AA18" s="4"/>
      <c r="AB18" s="3"/>
      <c r="AC18" s="4"/>
      <c r="AD18" s="4"/>
      <c r="AE18" s="4"/>
      <c r="AG18" s="1">
        <v>245</v>
      </c>
      <c r="AH18" s="2">
        <v>108.2</v>
      </c>
      <c r="AI18" s="2">
        <f t="shared" si="9"/>
        <v>2776.0159884670607</v>
      </c>
      <c r="AJ18" s="1">
        <v>160</v>
      </c>
      <c r="AK18" s="2">
        <v>12.24</v>
      </c>
      <c r="AL18" s="2">
        <f t="shared" si="10"/>
        <v>1958.4</v>
      </c>
      <c r="AM18" s="2">
        <f t="shared" si="11"/>
        <v>70.547144113584338</v>
      </c>
      <c r="AO18" s="1">
        <v>270</v>
      </c>
      <c r="AP18" s="2">
        <v>108.5</v>
      </c>
      <c r="AQ18" s="2">
        <f t="shared" si="12"/>
        <v>3067.7652262304327</v>
      </c>
      <c r="AR18" s="1">
        <v>200</v>
      </c>
      <c r="AS18" s="2">
        <v>11.5</v>
      </c>
      <c r="AT18" s="2">
        <f t="shared" si="13"/>
        <v>2300</v>
      </c>
      <c r="AU18" s="2">
        <f t="shared" si="14"/>
        <v>74.973142675137595</v>
      </c>
      <c r="AW18" s="1">
        <v>295</v>
      </c>
      <c r="AX18" s="2">
        <v>108.1</v>
      </c>
      <c r="AY18" s="2">
        <f t="shared" si="15"/>
        <v>3339.4606308883904</v>
      </c>
      <c r="AZ18" s="1">
        <v>240</v>
      </c>
      <c r="BA18" s="2">
        <v>11</v>
      </c>
      <c r="BB18" s="2">
        <f t="shared" si="16"/>
        <v>2640</v>
      </c>
      <c r="BC18" s="2">
        <f t="shared" si="17"/>
        <v>79.05468253110341</v>
      </c>
      <c r="BE18" s="1">
        <v>315</v>
      </c>
      <c r="BF18" s="2">
        <v>107.1</v>
      </c>
      <c r="BG18" s="2">
        <f t="shared" si="18"/>
        <v>3532.878018594402</v>
      </c>
      <c r="BH18" s="1">
        <v>280</v>
      </c>
      <c r="BI18" s="2">
        <v>10.38</v>
      </c>
      <c r="BJ18" s="2">
        <f t="shared" si="19"/>
        <v>2906.4</v>
      </c>
      <c r="BK18" s="2">
        <f t="shared" si="20"/>
        <v>82.26720494460622</v>
      </c>
      <c r="BM18" s="1">
        <v>340</v>
      </c>
      <c r="BN18" s="2">
        <v>106.3</v>
      </c>
      <c r="BO18" s="2">
        <f t="shared" si="21"/>
        <v>3784.7813895347435</v>
      </c>
      <c r="BP18" s="1">
        <v>330</v>
      </c>
      <c r="BQ18" s="2">
        <v>9.82</v>
      </c>
      <c r="BR18" s="2">
        <f t="shared" si="22"/>
        <v>3240.6</v>
      </c>
      <c r="BS18" s="2">
        <f t="shared" si="23"/>
        <v>85.621854117137303</v>
      </c>
      <c r="BU18" s="1">
        <v>435</v>
      </c>
      <c r="BV18" s="2">
        <v>109.1</v>
      </c>
      <c r="BW18" s="2">
        <f t="shared" si="24"/>
        <v>4969.8424983463738</v>
      </c>
      <c r="BX18" s="1">
        <v>360</v>
      </c>
      <c r="BY18" s="2">
        <v>11.6</v>
      </c>
      <c r="BZ18" s="2">
        <f t="shared" si="25"/>
        <v>4176</v>
      </c>
      <c r="CA18" s="2">
        <f t="shared" si="26"/>
        <v>84.026807718544177</v>
      </c>
      <c r="CC18" s="1">
        <v>385</v>
      </c>
      <c r="CD18" s="2">
        <v>101.3</v>
      </c>
      <c r="CE18" s="2">
        <f t="shared" si="27"/>
        <v>4084.1228095442912</v>
      </c>
      <c r="CF18" s="2">
        <v>400</v>
      </c>
      <c r="CG18" s="2">
        <v>8.9700000000000006</v>
      </c>
      <c r="CH18" s="2">
        <f t="shared" si="28"/>
        <v>3588.0000000000005</v>
      </c>
      <c r="CI18" s="2">
        <f t="shared" si="29"/>
        <v>87.852402273876578</v>
      </c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spans="1:111" x14ac:dyDescent="0.25">
      <c r="A19" s="1">
        <v>180</v>
      </c>
      <c r="B19" s="2">
        <v>320</v>
      </c>
      <c r="C19" s="1"/>
      <c r="E19" s="1"/>
      <c r="F19" s="1"/>
      <c r="G19" s="2"/>
      <c r="I19" s="2"/>
      <c r="J19" s="2"/>
      <c r="K19" s="2"/>
      <c r="L19" s="1"/>
      <c r="M19" s="2"/>
      <c r="N19" s="2"/>
      <c r="O19" s="2"/>
      <c r="Q19" s="4"/>
      <c r="R19" s="4"/>
      <c r="S19" s="4"/>
      <c r="T19" s="4"/>
      <c r="U19" s="4"/>
      <c r="V19" s="4"/>
      <c r="W19" s="4"/>
      <c r="Y19" s="4"/>
      <c r="Z19" s="4"/>
      <c r="AA19" s="4"/>
      <c r="AB19" s="4"/>
      <c r="AC19" s="4"/>
      <c r="AD19" s="4"/>
      <c r="AE19" s="4"/>
      <c r="AG19" s="2"/>
      <c r="AH19" s="2"/>
      <c r="AI19" s="2"/>
      <c r="AJ19" s="1"/>
      <c r="AK19" s="2"/>
      <c r="AL19" s="2"/>
      <c r="AM19" s="2"/>
      <c r="AO19" s="1">
        <v>280</v>
      </c>
      <c r="AP19" s="2">
        <v>108.2</v>
      </c>
      <c r="AQ19" s="2">
        <f t="shared" si="12"/>
        <v>3172.5897011052125</v>
      </c>
      <c r="AR19" s="1">
        <v>200</v>
      </c>
      <c r="AS19" s="2">
        <v>11.82</v>
      </c>
      <c r="AT19" s="2">
        <f t="shared" si="13"/>
        <v>2364</v>
      </c>
      <c r="AU19" s="2">
        <f t="shared" si="14"/>
        <v>74.513259599136632</v>
      </c>
      <c r="AW19" s="1">
        <v>305</v>
      </c>
      <c r="AX19" s="2">
        <v>108.4</v>
      </c>
      <c r="AY19" s="2">
        <f t="shared" si="15"/>
        <v>3462.2445437661913</v>
      </c>
      <c r="AZ19" s="1">
        <v>240</v>
      </c>
      <c r="BA19" s="2">
        <v>11.38</v>
      </c>
      <c r="BB19" s="2">
        <f t="shared" si="16"/>
        <v>2731.2000000000003</v>
      </c>
      <c r="BC19" s="2">
        <f t="shared" si="17"/>
        <v>78.88524237600592</v>
      </c>
      <c r="BE19" s="1">
        <v>325</v>
      </c>
      <c r="BF19" s="2">
        <v>107.8</v>
      </c>
      <c r="BG19" s="2">
        <f t="shared" si="18"/>
        <v>3668.8566206172804</v>
      </c>
      <c r="BH19" s="1">
        <v>280</v>
      </c>
      <c r="BI19" s="2">
        <v>10.72</v>
      </c>
      <c r="BJ19" s="2">
        <f t="shared" si="19"/>
        <v>3001.6000000000004</v>
      </c>
      <c r="BK19" s="2">
        <f t="shared" si="20"/>
        <v>81.812954562802858</v>
      </c>
      <c r="BM19" s="1">
        <v>350</v>
      </c>
      <c r="BN19" s="2">
        <v>107.8</v>
      </c>
      <c r="BO19" s="2">
        <f t="shared" si="21"/>
        <v>3951.0763606647629</v>
      </c>
      <c r="BP19" s="1">
        <v>330</v>
      </c>
      <c r="BQ19" s="2">
        <v>10.19</v>
      </c>
      <c r="BR19" s="2">
        <f t="shared" si="22"/>
        <v>3362.7</v>
      </c>
      <c r="BS19" s="2">
        <f t="shared" si="23"/>
        <v>85.10845382482637</v>
      </c>
      <c r="BU19" s="1">
        <v>450</v>
      </c>
      <c r="BV19" s="2">
        <v>109</v>
      </c>
      <c r="BW19" s="2">
        <f t="shared" si="24"/>
        <v>5136.5039886193117</v>
      </c>
      <c r="BX19" s="1">
        <v>360</v>
      </c>
      <c r="BY19" s="2">
        <v>11.92</v>
      </c>
      <c r="BZ19" s="2">
        <f t="shared" si="25"/>
        <v>4291.2</v>
      </c>
      <c r="CA19" s="2">
        <f t="shared" si="26"/>
        <v>83.543203889411771</v>
      </c>
      <c r="CC19" s="1">
        <v>395</v>
      </c>
      <c r="CD19" s="2">
        <v>103.5</v>
      </c>
      <c r="CE19" s="2">
        <f t="shared" si="27"/>
        <v>4281.2053886794911</v>
      </c>
      <c r="CF19" s="2">
        <v>400</v>
      </c>
      <c r="CG19" s="2">
        <v>9.35</v>
      </c>
      <c r="CH19" s="2">
        <f t="shared" si="28"/>
        <v>3740</v>
      </c>
      <c r="CI19" s="2">
        <f t="shared" si="29"/>
        <v>87.358574524114985</v>
      </c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  <row r="20" spans="1:111" x14ac:dyDescent="0.25">
      <c r="A20" s="1">
        <v>190</v>
      </c>
      <c r="B20" s="2">
        <v>332.5</v>
      </c>
      <c r="C20" s="1"/>
      <c r="E20" s="1"/>
      <c r="F20" s="1"/>
      <c r="G20" s="2"/>
      <c r="I20" s="2"/>
      <c r="J20" s="2"/>
      <c r="K20" s="2"/>
      <c r="L20" s="1"/>
      <c r="M20" s="2"/>
      <c r="N20" s="2"/>
      <c r="O20" s="2"/>
      <c r="Q20" s="4"/>
      <c r="R20" s="4"/>
      <c r="S20" s="4"/>
      <c r="T20" s="4"/>
      <c r="U20" s="4"/>
      <c r="V20" s="4"/>
      <c r="W20" s="4"/>
      <c r="Y20" s="4"/>
      <c r="Z20" s="4"/>
      <c r="AA20" s="4"/>
      <c r="AB20" s="4"/>
      <c r="AC20" s="4"/>
      <c r="AD20" s="4"/>
      <c r="AE20" s="4"/>
      <c r="AG20" s="4"/>
      <c r="AH20" s="4"/>
      <c r="AI20" s="4"/>
      <c r="AJ20" s="4"/>
      <c r="AK20" s="4"/>
      <c r="AL20" s="4"/>
      <c r="AM20" s="4"/>
      <c r="AO20" s="1">
        <v>290</v>
      </c>
      <c r="AP20" s="28">
        <v>107.6</v>
      </c>
      <c r="AQ20" s="28">
        <f t="shared" si="12"/>
        <v>3267.6752387538636</v>
      </c>
      <c r="AR20" s="1">
        <v>200</v>
      </c>
      <c r="AS20" s="28">
        <v>12.14</v>
      </c>
      <c r="AT20" s="2">
        <f t="shared" si="13"/>
        <v>2428</v>
      </c>
      <c r="AU20" s="2">
        <f t="shared" si="14"/>
        <v>74.303589634749756</v>
      </c>
      <c r="AW20" s="1">
        <v>315</v>
      </c>
      <c r="AX20" s="2">
        <v>108.3</v>
      </c>
      <c r="AY20" s="2">
        <f t="shared" si="15"/>
        <v>3572.4620860296332</v>
      </c>
      <c r="AZ20" s="1">
        <v>240</v>
      </c>
      <c r="BA20" s="2">
        <v>11.68</v>
      </c>
      <c r="BB20" s="2">
        <f t="shared" si="16"/>
        <v>2803.2</v>
      </c>
      <c r="BC20" s="2">
        <f t="shared" si="17"/>
        <v>78.466892929728004</v>
      </c>
      <c r="BE20" s="1">
        <v>335</v>
      </c>
      <c r="BF20" s="2">
        <v>108.4</v>
      </c>
      <c r="BG20" s="2">
        <f t="shared" si="18"/>
        <v>3802.7931874153246</v>
      </c>
      <c r="BH20" s="1">
        <v>280</v>
      </c>
      <c r="BI20" s="2">
        <v>11.07</v>
      </c>
      <c r="BJ20" s="2">
        <f t="shared" si="19"/>
        <v>3099.6</v>
      </c>
      <c r="BK20" s="2">
        <f t="shared" si="20"/>
        <v>81.508508279061317</v>
      </c>
      <c r="BM20" s="1">
        <v>360</v>
      </c>
      <c r="BN20" s="2">
        <v>108.9</v>
      </c>
      <c r="BO20" s="2">
        <f t="shared" si="21"/>
        <v>4105.433279711141</v>
      </c>
      <c r="BP20" s="1">
        <v>330</v>
      </c>
      <c r="BQ20" s="2">
        <v>10.66</v>
      </c>
      <c r="BR20" s="2">
        <f t="shared" si="22"/>
        <v>3517.8</v>
      </c>
      <c r="BS20" s="2">
        <f t="shared" si="23"/>
        <v>85.686449159576</v>
      </c>
      <c r="BU20" s="1">
        <v>465</v>
      </c>
      <c r="BV20" s="2">
        <v>108.8</v>
      </c>
      <c r="BW20" s="2">
        <f t="shared" si="24"/>
        <v>5297.9818510138275</v>
      </c>
      <c r="BX20" s="1">
        <v>360</v>
      </c>
      <c r="BY20" s="2">
        <v>12.18</v>
      </c>
      <c r="BZ20" s="2">
        <f t="shared" si="25"/>
        <v>4384.8</v>
      </c>
      <c r="CA20" s="2">
        <f t="shared" si="26"/>
        <v>82.763590425681059</v>
      </c>
      <c r="CC20" s="1">
        <v>405</v>
      </c>
      <c r="CD20" s="2">
        <v>105.2</v>
      </c>
      <c r="CE20" s="2">
        <f t="shared" si="27"/>
        <v>4461.6898866282245</v>
      </c>
      <c r="CF20" s="2">
        <v>400</v>
      </c>
      <c r="CG20" s="2">
        <v>9.7200000000000006</v>
      </c>
      <c r="CH20" s="2">
        <f t="shared" si="28"/>
        <v>3888.0000000000005</v>
      </c>
      <c r="CI20" s="2">
        <f t="shared" si="29"/>
        <v>87.141869981874265</v>
      </c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</row>
    <row r="21" spans="1:111" x14ac:dyDescent="0.25">
      <c r="A21" s="1">
        <v>200</v>
      </c>
      <c r="B21" s="2">
        <v>350.1</v>
      </c>
      <c r="C21" s="1"/>
      <c r="E21" s="2"/>
      <c r="F21" s="2"/>
      <c r="G21" s="2"/>
      <c r="I21" s="2"/>
      <c r="J21" s="2"/>
      <c r="K21" s="2"/>
      <c r="L21" s="1"/>
      <c r="M21" s="2"/>
      <c r="N21" s="2"/>
      <c r="O21" s="2"/>
      <c r="Q21" s="4"/>
      <c r="R21" s="4"/>
      <c r="S21" s="4"/>
      <c r="T21" s="4"/>
      <c r="U21" s="4"/>
      <c r="V21" s="4"/>
      <c r="W21" s="4"/>
      <c r="Y21" s="4"/>
      <c r="Z21" s="4"/>
      <c r="AA21" s="4"/>
      <c r="AB21" s="4"/>
      <c r="AC21" s="4"/>
      <c r="AD21" s="4"/>
      <c r="AE21" s="4"/>
      <c r="AG21" s="4"/>
      <c r="AH21" s="4"/>
      <c r="AI21" s="4"/>
      <c r="AJ21" s="4"/>
      <c r="AK21" s="4"/>
      <c r="AL21" s="4"/>
      <c r="AM21" s="4"/>
      <c r="AO21" s="4"/>
      <c r="AP21" s="4"/>
      <c r="AQ21" s="4"/>
      <c r="AR21" s="4"/>
      <c r="AS21" s="4"/>
      <c r="AT21" s="4"/>
      <c r="AU21" s="4"/>
      <c r="AW21" s="1">
        <v>325</v>
      </c>
      <c r="AX21" s="2">
        <v>108.1</v>
      </c>
      <c r="AY21" s="2">
        <f t="shared" si="15"/>
        <v>3679.066796741447</v>
      </c>
      <c r="AZ21" s="1">
        <v>240</v>
      </c>
      <c r="BA21" s="2">
        <v>11.94</v>
      </c>
      <c r="BB21" s="2">
        <f t="shared" si="16"/>
        <v>2865.6</v>
      </c>
      <c r="BC21" s="2">
        <f t="shared" si="17"/>
        <v>77.889317001204333</v>
      </c>
      <c r="BE21" s="1">
        <v>345</v>
      </c>
      <c r="BF21" s="2">
        <v>108.7</v>
      </c>
      <c r="BG21" s="2">
        <f t="shared" si="18"/>
        <v>3927.1478966199211</v>
      </c>
      <c r="BH21" s="1">
        <v>280</v>
      </c>
      <c r="BI21" s="2">
        <v>11.37</v>
      </c>
      <c r="BJ21" s="2">
        <f t="shared" si="19"/>
        <v>3183.6</v>
      </c>
      <c r="BK21" s="2">
        <f t="shared" si="20"/>
        <v>81.066465633751932</v>
      </c>
      <c r="BM21" s="2">
        <v>370</v>
      </c>
      <c r="BN21" s="2">
        <v>109.7</v>
      </c>
      <c r="BO21" s="2">
        <f t="shared" si="21"/>
        <v>4250.4701405518699</v>
      </c>
      <c r="BP21" s="1">
        <v>330</v>
      </c>
      <c r="BQ21" s="2">
        <v>10.86</v>
      </c>
      <c r="BR21" s="2">
        <f t="shared" si="22"/>
        <v>3583.7999999999997</v>
      </c>
      <c r="BS21" s="2">
        <f t="shared" si="23"/>
        <v>84.315378805006461</v>
      </c>
      <c r="BU21" s="2"/>
      <c r="BV21" s="2"/>
      <c r="BW21" s="2"/>
      <c r="BX21" s="1"/>
      <c r="BY21" s="2"/>
      <c r="BZ21" s="2"/>
      <c r="CA21" s="2"/>
      <c r="CC21" s="1">
        <v>415</v>
      </c>
      <c r="CD21" s="2">
        <v>106.6</v>
      </c>
      <c r="CE21" s="2">
        <f t="shared" si="27"/>
        <v>4632.6972467386286</v>
      </c>
      <c r="CF21" s="2">
        <v>400</v>
      </c>
      <c r="CG21" s="2">
        <v>10.050000000000001</v>
      </c>
      <c r="CH21" s="2">
        <f t="shared" si="28"/>
        <v>4020.0000000000005</v>
      </c>
      <c r="CI21" s="2">
        <f t="shared" si="29"/>
        <v>86.774502754956401</v>
      </c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</row>
    <row r="22" spans="1:111" x14ac:dyDescent="0.25">
      <c r="A22" s="1">
        <v>210</v>
      </c>
      <c r="B22" s="2">
        <v>370.9</v>
      </c>
      <c r="C22" s="1"/>
      <c r="E22" s="2"/>
      <c r="F22" s="2"/>
      <c r="G22" s="2"/>
      <c r="I22" s="4"/>
      <c r="J22" s="4"/>
      <c r="K22" s="4"/>
      <c r="L22" s="3"/>
      <c r="M22" s="4"/>
      <c r="N22" s="4"/>
      <c r="O22" s="4"/>
      <c r="Q22" s="4"/>
      <c r="R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O22" s="4"/>
      <c r="AP22" s="4"/>
      <c r="AQ22" s="4"/>
      <c r="AR22" s="4"/>
      <c r="AS22" s="4"/>
      <c r="AT22" s="4"/>
      <c r="AU22" s="4"/>
      <c r="BE22" s="1">
        <v>355</v>
      </c>
      <c r="BF22" s="2">
        <v>108.7</v>
      </c>
      <c r="BG22" s="2">
        <f t="shared" si="18"/>
        <v>4040.9782704349914</v>
      </c>
      <c r="BH22" s="1">
        <v>280</v>
      </c>
      <c r="BI22" s="2">
        <v>11.57</v>
      </c>
      <c r="BJ22" s="2">
        <f t="shared" si="19"/>
        <v>3239.6</v>
      </c>
      <c r="BK22" s="2">
        <f t="shared" si="20"/>
        <v>80.168706268526236</v>
      </c>
      <c r="BM22" s="2">
        <v>380</v>
      </c>
      <c r="BN22" s="2">
        <v>110.2</v>
      </c>
      <c r="BO22" s="2">
        <f t="shared" si="21"/>
        <v>4385.2444653908724</v>
      </c>
      <c r="BP22" s="1">
        <v>330</v>
      </c>
      <c r="BQ22" s="2">
        <v>11.17</v>
      </c>
      <c r="BR22" s="2">
        <f t="shared" si="22"/>
        <v>3686.1</v>
      </c>
      <c r="BS22" s="2">
        <f t="shared" si="23"/>
        <v>84.056887343256577</v>
      </c>
      <c r="BU22" s="2"/>
      <c r="BV22" s="2"/>
      <c r="BW22" s="2"/>
      <c r="BX22" s="1"/>
      <c r="BY22" s="2"/>
      <c r="BZ22" s="2"/>
      <c r="CA22" s="2"/>
      <c r="CC22" s="1">
        <v>425</v>
      </c>
      <c r="CD22" s="2">
        <v>107.7</v>
      </c>
      <c r="CE22" s="2">
        <f t="shared" si="27"/>
        <v>4793.2849912146276</v>
      </c>
      <c r="CF22" s="2">
        <v>400</v>
      </c>
      <c r="CG22" s="2">
        <v>10.37</v>
      </c>
      <c r="CH22" s="2">
        <f t="shared" si="28"/>
        <v>4148</v>
      </c>
      <c r="CI22" s="2">
        <f t="shared" si="29"/>
        <v>86.537729502891267</v>
      </c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</row>
    <row r="23" spans="1:111" x14ac:dyDescent="0.25">
      <c r="A23" s="1">
        <v>220</v>
      </c>
      <c r="B23" s="2">
        <v>380.7</v>
      </c>
      <c r="C23" s="1"/>
      <c r="E23" s="2"/>
      <c r="F23" s="2"/>
      <c r="G23" s="2"/>
      <c r="I23" s="4"/>
      <c r="J23" s="4"/>
      <c r="K23" s="4"/>
      <c r="L23" s="3"/>
      <c r="M23" s="4"/>
      <c r="N23" s="4"/>
      <c r="O23" s="4"/>
      <c r="Q23" s="4"/>
      <c r="R23" s="4"/>
      <c r="S23" s="4"/>
      <c r="T23" s="4"/>
      <c r="U23" s="4"/>
      <c r="V23" s="4"/>
      <c r="W23" s="4"/>
      <c r="Y23" s="4"/>
      <c r="Z23" s="4"/>
      <c r="AA23" s="4"/>
      <c r="AB23" s="4"/>
      <c r="AC23" s="4"/>
      <c r="AD23" s="4"/>
      <c r="AE23" s="4"/>
      <c r="BE23" s="1">
        <v>365</v>
      </c>
      <c r="BF23" s="2">
        <v>108.6</v>
      </c>
      <c r="BG23" s="2">
        <f t="shared" si="18"/>
        <v>4150.9863731881942</v>
      </c>
      <c r="BH23" s="1">
        <v>280</v>
      </c>
      <c r="BI23" s="2">
        <v>11.92</v>
      </c>
      <c r="BJ23" s="2">
        <f t="shared" si="19"/>
        <v>3337.6</v>
      </c>
      <c r="BK23" s="2">
        <f t="shared" si="20"/>
        <v>80.404985705518783</v>
      </c>
      <c r="BM23" s="2">
        <v>390</v>
      </c>
      <c r="BN23" s="2">
        <v>110.4</v>
      </c>
      <c r="BO23" s="2">
        <f t="shared" si="21"/>
        <v>4508.8137764320709</v>
      </c>
      <c r="BP23" s="1">
        <v>330</v>
      </c>
      <c r="BQ23" s="2">
        <v>11.39</v>
      </c>
      <c r="BR23" s="2">
        <f t="shared" si="22"/>
        <v>3758.7000000000003</v>
      </c>
      <c r="BS23" s="2">
        <f t="shared" si="23"/>
        <v>83.363389715650371</v>
      </c>
      <c r="BU23" s="2"/>
      <c r="BV23" s="2"/>
      <c r="BW23" s="2"/>
      <c r="BX23" s="1"/>
      <c r="BY23" s="2"/>
      <c r="BZ23" s="2"/>
      <c r="CA23" s="2"/>
      <c r="CC23" s="1">
        <v>435</v>
      </c>
      <c r="CD23" s="2">
        <v>108.5</v>
      </c>
      <c r="CE23" s="2">
        <f t="shared" si="27"/>
        <v>4942.510642260142</v>
      </c>
      <c r="CF23" s="2">
        <v>400</v>
      </c>
      <c r="CG23" s="2">
        <v>10.65</v>
      </c>
      <c r="CH23" s="2">
        <f t="shared" si="28"/>
        <v>4260</v>
      </c>
      <c r="CI23" s="2">
        <f t="shared" si="29"/>
        <v>86.191013198344081</v>
      </c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</row>
    <row r="24" spans="1:111" x14ac:dyDescent="0.25">
      <c r="A24" s="1">
        <v>230</v>
      </c>
      <c r="B24" s="2">
        <v>399.2</v>
      </c>
      <c r="C24" s="1"/>
      <c r="E24" s="2"/>
      <c r="F24" s="2"/>
      <c r="G24" s="2"/>
      <c r="I24" s="4"/>
      <c r="J24" s="4"/>
      <c r="K24" s="4"/>
      <c r="L24" s="4"/>
      <c r="M24" s="4"/>
      <c r="N24" s="4"/>
      <c r="O24" s="4"/>
      <c r="Q24" s="4"/>
      <c r="R24" s="4"/>
      <c r="S24" s="4"/>
      <c r="T24" s="4"/>
      <c r="U24" s="4"/>
      <c r="V24" s="4"/>
      <c r="W24" s="4"/>
      <c r="Y24" s="4"/>
      <c r="Z24" s="4"/>
      <c r="AA24" s="4"/>
      <c r="AB24" s="4"/>
      <c r="AC24" s="4"/>
      <c r="AD24" s="4"/>
      <c r="AE24" s="4"/>
      <c r="BE24" s="1">
        <v>375</v>
      </c>
      <c r="BF24" s="2">
        <v>108.4</v>
      </c>
      <c r="BG24" s="2">
        <f t="shared" si="18"/>
        <v>4256.8580456141699</v>
      </c>
      <c r="BH24" s="1">
        <v>280</v>
      </c>
      <c r="BI24" s="2">
        <v>12.1</v>
      </c>
      <c r="BJ24" s="2">
        <f t="shared" si="19"/>
        <v>3388</v>
      </c>
      <c r="BK24" s="2">
        <f t="shared" si="20"/>
        <v>79.589217298205369</v>
      </c>
      <c r="BM24" s="2">
        <v>400</v>
      </c>
      <c r="BN24" s="2">
        <v>110.6</v>
      </c>
      <c r="BO24" s="2">
        <f t="shared" si="21"/>
        <v>4632.8019664937483</v>
      </c>
      <c r="BP24" s="1">
        <v>330</v>
      </c>
      <c r="BQ24" s="2">
        <v>11.67</v>
      </c>
      <c r="BR24" s="2">
        <f t="shared" si="22"/>
        <v>3851.1</v>
      </c>
      <c r="BS24" s="2">
        <f t="shared" si="23"/>
        <v>83.12679945857117</v>
      </c>
      <c r="BU24" s="2"/>
      <c r="BV24" s="2"/>
      <c r="BW24" s="2"/>
      <c r="BX24" s="1"/>
      <c r="BY24" s="2"/>
      <c r="BZ24" s="2"/>
      <c r="CA24" s="2"/>
      <c r="CC24" s="1">
        <v>445</v>
      </c>
      <c r="CD24" s="2">
        <v>109</v>
      </c>
      <c r="CE24" s="2">
        <f t="shared" si="27"/>
        <v>5079.4317220790972</v>
      </c>
      <c r="CF24" s="2">
        <v>400</v>
      </c>
      <c r="CG24" s="2">
        <v>10.9</v>
      </c>
      <c r="CH24" s="2">
        <f t="shared" si="28"/>
        <v>4360</v>
      </c>
      <c r="CI24" s="2">
        <f t="shared" si="29"/>
        <v>85.836373802370531</v>
      </c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</row>
    <row r="25" spans="1:111" x14ac:dyDescent="0.25">
      <c r="A25" s="1">
        <v>240</v>
      </c>
      <c r="B25" s="2">
        <v>416.2</v>
      </c>
      <c r="C25" s="1"/>
      <c r="E25" s="2"/>
      <c r="F25" s="2"/>
      <c r="G25" s="2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Y25" s="4"/>
      <c r="Z25" s="4"/>
      <c r="AA25" s="4"/>
      <c r="AB25" s="4"/>
      <c r="AC25" s="4"/>
      <c r="AD25" s="4"/>
      <c r="AE25" s="4"/>
      <c r="BM25" s="2">
        <v>410</v>
      </c>
      <c r="BN25" s="2">
        <v>110.4</v>
      </c>
      <c r="BO25" s="2">
        <f t="shared" si="21"/>
        <v>4740.0349957362796</v>
      </c>
      <c r="BP25" s="1">
        <v>330</v>
      </c>
      <c r="BQ25" s="2">
        <v>11.88</v>
      </c>
      <c r="BR25" s="2">
        <f t="shared" si="22"/>
        <v>3920.4</v>
      </c>
      <c r="BS25" s="2">
        <f t="shared" si="23"/>
        <v>82.708250118964273</v>
      </c>
      <c r="BU25" s="2"/>
      <c r="BV25" s="2"/>
      <c r="BW25" s="2"/>
      <c r="BX25" s="1"/>
      <c r="BY25" s="2"/>
      <c r="BZ25" s="2"/>
      <c r="CA25" s="2"/>
      <c r="CC25" s="1">
        <v>455</v>
      </c>
      <c r="CD25" s="2">
        <v>109.5</v>
      </c>
      <c r="CE25" s="2">
        <f t="shared" si="27"/>
        <v>5217.3999994492488</v>
      </c>
      <c r="CF25" s="2">
        <v>400</v>
      </c>
      <c r="CG25" s="2">
        <v>11.16</v>
      </c>
      <c r="CH25" s="2">
        <f t="shared" si="28"/>
        <v>4464</v>
      </c>
      <c r="CI25" s="2">
        <f t="shared" si="29"/>
        <v>85.559857409269398</v>
      </c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</row>
    <row r="26" spans="1:111" x14ac:dyDescent="0.25">
      <c r="A26" s="1">
        <v>250</v>
      </c>
      <c r="B26" s="2">
        <v>433.6</v>
      </c>
      <c r="C26" s="1"/>
      <c r="E26" s="2"/>
      <c r="F26" s="2"/>
      <c r="G26" s="2"/>
      <c r="I26" s="4"/>
      <c r="J26" s="4"/>
      <c r="K26" s="4"/>
      <c r="L26" s="4"/>
      <c r="M26" s="4"/>
      <c r="N26" s="4"/>
      <c r="O26" s="4"/>
      <c r="Q26" s="4"/>
      <c r="R26" s="4"/>
      <c r="S26" s="4"/>
      <c r="T26" s="4"/>
      <c r="U26" s="4"/>
      <c r="V26" s="4"/>
      <c r="W26" s="4"/>
      <c r="Y26" s="4"/>
      <c r="Z26" s="4"/>
      <c r="AA26" s="4"/>
      <c r="AB26" s="4"/>
      <c r="AC26" s="4"/>
      <c r="AD26" s="4"/>
      <c r="AE26" s="4"/>
      <c r="BM26" s="2">
        <v>420</v>
      </c>
      <c r="BN26" s="2">
        <v>110.2</v>
      </c>
      <c r="BO26" s="2">
        <f t="shared" si="21"/>
        <v>4846.8491459583329</v>
      </c>
      <c r="BP26" s="1">
        <v>330</v>
      </c>
      <c r="BQ26" s="2">
        <v>12.1</v>
      </c>
      <c r="BR26" s="2">
        <f t="shared" si="22"/>
        <v>3993</v>
      </c>
      <c r="BS26" s="2">
        <f t="shared" si="23"/>
        <v>82.383418170331609</v>
      </c>
      <c r="BU26" s="2"/>
      <c r="BV26" s="2"/>
      <c r="BW26" s="2"/>
      <c r="BX26" s="1"/>
      <c r="BY26" s="2"/>
      <c r="BZ26" s="2"/>
      <c r="CA26" s="2"/>
      <c r="CC26" s="1">
        <v>465</v>
      </c>
      <c r="CD26" s="2">
        <v>109.7</v>
      </c>
      <c r="CE26" s="2">
        <f t="shared" si="27"/>
        <v>5341.8070685314042</v>
      </c>
      <c r="CF26" s="2">
        <v>400</v>
      </c>
      <c r="CG26" s="2">
        <v>11.34</v>
      </c>
      <c r="CH26" s="2">
        <f t="shared" si="28"/>
        <v>4536</v>
      </c>
      <c r="CI26" s="2">
        <f t="shared" si="29"/>
        <v>84.91508476076541</v>
      </c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</row>
    <row r="27" spans="1:111" x14ac:dyDescent="0.25">
      <c r="A27" s="2"/>
      <c r="B27" s="2"/>
      <c r="C27" s="1"/>
      <c r="E27" s="3"/>
      <c r="F27" s="3"/>
      <c r="G27" s="3"/>
      <c r="I27" s="4"/>
      <c r="J27" s="4"/>
      <c r="K27" s="4"/>
      <c r="L27" s="4"/>
      <c r="M27" s="4"/>
      <c r="N27" s="4"/>
      <c r="O27" s="4"/>
      <c r="Q27" s="4"/>
      <c r="R27" s="4"/>
      <c r="S27" s="4"/>
      <c r="T27" s="4"/>
      <c r="U27" s="4"/>
      <c r="V27" s="4"/>
      <c r="W27" s="4"/>
      <c r="Y27" s="4"/>
      <c r="Z27" s="4"/>
      <c r="AA27" s="4"/>
      <c r="AB27" s="4"/>
      <c r="AC27" s="4"/>
      <c r="AD27" s="4"/>
      <c r="AE27" s="4"/>
      <c r="BU27" s="1"/>
      <c r="BV27" s="2"/>
      <c r="BW27" s="2"/>
      <c r="BX27" s="2"/>
      <c r="BY27" s="2"/>
      <c r="BZ27" s="2"/>
      <c r="CA27" s="2"/>
      <c r="CC27" s="1">
        <v>475</v>
      </c>
      <c r="CD27" s="2">
        <v>109.9</v>
      </c>
      <c r="CE27" s="2">
        <f t="shared" si="27"/>
        <v>5466.6330166340385</v>
      </c>
      <c r="CF27" s="2">
        <v>400</v>
      </c>
      <c r="CG27" s="2">
        <v>11.58</v>
      </c>
      <c r="CH27" s="2">
        <f t="shared" si="28"/>
        <v>4632</v>
      </c>
      <c r="CI27" s="2">
        <f t="shared" si="29"/>
        <v>84.732228885780486</v>
      </c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</row>
    <row r="28" spans="1:111" x14ac:dyDescent="0.25">
      <c r="A28" s="2"/>
      <c r="B28" s="2"/>
      <c r="C28" s="1"/>
      <c r="E28" s="3"/>
      <c r="F28" s="3"/>
      <c r="G28" s="3"/>
      <c r="I28" s="4"/>
      <c r="J28" s="4"/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W28" s="4"/>
      <c r="Y28" s="4"/>
      <c r="Z28" s="4"/>
      <c r="AA28" s="4"/>
      <c r="AB28" s="4"/>
      <c r="AC28" s="4"/>
      <c r="AD28" s="4"/>
      <c r="AE28" s="4"/>
      <c r="BU28" s="1"/>
      <c r="BV28" s="28"/>
      <c r="BW28" s="28"/>
      <c r="BX28" s="2"/>
      <c r="BY28" s="28"/>
      <c r="BZ28" s="2"/>
      <c r="CA28" s="2"/>
      <c r="CC28" s="1">
        <v>485</v>
      </c>
      <c r="CD28" s="2">
        <v>110</v>
      </c>
      <c r="CE28" s="2">
        <f t="shared" si="27"/>
        <v>5586.7989356338485</v>
      </c>
      <c r="CF28" s="2">
        <v>400</v>
      </c>
      <c r="CG28" s="2">
        <v>11.81</v>
      </c>
      <c r="CH28" s="2">
        <f t="shared" si="28"/>
        <v>4724</v>
      </c>
      <c r="CI28" s="2">
        <f t="shared" si="29"/>
        <v>84.556470609122442</v>
      </c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</row>
    <row r="29" spans="1:111" x14ac:dyDescent="0.25">
      <c r="A29" s="2"/>
      <c r="B29" s="2"/>
      <c r="C29" s="1"/>
      <c r="E29" s="3"/>
      <c r="F29" s="3"/>
      <c r="G29" s="3"/>
      <c r="I29" s="4"/>
      <c r="J29" s="4"/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W29" s="4"/>
      <c r="Y29" s="4"/>
      <c r="Z29" s="4"/>
      <c r="AA29" s="4"/>
      <c r="AB29" s="4"/>
      <c r="AC29" s="4"/>
      <c r="AD29" s="4"/>
      <c r="AE29" s="4"/>
      <c r="BU29" s="1"/>
      <c r="BV29" s="28"/>
      <c r="BW29" s="28"/>
      <c r="BX29" s="2"/>
      <c r="BY29" s="28"/>
      <c r="BZ29" s="2"/>
      <c r="CA29" s="2"/>
      <c r="CC29" s="1">
        <v>495</v>
      </c>
      <c r="CD29" s="2">
        <v>109.7</v>
      </c>
      <c r="CE29" s="2">
        <f t="shared" si="27"/>
        <v>5686.4397826302047</v>
      </c>
      <c r="CF29" s="2">
        <v>400</v>
      </c>
      <c r="CG29" s="2">
        <v>11.92</v>
      </c>
      <c r="CH29" s="2">
        <f t="shared" si="28"/>
        <v>4768</v>
      </c>
      <c r="CI29" s="2">
        <f t="shared" si="29"/>
        <v>83.848597404729929</v>
      </c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x14ac:dyDescent="0.25">
      <c r="E30" s="3"/>
      <c r="F30" s="3"/>
      <c r="G30" s="3"/>
      <c r="I30" s="4"/>
      <c r="J30" s="4"/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W30" s="4"/>
      <c r="Y30" s="4"/>
      <c r="Z30" s="4"/>
      <c r="AA30" s="4"/>
      <c r="AB30" s="4"/>
      <c r="AC30" s="4"/>
      <c r="AD30" s="4"/>
      <c r="AE30" s="4"/>
    </row>
    <row r="31" spans="1:111" x14ac:dyDescent="0.25">
      <c r="E31" s="3"/>
      <c r="F31" s="3"/>
      <c r="G31" s="3"/>
      <c r="I31" s="4"/>
      <c r="J31" s="4"/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W31" s="4"/>
      <c r="Y31" s="4"/>
      <c r="Z31" s="4"/>
      <c r="AA31" s="4"/>
      <c r="AB31" s="4"/>
      <c r="AC31" s="4"/>
      <c r="AD31" s="4"/>
      <c r="AE31" s="4"/>
    </row>
    <row r="32" spans="1:111" x14ac:dyDescent="0.25">
      <c r="E32" s="3"/>
      <c r="F32" s="3"/>
      <c r="G32" s="3"/>
      <c r="I32" s="4"/>
      <c r="J32" s="4"/>
      <c r="K32" s="4"/>
      <c r="L32" s="4"/>
      <c r="M32" s="4"/>
      <c r="N32" s="4"/>
      <c r="O32" s="4"/>
      <c r="Q32" s="4"/>
      <c r="R32" s="4"/>
      <c r="S32" s="4"/>
      <c r="T32" s="4"/>
      <c r="U32" s="4"/>
      <c r="V32" s="4"/>
      <c r="W32" s="4"/>
      <c r="Y32" s="4"/>
      <c r="Z32" s="4"/>
      <c r="AA32" s="4"/>
      <c r="AB32" s="4"/>
      <c r="AC32" s="4"/>
      <c r="AD32" s="4"/>
      <c r="AE32" s="4"/>
    </row>
    <row r="33" spans="9:35" x14ac:dyDescent="0.25">
      <c r="I33" s="4"/>
      <c r="J33" s="4"/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W33" s="4"/>
      <c r="Y33" s="4"/>
      <c r="Z33" s="4"/>
      <c r="AA33" s="4"/>
      <c r="AB33" s="4"/>
      <c r="AC33" s="4"/>
      <c r="AD33" s="4"/>
      <c r="AE33" s="4"/>
    </row>
    <row r="34" spans="9:35" x14ac:dyDescent="0.25">
      <c r="I34" s="4"/>
      <c r="J34" s="4"/>
      <c r="K34" s="4"/>
      <c r="L34" s="4"/>
      <c r="M34" s="4"/>
      <c r="N34" s="4"/>
      <c r="O34" s="4"/>
      <c r="Q34" s="4"/>
      <c r="R34" s="4"/>
      <c r="S34" s="4"/>
      <c r="T34" s="4"/>
      <c r="U34" s="4"/>
      <c r="V34" s="4"/>
      <c r="W34" s="4"/>
      <c r="Y34" s="4"/>
      <c r="Z34" s="4"/>
      <c r="AA34" s="4"/>
      <c r="AB34" s="4"/>
      <c r="AC34" s="4"/>
      <c r="AD34" s="4"/>
      <c r="AE34" s="4"/>
    </row>
    <row r="35" spans="9:35" x14ac:dyDescent="0.25">
      <c r="I35" s="4"/>
      <c r="J35" s="4"/>
      <c r="K35" s="4"/>
      <c r="L35" s="4"/>
      <c r="M35" s="4"/>
      <c r="N35" s="4"/>
      <c r="O35" s="4"/>
      <c r="Q35" s="4"/>
      <c r="R35" s="4"/>
      <c r="S35" s="4"/>
      <c r="T35" s="4"/>
      <c r="U35" s="4"/>
      <c r="V35" s="4"/>
      <c r="W35" s="4"/>
      <c r="Y35" s="4"/>
      <c r="Z35" s="4"/>
      <c r="AA35" s="4"/>
      <c r="AB35" s="4"/>
      <c r="AC35" s="4"/>
      <c r="AD35" s="4"/>
      <c r="AE35" s="4"/>
    </row>
    <row r="36" spans="9:35" x14ac:dyDescent="0.25">
      <c r="I36" s="4"/>
      <c r="J36" s="4"/>
      <c r="K36" s="4"/>
      <c r="L36" s="4"/>
      <c r="M36" s="4"/>
      <c r="N36" s="4"/>
      <c r="O36" s="4"/>
      <c r="Q36" s="4"/>
      <c r="R36" s="4"/>
      <c r="S36" s="4"/>
      <c r="T36" s="4"/>
      <c r="U36" s="4"/>
      <c r="V36" s="4"/>
      <c r="W36" s="4"/>
      <c r="Y36" s="4"/>
      <c r="Z36" s="4"/>
      <c r="AA36" s="4"/>
      <c r="AB36" s="4"/>
      <c r="AC36" s="4"/>
      <c r="AD36" s="4"/>
      <c r="AE36" s="4"/>
    </row>
    <row r="37" spans="9:35" x14ac:dyDescent="0.25">
      <c r="Q37" s="4"/>
      <c r="R37" s="4"/>
      <c r="S37" s="4"/>
      <c r="T37" s="4"/>
      <c r="U37" s="4"/>
      <c r="V37" s="4"/>
      <c r="W37" s="4"/>
      <c r="Y37" s="4"/>
      <c r="Z37" s="4"/>
      <c r="AA37" s="4"/>
      <c r="AB37" s="4"/>
      <c r="AC37" s="4"/>
      <c r="AD37" s="4"/>
      <c r="AE37" s="4"/>
    </row>
    <row r="38" spans="9:35" x14ac:dyDescent="0.25">
      <c r="Q38" s="4"/>
      <c r="R38" s="4"/>
      <c r="S38" s="4"/>
      <c r="T38" s="56" t="s">
        <v>20</v>
      </c>
      <c r="U38" s="56"/>
      <c r="V38" s="56"/>
      <c r="W38" s="56"/>
      <c r="X38" s="56"/>
      <c r="Y38" s="56"/>
      <c r="Z38" s="56"/>
      <c r="AA38" s="4"/>
      <c r="AB38" s="4"/>
      <c r="AC38" s="56" t="s">
        <v>21</v>
      </c>
      <c r="AD38" s="56"/>
      <c r="AE38" s="56"/>
      <c r="AF38" s="56"/>
      <c r="AG38" s="56"/>
      <c r="AH38" s="56"/>
      <c r="AI38" s="56"/>
    </row>
    <row r="39" spans="9:35" x14ac:dyDescent="0.25">
      <c r="Q39" s="4"/>
      <c r="R39" s="4"/>
      <c r="S39" s="4"/>
      <c r="T39" s="4"/>
      <c r="U39" s="4"/>
      <c r="V39" s="4"/>
      <c r="W39" s="4"/>
      <c r="Y39" s="4"/>
      <c r="Z39" s="4"/>
      <c r="AA39" s="4"/>
      <c r="AB39" s="4"/>
      <c r="AC39" s="4"/>
      <c r="AD39" s="4"/>
      <c r="AE39" s="4"/>
    </row>
    <row r="40" spans="9:35" x14ac:dyDescent="0.25">
      <c r="Q40" s="4"/>
      <c r="R40" s="4"/>
      <c r="S40" s="4"/>
      <c r="T40" s="4"/>
      <c r="U40" s="4"/>
      <c r="V40" s="4"/>
      <c r="W40" s="4"/>
      <c r="Y40" s="4"/>
      <c r="Z40" s="4"/>
      <c r="AA40" s="4"/>
      <c r="AB40" s="4"/>
      <c r="AC40" s="4"/>
      <c r="AD40" s="4"/>
      <c r="AE40" s="4"/>
    </row>
    <row r="41" spans="9:35" x14ac:dyDescent="0.25">
      <c r="Q41" s="4"/>
      <c r="R41" s="4"/>
      <c r="S41" s="4"/>
      <c r="T41" s="4"/>
      <c r="U41" s="4"/>
      <c r="V41" s="4"/>
      <c r="W41" s="4"/>
      <c r="Y41" s="4"/>
      <c r="Z41" s="4"/>
      <c r="AA41" s="4"/>
      <c r="AB41" s="4"/>
      <c r="AC41" s="4"/>
      <c r="AD41" s="4"/>
      <c r="AE41" s="4"/>
    </row>
    <row r="42" spans="9:35" x14ac:dyDescent="0.25">
      <c r="Q42" s="4"/>
      <c r="R42" s="4"/>
      <c r="S42" s="4"/>
      <c r="T42" s="4"/>
      <c r="U42" s="4"/>
      <c r="V42" s="4"/>
      <c r="W42" s="4"/>
      <c r="Y42" s="4"/>
      <c r="Z42" s="4"/>
      <c r="AA42" s="4"/>
      <c r="AB42" s="4"/>
      <c r="AC42" s="4"/>
      <c r="AD42" s="4"/>
      <c r="AE42" s="4"/>
    </row>
    <row r="43" spans="9:35" x14ac:dyDescent="0.25">
      <c r="Y43" s="4"/>
      <c r="Z43" s="4"/>
      <c r="AA43" s="4"/>
      <c r="AB43" s="4"/>
      <c r="AC43" s="4"/>
      <c r="AD43" s="4"/>
      <c r="AE43" s="4"/>
    </row>
    <row r="44" spans="9:35" x14ac:dyDescent="0.25">
      <c r="Y44" s="4"/>
      <c r="Z44" s="4"/>
      <c r="AA44" s="4"/>
      <c r="AB44" s="4"/>
      <c r="AC44" s="4"/>
      <c r="AD44" s="4"/>
      <c r="AE44" s="4"/>
    </row>
    <row r="45" spans="9:35" x14ac:dyDescent="0.25">
      <c r="Y45" s="4"/>
      <c r="Z45" s="4"/>
      <c r="AA45" s="4"/>
      <c r="AB45" s="4"/>
      <c r="AC45" s="4"/>
      <c r="AD45" s="4"/>
      <c r="AE45" s="4"/>
    </row>
    <row r="46" spans="9:35" x14ac:dyDescent="0.25">
      <c r="Y46" s="4"/>
      <c r="Z46" s="4"/>
      <c r="AA46" s="4"/>
      <c r="AB46" s="4"/>
      <c r="AC46" s="4"/>
      <c r="AD46" s="4"/>
      <c r="AE46" s="4"/>
    </row>
    <row r="47" spans="9:35" x14ac:dyDescent="0.25">
      <c r="Y47" s="4"/>
      <c r="Z47" s="4"/>
      <c r="AA47" s="4"/>
      <c r="AB47" s="4"/>
      <c r="AC47" s="4"/>
      <c r="AD47" s="4"/>
      <c r="AE47" s="4"/>
    </row>
    <row r="48" spans="9:35" x14ac:dyDescent="0.25">
      <c r="Y48" s="4"/>
      <c r="Z48" s="4"/>
      <c r="AA48" s="4"/>
      <c r="AB48" s="4"/>
      <c r="AC48" s="4"/>
      <c r="AD48" s="4"/>
      <c r="AE48" s="4"/>
    </row>
    <row r="49" spans="25:31" x14ac:dyDescent="0.25">
      <c r="Y49" s="4"/>
      <c r="Z49" s="4"/>
      <c r="AA49" s="4"/>
      <c r="AB49" s="4"/>
      <c r="AC49" s="4"/>
      <c r="AD49" s="4"/>
      <c r="AE49" s="4"/>
    </row>
    <row r="99" spans="18:25" x14ac:dyDescent="0.25">
      <c r="R99" s="26" t="s">
        <v>43</v>
      </c>
      <c r="S99" s="26">
        <v>4</v>
      </c>
      <c r="T99" s="26">
        <v>6</v>
      </c>
      <c r="U99" s="48">
        <v>8</v>
      </c>
      <c r="V99" s="26">
        <v>10</v>
      </c>
      <c r="W99" s="26">
        <v>12</v>
      </c>
      <c r="X99">
        <v>14</v>
      </c>
      <c r="Y99">
        <v>16</v>
      </c>
    </row>
    <row r="100" spans="18:25" x14ac:dyDescent="0.25">
      <c r="R100" s="26" t="s">
        <v>44</v>
      </c>
      <c r="S100" s="26">
        <v>105</v>
      </c>
      <c r="T100" s="26">
        <v>168</v>
      </c>
      <c r="U100" s="48">
        <v>217</v>
      </c>
      <c r="V100" s="26">
        <v>281</v>
      </c>
      <c r="W100" s="26">
        <v>370</v>
      </c>
    </row>
    <row r="101" spans="18:25" x14ac:dyDescent="0.25">
      <c r="R101" s="26" t="s">
        <v>46</v>
      </c>
      <c r="S101" s="26">
        <v>160</v>
      </c>
      <c r="T101" s="26">
        <v>240</v>
      </c>
      <c r="U101" s="48">
        <v>280</v>
      </c>
      <c r="V101" s="26">
        <v>330</v>
      </c>
      <c r="W101" s="26">
        <v>330</v>
      </c>
    </row>
    <row r="102" spans="18:25" x14ac:dyDescent="0.25">
      <c r="R102" s="26" t="s">
        <v>48</v>
      </c>
      <c r="S102" s="45">
        <v>0.81299999999999994</v>
      </c>
      <c r="T102" s="45">
        <v>0.87</v>
      </c>
      <c r="U102" s="49">
        <v>0.89900000000000002</v>
      </c>
      <c r="V102" s="45">
        <v>0.88800000000000001</v>
      </c>
      <c r="W102" s="45">
        <v>0.84</v>
      </c>
    </row>
    <row r="103" spans="18:25" x14ac:dyDescent="0.25">
      <c r="R103" s="26" t="s">
        <v>54</v>
      </c>
      <c r="S103" s="45">
        <v>0.9</v>
      </c>
      <c r="T103" s="45">
        <v>0.9</v>
      </c>
      <c r="U103" s="49">
        <v>0.9</v>
      </c>
      <c r="V103" s="45">
        <v>0.9</v>
      </c>
      <c r="W103" s="45">
        <v>0.9</v>
      </c>
    </row>
    <row r="104" spans="18:25" x14ac:dyDescent="0.25">
      <c r="R104" s="26" t="s">
        <v>50</v>
      </c>
      <c r="S104" s="45">
        <v>0.36</v>
      </c>
      <c r="T104" s="45">
        <v>0.36499999999999999</v>
      </c>
      <c r="U104" s="49">
        <v>0.36599999999999999</v>
      </c>
      <c r="V104" s="45">
        <v>0.36599999999999999</v>
      </c>
      <c r="W104" s="45">
        <v>0.36499999999999999</v>
      </c>
    </row>
    <row r="105" spans="18:25" x14ac:dyDescent="0.25">
      <c r="R105" s="26" t="s">
        <v>52</v>
      </c>
      <c r="S105" s="26">
        <v>153</v>
      </c>
      <c r="T105" s="26">
        <v>518</v>
      </c>
      <c r="U105" s="48">
        <v>1238</v>
      </c>
      <c r="V105" s="26">
        <v>2416</v>
      </c>
      <c r="W105" s="26">
        <v>4250</v>
      </c>
    </row>
    <row r="106" spans="18:25" x14ac:dyDescent="0.25">
      <c r="R106" s="26" t="s">
        <v>56</v>
      </c>
      <c r="S106" s="47">
        <f>S105*S103*S102</f>
        <v>111.95010000000001</v>
      </c>
      <c r="T106" s="47">
        <f>T105*T103*T102</f>
        <v>405.59399999999999</v>
      </c>
      <c r="U106" s="50">
        <f>U105*U103*U102</f>
        <v>1001.6658000000001</v>
      </c>
      <c r="V106" s="47">
        <f>V105*V103*V102</f>
        <v>1930.8672000000001</v>
      </c>
      <c r="W106" s="47">
        <f>W105*W103*W102</f>
        <v>3213</v>
      </c>
    </row>
    <row r="107" spans="18:25" x14ac:dyDescent="0.25">
      <c r="R107" s="26" t="s">
        <v>58</v>
      </c>
      <c r="S107" s="46">
        <f>2*PI()*S100/60*1.85/S99</f>
        <v>5.0854531079984779</v>
      </c>
      <c r="T107" s="46">
        <f>2*PI()*T100/60*1.85/T99</f>
        <v>5.4244833151983762</v>
      </c>
      <c r="U107" s="51">
        <f>2*PI()*U100/60*1.85/U99</f>
        <v>5.2549682115984266</v>
      </c>
      <c r="V107" s="46">
        <f>2*PI()*V100/60*1.85/V99</f>
        <v>5.443856469895513</v>
      </c>
      <c r="W107" s="46">
        <f>2*PI()*W100/60*1.85/W99</f>
        <v>5.9733893649505925</v>
      </c>
    </row>
    <row r="115" spans="18:33" x14ac:dyDescent="0.25">
      <c r="U115" t="s">
        <v>3</v>
      </c>
      <c r="V115" t="s">
        <v>57</v>
      </c>
      <c r="Y115" t="s">
        <v>42</v>
      </c>
      <c r="Z115" t="s">
        <v>3</v>
      </c>
      <c r="AA115" t="s">
        <v>45</v>
      </c>
      <c r="AB115" t="s">
        <v>47</v>
      </c>
      <c r="AC115" t="s">
        <v>53</v>
      </c>
      <c r="AD115" t="s">
        <v>49</v>
      </c>
      <c r="AE115" t="s">
        <v>51</v>
      </c>
      <c r="AF115" t="s">
        <v>55</v>
      </c>
      <c r="AG115" t="s">
        <v>59</v>
      </c>
    </row>
    <row r="116" spans="18:33" x14ac:dyDescent="0.25">
      <c r="R116">
        <v>6</v>
      </c>
      <c r="T116">
        <v>147.7482</v>
      </c>
      <c r="U116">
        <f>T116*1.04</f>
        <v>153.658128</v>
      </c>
      <c r="V116">
        <v>483.99299999999999</v>
      </c>
      <c r="Y116">
        <v>4</v>
      </c>
      <c r="Z116">
        <v>105</v>
      </c>
      <c r="AA116">
        <v>160</v>
      </c>
      <c r="AB116">
        <v>0.81299999999999994</v>
      </c>
      <c r="AC116">
        <v>0.9</v>
      </c>
      <c r="AD116">
        <v>0.36</v>
      </c>
      <c r="AE116">
        <v>153</v>
      </c>
      <c r="AF116">
        <v>111.95010000000001</v>
      </c>
      <c r="AG116">
        <v>5.0854531079984779</v>
      </c>
    </row>
    <row r="117" spans="18:33" x14ac:dyDescent="0.25">
      <c r="R117">
        <v>8</v>
      </c>
      <c r="T117">
        <v>195.41899999999998</v>
      </c>
      <c r="U117">
        <f>T117*1.06</f>
        <v>207.14413999999999</v>
      </c>
      <c r="V117">
        <v>1015.02</v>
      </c>
      <c r="Y117">
        <v>6</v>
      </c>
      <c r="Z117">
        <v>168</v>
      </c>
      <c r="AA117">
        <v>240</v>
      </c>
      <c r="AB117">
        <v>0.87</v>
      </c>
      <c r="AC117">
        <v>0.9</v>
      </c>
      <c r="AD117">
        <v>0.36499999999999999</v>
      </c>
      <c r="AE117">
        <v>518</v>
      </c>
      <c r="AF117">
        <v>405.59399999999999</v>
      </c>
      <c r="AG117">
        <v>5.4244833151983762</v>
      </c>
    </row>
    <row r="118" spans="18:33" x14ac:dyDescent="0.25">
      <c r="R118">
        <v>10</v>
      </c>
      <c r="T118">
        <v>251.26</v>
      </c>
      <c r="U118">
        <f>T118*1.04</f>
        <v>261.31040000000002</v>
      </c>
      <c r="V118">
        <v>1805.7510000000002</v>
      </c>
      <c r="Y118">
        <v>8</v>
      </c>
      <c r="Z118">
        <v>217</v>
      </c>
      <c r="AA118">
        <v>280</v>
      </c>
      <c r="AB118">
        <v>0.89900000000000002</v>
      </c>
      <c r="AC118">
        <v>0.9</v>
      </c>
      <c r="AD118">
        <v>0.36599999999999999</v>
      </c>
      <c r="AE118">
        <v>1238</v>
      </c>
      <c r="AF118">
        <v>1001.6658000000001</v>
      </c>
      <c r="AG118">
        <v>5.2549682115984266</v>
      </c>
    </row>
    <row r="119" spans="18:33" x14ac:dyDescent="0.25">
      <c r="R119">
        <v>12</v>
      </c>
      <c r="T119">
        <v>350</v>
      </c>
      <c r="U119">
        <f>T119*1</f>
        <v>350</v>
      </c>
      <c r="V119">
        <v>3000</v>
      </c>
      <c r="Y119">
        <v>10</v>
      </c>
      <c r="Z119">
        <v>281</v>
      </c>
      <c r="AA119">
        <v>330</v>
      </c>
      <c r="AB119">
        <v>0.88800000000000001</v>
      </c>
      <c r="AC119">
        <v>0.9</v>
      </c>
      <c r="AD119">
        <v>0.36599999999999999</v>
      </c>
      <c r="AE119">
        <v>2416</v>
      </c>
      <c r="AF119">
        <v>1930.8672000000001</v>
      </c>
      <c r="AG119">
        <v>5.443856469895513</v>
      </c>
    </row>
    <row r="120" spans="18:33" x14ac:dyDescent="0.25">
      <c r="Y120">
        <v>12</v>
      </c>
      <c r="Z120">
        <v>370</v>
      </c>
      <c r="AA120">
        <v>330</v>
      </c>
      <c r="AB120">
        <v>0.84</v>
      </c>
      <c r="AC120">
        <v>0.9</v>
      </c>
      <c r="AD120">
        <v>0.36499999999999999</v>
      </c>
      <c r="AE120">
        <v>4250</v>
      </c>
      <c r="AF120">
        <v>3213</v>
      </c>
      <c r="AG120">
        <v>5.9733893649505925</v>
      </c>
    </row>
  </sheetData>
  <mergeCells count="2">
    <mergeCell ref="T38:Z38"/>
    <mergeCell ref="AC38:AI38"/>
  </mergeCells>
  <phoneticPr fontId="1" type="noConversion"/>
  <hyperlinks>
    <hyperlink ref="B1" location="Note!A1" display="回首頁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3"/>
  <sheetViews>
    <sheetView tabSelected="1" topLeftCell="A97" zoomScale="55" zoomScaleNormal="55" workbookViewId="0">
      <selection activeCell="K123" sqref="K123:N133"/>
    </sheetView>
  </sheetViews>
  <sheetFormatPr defaultRowHeight="16.5" x14ac:dyDescent="0.25"/>
  <sheetData>
    <row r="1" spans="1:87" x14ac:dyDescent="0.25">
      <c r="A1" t="s">
        <v>24</v>
      </c>
      <c r="B1" s="52"/>
      <c r="E1" t="s">
        <v>25</v>
      </c>
      <c r="F1" t="s">
        <v>63</v>
      </c>
      <c r="I1" t="s">
        <v>26</v>
      </c>
      <c r="Q1" t="s">
        <v>27</v>
      </c>
      <c r="Y1" t="s">
        <v>28</v>
      </c>
      <c r="AG1" t="s">
        <v>29</v>
      </c>
      <c r="AO1" t="s">
        <v>30</v>
      </c>
      <c r="AW1" t="s">
        <v>31</v>
      </c>
      <c r="BE1" t="s">
        <v>32</v>
      </c>
      <c r="BM1" t="s">
        <v>23</v>
      </c>
      <c r="BU1" t="s">
        <v>33</v>
      </c>
      <c r="CC1" t="s">
        <v>34</v>
      </c>
    </row>
    <row r="2" spans="1:87" x14ac:dyDescent="0.25">
      <c r="A2" s="1" t="s">
        <v>35</v>
      </c>
      <c r="B2" s="1" t="s">
        <v>36</v>
      </c>
      <c r="C2" s="1" t="s">
        <v>37</v>
      </c>
      <c r="E2" s="1" t="s">
        <v>35</v>
      </c>
      <c r="F2" s="1" t="s">
        <v>37</v>
      </c>
      <c r="G2" s="2" t="s">
        <v>13</v>
      </c>
      <c r="I2" s="1" t="s">
        <v>35</v>
      </c>
      <c r="J2" s="1" t="s">
        <v>37</v>
      </c>
      <c r="K2" s="1" t="s">
        <v>38</v>
      </c>
      <c r="L2" s="1" t="s">
        <v>36</v>
      </c>
      <c r="M2" s="1" t="s">
        <v>39</v>
      </c>
      <c r="N2" s="1" t="s">
        <v>40</v>
      </c>
      <c r="O2" s="1" t="s">
        <v>41</v>
      </c>
      <c r="Q2" s="1" t="s">
        <v>35</v>
      </c>
      <c r="R2" s="1" t="s">
        <v>37</v>
      </c>
      <c r="S2" s="1" t="s">
        <v>38</v>
      </c>
      <c r="T2" s="1" t="s">
        <v>36</v>
      </c>
      <c r="U2" s="1" t="s">
        <v>39</v>
      </c>
      <c r="V2" s="1" t="s">
        <v>40</v>
      </c>
      <c r="W2" s="1" t="s">
        <v>41</v>
      </c>
      <c r="Y2" s="1" t="s">
        <v>35</v>
      </c>
      <c r="Z2" s="1" t="s">
        <v>37</v>
      </c>
      <c r="AA2" s="1" t="s">
        <v>38</v>
      </c>
      <c r="AB2" s="1" t="s">
        <v>36</v>
      </c>
      <c r="AC2" s="1" t="s">
        <v>39</v>
      </c>
      <c r="AD2" s="1" t="s">
        <v>40</v>
      </c>
      <c r="AE2" s="1" t="s">
        <v>41</v>
      </c>
      <c r="AG2" s="1" t="s">
        <v>35</v>
      </c>
      <c r="AH2" s="1" t="s">
        <v>37</v>
      </c>
      <c r="AI2" s="1" t="s">
        <v>38</v>
      </c>
      <c r="AJ2" s="1" t="s">
        <v>36</v>
      </c>
      <c r="AK2" s="1" t="s">
        <v>39</v>
      </c>
      <c r="AL2" s="1" t="s">
        <v>40</v>
      </c>
      <c r="AM2" s="1" t="s">
        <v>41</v>
      </c>
      <c r="AO2" s="1" t="s">
        <v>35</v>
      </c>
      <c r="AP2" s="1" t="s">
        <v>37</v>
      </c>
      <c r="AQ2" s="1" t="s">
        <v>38</v>
      </c>
      <c r="AR2" s="1" t="s">
        <v>36</v>
      </c>
      <c r="AS2" s="1" t="s">
        <v>39</v>
      </c>
      <c r="AT2" s="1" t="s">
        <v>40</v>
      </c>
      <c r="AU2" s="1" t="s">
        <v>41</v>
      </c>
      <c r="AW2" s="1" t="s">
        <v>35</v>
      </c>
      <c r="AX2" s="1" t="s">
        <v>37</v>
      </c>
      <c r="AY2" s="1" t="s">
        <v>38</v>
      </c>
      <c r="AZ2" s="1" t="s">
        <v>36</v>
      </c>
      <c r="BA2" s="1" t="s">
        <v>39</v>
      </c>
      <c r="BB2" s="1" t="s">
        <v>40</v>
      </c>
      <c r="BC2" s="1" t="s">
        <v>41</v>
      </c>
      <c r="BE2" s="1" t="s">
        <v>35</v>
      </c>
      <c r="BF2" s="1" t="s">
        <v>37</v>
      </c>
      <c r="BG2" s="1" t="s">
        <v>38</v>
      </c>
      <c r="BH2" s="1" t="s">
        <v>36</v>
      </c>
      <c r="BI2" s="1" t="s">
        <v>39</v>
      </c>
      <c r="BJ2" s="1" t="s">
        <v>40</v>
      </c>
      <c r="BK2" s="1" t="s">
        <v>41</v>
      </c>
      <c r="BM2" s="1" t="s">
        <v>35</v>
      </c>
      <c r="BN2" s="1" t="s">
        <v>37</v>
      </c>
      <c r="BO2" s="1" t="s">
        <v>38</v>
      </c>
      <c r="BP2" s="1" t="s">
        <v>36</v>
      </c>
      <c r="BQ2" s="1" t="s">
        <v>39</v>
      </c>
      <c r="BR2" s="1" t="s">
        <v>40</v>
      </c>
      <c r="BS2" s="1" t="s">
        <v>41</v>
      </c>
      <c r="BU2" s="1" t="s">
        <v>35</v>
      </c>
      <c r="BV2" s="1" t="s">
        <v>37</v>
      </c>
      <c r="BW2" s="1" t="s">
        <v>38</v>
      </c>
      <c r="BX2" s="1" t="s">
        <v>36</v>
      </c>
      <c r="BY2" s="1" t="s">
        <v>39</v>
      </c>
      <c r="BZ2" s="1" t="s">
        <v>40</v>
      </c>
      <c r="CA2" s="1" t="s">
        <v>41</v>
      </c>
      <c r="CC2" s="1" t="s">
        <v>35</v>
      </c>
      <c r="CD2" s="1" t="s">
        <v>37</v>
      </c>
      <c r="CE2" s="1" t="s">
        <v>38</v>
      </c>
      <c r="CF2" s="1" t="s">
        <v>36</v>
      </c>
      <c r="CG2" s="1" t="s">
        <v>39</v>
      </c>
      <c r="CH2" s="1" t="s">
        <v>40</v>
      </c>
      <c r="CI2" s="1" t="s">
        <v>41</v>
      </c>
    </row>
    <row r="3" spans="1:87" x14ac:dyDescent="0.25">
      <c r="A3" s="1">
        <v>0</v>
      </c>
      <c r="B3" s="1">
        <v>0</v>
      </c>
      <c r="C3" s="1"/>
      <c r="E3" s="1">
        <v>20</v>
      </c>
      <c r="F3" s="1">
        <v>79</v>
      </c>
      <c r="G3" s="2">
        <v>5.8</v>
      </c>
      <c r="I3" s="1">
        <v>25</v>
      </c>
      <c r="J3" s="1">
        <v>7</v>
      </c>
      <c r="K3" s="1">
        <f t="shared" ref="K3:K11" si="0">I3*J3*2*PI()/60</f>
        <v>18.325957145940457</v>
      </c>
      <c r="L3" s="1">
        <v>40</v>
      </c>
      <c r="M3" s="1">
        <v>0.37</v>
      </c>
      <c r="N3" s="1">
        <f t="shared" ref="N3:N11" si="1">L3*M3</f>
        <v>14.8</v>
      </c>
      <c r="O3" s="1">
        <f t="shared" ref="O3:O11" si="2">(N3/K3)*100</f>
        <v>80.759765408916053</v>
      </c>
      <c r="Q3" s="1">
        <v>45</v>
      </c>
      <c r="R3" s="1">
        <v>1.8</v>
      </c>
      <c r="S3" s="1">
        <f t="shared" ref="S3:S14" si="3">Q3*R3*2*PI()/60</f>
        <v>8.4823001646924414</v>
      </c>
      <c r="T3" s="1">
        <v>80</v>
      </c>
      <c r="U3" s="1">
        <v>0.03</v>
      </c>
      <c r="V3" s="1">
        <f t="shared" ref="V3:V14" si="4">T3*U3</f>
        <v>2.4</v>
      </c>
      <c r="W3" s="1">
        <f t="shared" ref="W3:W14" si="5">(V3/S3)*100</f>
        <v>28.294212105225835</v>
      </c>
      <c r="Y3" s="1">
        <v>65</v>
      </c>
      <c r="Z3" s="1">
        <v>1.3</v>
      </c>
      <c r="AA3" s="1">
        <f t="shared" ref="AA3:AA15" si="6">Y3*Z3*2*PI()/60</f>
        <v>8.8488193076112509</v>
      </c>
      <c r="AB3" s="1">
        <v>120</v>
      </c>
      <c r="AC3" s="1">
        <v>3.0000000000000001E-3</v>
      </c>
      <c r="AD3" s="1">
        <f t="shared" ref="AD3:AD15" si="7">AB3*AC3</f>
        <v>0.36</v>
      </c>
      <c r="AE3" s="1">
        <f t="shared" ref="AE3:AE15" si="8">(AD3/AA3)*100</f>
        <v>4.0683393737099873</v>
      </c>
      <c r="AG3" s="1">
        <v>95</v>
      </c>
      <c r="AH3" s="1">
        <v>2.5</v>
      </c>
      <c r="AI3" s="1">
        <f t="shared" ref="AI3:AI18" si="9">AG3*AH3*2*PI()/60</f>
        <v>24.870941840919198</v>
      </c>
      <c r="AJ3" s="1">
        <v>160</v>
      </c>
      <c r="AK3" s="1">
        <v>0.03</v>
      </c>
      <c r="AL3" s="1">
        <f t="shared" ref="AL3:AL18" si="10">AJ3*AK3</f>
        <v>4.8</v>
      </c>
      <c r="AM3" s="1">
        <f t="shared" ref="AM3:AM18" si="11">(AL3/AI3)*100</f>
        <v>19.29963099388036</v>
      </c>
      <c r="AO3" s="1">
        <v>120</v>
      </c>
      <c r="AP3" s="1">
        <v>3</v>
      </c>
      <c r="AQ3" s="1">
        <f t="shared" ref="AQ3:AQ20" si="12">AO3*AP3*2*PI()/60</f>
        <v>37.699111843077517</v>
      </c>
      <c r="AR3" s="1">
        <v>200</v>
      </c>
      <c r="AS3" s="1">
        <v>0.08</v>
      </c>
      <c r="AT3" s="1">
        <f t="shared" ref="AT3:AT20" si="13">AR3*AS3</f>
        <v>16</v>
      </c>
      <c r="AU3" s="1">
        <f t="shared" ref="AU3:AU20" si="14">(AT3/AQ3)*100</f>
        <v>42.441318157838758</v>
      </c>
      <c r="AW3" s="1">
        <v>145</v>
      </c>
      <c r="AX3" s="1">
        <v>3</v>
      </c>
      <c r="AY3" s="1">
        <f t="shared" ref="AY3:AY21" si="15">AW3*AX3*2*PI()/60</f>
        <v>45.553093477052002</v>
      </c>
      <c r="AZ3" s="1">
        <v>240</v>
      </c>
      <c r="BA3" s="1">
        <v>0.06</v>
      </c>
      <c r="BB3" s="1">
        <f t="shared" ref="BB3:BB21" si="16">AZ3*BA3</f>
        <v>14.399999999999999</v>
      </c>
      <c r="BC3" s="1">
        <f t="shared" ref="BC3:BC21" si="17">(BB3/AY3)*100</f>
        <v>31.611464558941964</v>
      </c>
      <c r="BE3" s="1">
        <v>165</v>
      </c>
      <c r="BF3" s="1">
        <v>2.1</v>
      </c>
      <c r="BG3" s="1">
        <f t="shared" ref="BG3:BG24" si="18">BE3*BF3*2*PI()/60</f>
        <v>36.28539514896211</v>
      </c>
      <c r="BH3" s="1">
        <v>280</v>
      </c>
      <c r="BI3" s="1">
        <v>0.03</v>
      </c>
      <c r="BJ3" s="1">
        <f t="shared" ref="BJ3:BJ24" si="19">BH3*BI3</f>
        <v>8.4</v>
      </c>
      <c r="BK3" s="1">
        <f t="shared" ref="BK3:BK24" si="20">(BJ3/BG3)*100</f>
        <v>23.149809904275685</v>
      </c>
      <c r="BM3" s="1">
        <v>190</v>
      </c>
      <c r="BN3" s="1">
        <v>2.1</v>
      </c>
      <c r="BO3" s="1">
        <f t="shared" ref="BO3:BO26" si="21">BM3*BN3*2*PI()/60</f>
        <v>41.78318229274425</v>
      </c>
      <c r="BP3" s="1">
        <v>330</v>
      </c>
      <c r="BQ3" s="1">
        <v>4.0000000000000001E-3</v>
      </c>
      <c r="BR3" s="1">
        <f t="shared" ref="BR3:BR26" si="22">BP3*BQ3</f>
        <v>1.32</v>
      </c>
      <c r="BS3" s="1">
        <f t="shared" ref="BS3:BS26" si="23">(BR3/BO3)*100</f>
        <v>3.1591657876887496</v>
      </c>
      <c r="BU3" s="1">
        <v>210</v>
      </c>
      <c r="BV3" s="1">
        <v>2.1</v>
      </c>
      <c r="BW3" s="1">
        <f t="shared" ref="BW3:BW20" si="24">BU3*BV3*2*PI()/60</f>
        <v>46.181412007769957</v>
      </c>
      <c r="BX3" s="1">
        <v>360</v>
      </c>
      <c r="BY3" s="1">
        <v>4.0000000000000001E-3</v>
      </c>
      <c r="BZ3" s="1">
        <f t="shared" ref="BZ3:BZ20" si="25">BX3*BY3</f>
        <v>1.44</v>
      </c>
      <c r="CA3" s="1">
        <f t="shared" ref="CA3:CA20" si="26">(BZ3/BW3)*100</f>
        <v>3.118137660575909</v>
      </c>
      <c r="CC3" s="1">
        <v>235</v>
      </c>
      <c r="CD3" s="1">
        <v>2.5</v>
      </c>
      <c r="CE3" s="1">
        <f t="shared" ref="CE3:CE29" si="27">CC3*CD3*2*PI()/60</f>
        <v>61.522856132800115</v>
      </c>
      <c r="CF3" s="1">
        <v>400</v>
      </c>
      <c r="CG3" s="1">
        <v>0.01</v>
      </c>
      <c r="CH3" s="1">
        <f t="shared" ref="CH3:CH29" si="28">CF3*CG3</f>
        <v>4</v>
      </c>
      <c r="CI3" s="1">
        <f t="shared" ref="CI3:CI29" si="29">(CH3/CE3)*100</f>
        <v>6.501648739073171</v>
      </c>
    </row>
    <row r="4" spans="1:87" x14ac:dyDescent="0.25">
      <c r="A4" s="1">
        <v>30</v>
      </c>
      <c r="B4" s="1">
        <v>62.7</v>
      </c>
      <c r="C4" s="1"/>
      <c r="E4" s="1">
        <v>25</v>
      </c>
      <c r="F4" s="1">
        <v>92</v>
      </c>
      <c r="G4" s="2">
        <v>7.2</v>
      </c>
      <c r="I4" s="1">
        <v>35</v>
      </c>
      <c r="J4" s="1">
        <v>36.1</v>
      </c>
      <c r="K4" s="1">
        <f t="shared" si="0"/>
        <v>132.31341059369012</v>
      </c>
      <c r="L4" s="1">
        <v>40</v>
      </c>
      <c r="M4" s="1">
        <v>2.4700000000000002</v>
      </c>
      <c r="N4" s="1">
        <f t="shared" si="1"/>
        <v>98.800000000000011</v>
      </c>
      <c r="O4" s="1">
        <f t="shared" si="2"/>
        <v>74.67119134537046</v>
      </c>
      <c r="Q4" s="1">
        <v>55</v>
      </c>
      <c r="R4" s="1">
        <v>18.399999999999999</v>
      </c>
      <c r="S4" s="1">
        <f t="shared" si="3"/>
        <v>105.97639218109568</v>
      </c>
      <c r="T4" s="1">
        <v>80</v>
      </c>
      <c r="U4" s="1">
        <v>1.1299999999999999</v>
      </c>
      <c r="V4" s="1">
        <f t="shared" si="4"/>
        <v>90.399999999999991</v>
      </c>
      <c r="W4" s="1">
        <f t="shared" si="5"/>
        <v>85.302016929885411</v>
      </c>
      <c r="Y4" s="1">
        <v>75</v>
      </c>
      <c r="Z4" s="1">
        <v>9.1999999999999993</v>
      </c>
      <c r="AA4" s="1">
        <f t="shared" si="6"/>
        <v>72.256631032565252</v>
      </c>
      <c r="AB4" s="1">
        <v>120</v>
      </c>
      <c r="AC4" s="1">
        <v>0.48</v>
      </c>
      <c r="AD4" s="1">
        <f t="shared" si="7"/>
        <v>57.599999999999994</v>
      </c>
      <c r="AE4" s="1">
        <f t="shared" si="8"/>
        <v>79.715867148636249</v>
      </c>
      <c r="AG4" s="1">
        <v>105</v>
      </c>
      <c r="AH4" s="1">
        <v>15.2</v>
      </c>
      <c r="AI4" s="1">
        <f t="shared" si="9"/>
        <v>167.132729170977</v>
      </c>
      <c r="AJ4" s="1">
        <v>160</v>
      </c>
      <c r="AK4" s="1">
        <v>0.85</v>
      </c>
      <c r="AL4" s="1">
        <f t="shared" si="10"/>
        <v>136</v>
      </c>
      <c r="AM4" s="1">
        <f t="shared" si="11"/>
        <v>81.37245210713445</v>
      </c>
      <c r="AO4" s="1">
        <v>130</v>
      </c>
      <c r="AP4" s="1">
        <v>13</v>
      </c>
      <c r="AQ4" s="1">
        <f t="shared" si="12"/>
        <v>176.97638615222502</v>
      </c>
      <c r="AR4" s="1">
        <v>200</v>
      </c>
      <c r="AS4" s="1">
        <v>0.78</v>
      </c>
      <c r="AT4" s="1">
        <f t="shared" si="13"/>
        <v>156</v>
      </c>
      <c r="AU4" s="1">
        <f t="shared" si="14"/>
        <v>88.147353097049731</v>
      </c>
      <c r="AW4" s="1">
        <v>155</v>
      </c>
      <c r="AX4" s="1">
        <v>12.5</v>
      </c>
      <c r="AY4" s="1">
        <f t="shared" si="15"/>
        <v>202.89452554434081</v>
      </c>
      <c r="AZ4" s="1">
        <v>240</v>
      </c>
      <c r="BA4" s="1">
        <v>0.72</v>
      </c>
      <c r="BB4" s="1">
        <f t="shared" si="16"/>
        <v>172.79999999999998</v>
      </c>
      <c r="BC4" s="1">
        <f t="shared" si="17"/>
        <v>85.167403869768805</v>
      </c>
      <c r="BE4" s="1">
        <v>175</v>
      </c>
      <c r="BF4" s="1">
        <v>8.1999999999999993</v>
      </c>
      <c r="BG4" s="1">
        <f t="shared" si="18"/>
        <v>150.27284859671175</v>
      </c>
      <c r="BH4" s="1">
        <v>280</v>
      </c>
      <c r="BI4" s="1">
        <v>0.26</v>
      </c>
      <c r="BJ4" s="1">
        <f t="shared" si="19"/>
        <v>72.8</v>
      </c>
      <c r="BK4" s="1">
        <f t="shared" si="20"/>
        <v>48.445211946020827</v>
      </c>
      <c r="BM4" s="1">
        <v>200</v>
      </c>
      <c r="BN4" s="1">
        <v>4.0999999999999996</v>
      </c>
      <c r="BO4" s="1">
        <f t="shared" si="21"/>
        <v>85.870199198121</v>
      </c>
      <c r="BP4" s="1">
        <v>330</v>
      </c>
      <c r="BQ4" s="1">
        <v>0.11</v>
      </c>
      <c r="BR4" s="1">
        <f t="shared" si="22"/>
        <v>36.299999999999997</v>
      </c>
      <c r="BS4" s="1">
        <f t="shared" si="23"/>
        <v>42.273105616359516</v>
      </c>
      <c r="BU4" s="1">
        <v>225</v>
      </c>
      <c r="BV4" s="1">
        <v>8.1</v>
      </c>
      <c r="BW4" s="1">
        <f t="shared" si="24"/>
        <v>190.85175370557994</v>
      </c>
      <c r="BX4" s="1">
        <v>360</v>
      </c>
      <c r="BY4" s="1">
        <v>0.41</v>
      </c>
      <c r="BZ4" s="1">
        <f t="shared" si="25"/>
        <v>147.6</v>
      </c>
      <c r="CA4" s="1">
        <f t="shared" si="26"/>
        <v>77.337513087617282</v>
      </c>
      <c r="CC4" s="1">
        <v>245</v>
      </c>
      <c r="CD4" s="1">
        <v>5.3</v>
      </c>
      <c r="CE4" s="1">
        <f t="shared" si="27"/>
        <v>135.97860202287822</v>
      </c>
      <c r="CF4" s="1">
        <v>400</v>
      </c>
      <c r="CG4" s="1">
        <v>0.19</v>
      </c>
      <c r="CH4" s="1">
        <f t="shared" si="28"/>
        <v>76</v>
      </c>
      <c r="CI4" s="1">
        <f t="shared" si="29"/>
        <v>55.891146746171948</v>
      </c>
    </row>
    <row r="5" spans="1:87" x14ac:dyDescent="0.25">
      <c r="A5" s="1">
        <v>40</v>
      </c>
      <c r="B5" s="1">
        <v>81.2</v>
      </c>
      <c r="C5" s="1"/>
      <c r="E5" s="1">
        <v>30</v>
      </c>
      <c r="F5" s="1">
        <v>101</v>
      </c>
      <c r="G5" s="2">
        <v>8.4700000000000006</v>
      </c>
      <c r="I5" s="1">
        <v>45</v>
      </c>
      <c r="J5" s="1">
        <v>63</v>
      </c>
      <c r="K5" s="1">
        <f t="shared" si="0"/>
        <v>296.88050576423547</v>
      </c>
      <c r="L5" s="1">
        <v>40</v>
      </c>
      <c r="M5" s="1">
        <v>4.49</v>
      </c>
      <c r="N5" s="1">
        <f t="shared" si="1"/>
        <v>179.60000000000002</v>
      </c>
      <c r="O5" s="1">
        <f t="shared" si="2"/>
        <v>60.49572016784002</v>
      </c>
      <c r="Q5" s="1">
        <v>65</v>
      </c>
      <c r="R5" s="1">
        <v>44</v>
      </c>
      <c r="S5" s="1">
        <f t="shared" si="3"/>
        <v>299.49849964222699</v>
      </c>
      <c r="T5" s="1">
        <v>80</v>
      </c>
      <c r="U5" s="1">
        <v>2.99</v>
      </c>
      <c r="V5" s="1">
        <f t="shared" si="4"/>
        <v>239.20000000000002</v>
      </c>
      <c r="W5" s="1">
        <f t="shared" si="5"/>
        <v>79.866844169751104</v>
      </c>
      <c r="Y5" s="1">
        <v>85</v>
      </c>
      <c r="Z5" s="1">
        <v>25.8</v>
      </c>
      <c r="AA5" s="1">
        <f t="shared" si="6"/>
        <v>229.65042297741385</v>
      </c>
      <c r="AB5" s="1">
        <v>120</v>
      </c>
      <c r="AC5" s="1">
        <v>1.5</v>
      </c>
      <c r="AD5" s="1">
        <f t="shared" si="7"/>
        <v>180</v>
      </c>
      <c r="AE5" s="1">
        <f t="shared" si="8"/>
        <v>78.379999333901949</v>
      </c>
      <c r="AG5" s="1">
        <v>115</v>
      </c>
      <c r="AH5" s="1">
        <v>31</v>
      </c>
      <c r="AI5" s="1">
        <f t="shared" si="9"/>
        <v>373.32592700158705</v>
      </c>
      <c r="AJ5" s="1">
        <v>160</v>
      </c>
      <c r="AK5" s="1">
        <v>2.1</v>
      </c>
      <c r="AL5" s="1">
        <f t="shared" si="10"/>
        <v>336</v>
      </c>
      <c r="AM5" s="1">
        <f t="shared" si="11"/>
        <v>90.001785490395804</v>
      </c>
      <c r="AO5" s="1">
        <v>140</v>
      </c>
      <c r="AP5" s="1">
        <v>26.1</v>
      </c>
      <c r="AQ5" s="1">
        <f t="shared" si="12"/>
        <v>382.64598520723678</v>
      </c>
      <c r="AR5" s="1">
        <v>200</v>
      </c>
      <c r="AS5" s="1">
        <v>1.69</v>
      </c>
      <c r="AT5" s="1">
        <f t="shared" si="13"/>
        <v>338</v>
      </c>
      <c r="AU5" s="1">
        <f t="shared" si="14"/>
        <v>88.332300106831909</v>
      </c>
      <c r="AW5" s="1">
        <v>165</v>
      </c>
      <c r="AX5" s="1">
        <v>25.6</v>
      </c>
      <c r="AY5" s="1">
        <f t="shared" si="15"/>
        <v>442.33624562544287</v>
      </c>
      <c r="AZ5" s="1">
        <v>240</v>
      </c>
      <c r="BA5" s="1">
        <v>1.6</v>
      </c>
      <c r="BB5" s="1">
        <f t="shared" si="16"/>
        <v>384</v>
      </c>
      <c r="BC5" s="1">
        <f t="shared" si="17"/>
        <v>86.811787141033818</v>
      </c>
      <c r="BE5" s="1">
        <v>185</v>
      </c>
      <c r="BF5" s="1">
        <v>18.899999999999999</v>
      </c>
      <c r="BG5" s="1">
        <f t="shared" si="18"/>
        <v>366.15262377589039</v>
      </c>
      <c r="BH5" s="1">
        <v>280</v>
      </c>
      <c r="BI5" s="1">
        <v>1.24</v>
      </c>
      <c r="BJ5" s="1">
        <f t="shared" si="19"/>
        <v>347.2</v>
      </c>
      <c r="BK5" s="1">
        <f t="shared" si="20"/>
        <v>94.82384597427037</v>
      </c>
      <c r="BM5" s="1">
        <v>210</v>
      </c>
      <c r="BN5" s="1">
        <v>13.1</v>
      </c>
      <c r="BO5" s="1">
        <f t="shared" si="21"/>
        <v>288.08404633418399</v>
      </c>
      <c r="BP5" s="1">
        <v>330</v>
      </c>
      <c r="BQ5" s="1">
        <v>0.7</v>
      </c>
      <c r="BR5" s="1">
        <f t="shared" si="22"/>
        <v>230.99999999999997</v>
      </c>
      <c r="BS5" s="1">
        <f t="shared" si="23"/>
        <v>80.184933160802231</v>
      </c>
      <c r="BU5" s="1">
        <v>240</v>
      </c>
      <c r="BV5" s="1">
        <v>21.7</v>
      </c>
      <c r="BW5" s="1">
        <f t="shared" si="24"/>
        <v>545.3804846631881</v>
      </c>
      <c r="BX5" s="1">
        <v>360</v>
      </c>
      <c r="BY5" s="1">
        <v>1.34</v>
      </c>
      <c r="BZ5" s="1">
        <f t="shared" si="25"/>
        <v>482.40000000000003</v>
      </c>
      <c r="CA5" s="1">
        <f t="shared" si="26"/>
        <v>88.452009847385156</v>
      </c>
      <c r="CC5" s="1">
        <v>255</v>
      </c>
      <c r="CD5" s="1">
        <v>13.2</v>
      </c>
      <c r="CE5" s="1">
        <f t="shared" si="27"/>
        <v>352.48669573277482</v>
      </c>
      <c r="CF5" s="1">
        <v>400</v>
      </c>
      <c r="CG5" s="1">
        <v>0.75</v>
      </c>
      <c r="CH5" s="1">
        <f t="shared" si="28"/>
        <v>300</v>
      </c>
      <c r="CI5" s="1">
        <f t="shared" si="29"/>
        <v>85.109595236307669</v>
      </c>
    </row>
    <row r="6" spans="1:87" x14ac:dyDescent="0.25">
      <c r="A6" s="1">
        <v>50</v>
      </c>
      <c r="B6" s="1">
        <v>95</v>
      </c>
      <c r="C6" s="1"/>
      <c r="E6" s="1">
        <v>35</v>
      </c>
      <c r="F6" s="1">
        <v>106</v>
      </c>
      <c r="G6" s="2">
        <v>9.14</v>
      </c>
      <c r="I6" s="1">
        <v>55</v>
      </c>
      <c r="J6" s="1">
        <v>87</v>
      </c>
      <c r="K6" s="1">
        <f t="shared" si="0"/>
        <v>501.08402824757201</v>
      </c>
      <c r="L6" s="1">
        <v>40</v>
      </c>
      <c r="M6" s="1">
        <v>6.85</v>
      </c>
      <c r="N6" s="1">
        <f t="shared" si="1"/>
        <v>274</v>
      </c>
      <c r="O6" s="1">
        <f t="shared" si="2"/>
        <v>54.681447532513261</v>
      </c>
      <c r="Q6" s="1">
        <v>75</v>
      </c>
      <c r="R6" s="1">
        <v>65.099999999999994</v>
      </c>
      <c r="S6" s="1">
        <f t="shared" si="3"/>
        <v>511.29420437173883</v>
      </c>
      <c r="T6" s="1">
        <v>80</v>
      </c>
      <c r="U6" s="1">
        <v>4.7300000000000004</v>
      </c>
      <c r="V6" s="1">
        <f t="shared" si="4"/>
        <v>378.40000000000003</v>
      </c>
      <c r="W6" s="1">
        <f t="shared" si="5"/>
        <v>74.008270925927135</v>
      </c>
      <c r="Y6" s="1">
        <v>95</v>
      </c>
      <c r="Z6" s="1">
        <v>46</v>
      </c>
      <c r="AA6" s="1">
        <f t="shared" si="6"/>
        <v>457.6253298729132</v>
      </c>
      <c r="AB6" s="1">
        <v>120</v>
      </c>
      <c r="AC6" s="1">
        <v>3.17</v>
      </c>
      <c r="AD6" s="1">
        <f t="shared" si="7"/>
        <v>380.4</v>
      </c>
      <c r="AE6" s="1">
        <f t="shared" si="8"/>
        <v>83.124769362229273</v>
      </c>
      <c r="AG6" s="1">
        <v>125</v>
      </c>
      <c r="AH6" s="1">
        <v>46.7</v>
      </c>
      <c r="AI6" s="1">
        <f t="shared" si="9"/>
        <v>611.30157051101389</v>
      </c>
      <c r="AJ6" s="1">
        <v>160</v>
      </c>
      <c r="AK6" s="1">
        <v>3.32</v>
      </c>
      <c r="AL6" s="1">
        <f t="shared" si="10"/>
        <v>531.19999999999993</v>
      </c>
      <c r="AM6" s="1">
        <f t="shared" si="11"/>
        <v>86.896554110918842</v>
      </c>
      <c r="AO6" s="1">
        <v>150</v>
      </c>
      <c r="AP6" s="1">
        <v>40.5</v>
      </c>
      <c r="AQ6" s="1">
        <f t="shared" si="12"/>
        <v>636.17251235193316</v>
      </c>
      <c r="AR6" s="1">
        <v>200</v>
      </c>
      <c r="AS6" s="1">
        <v>2.82</v>
      </c>
      <c r="AT6" s="1">
        <f t="shared" si="13"/>
        <v>564</v>
      </c>
      <c r="AU6" s="1">
        <f t="shared" si="14"/>
        <v>88.655197929707612</v>
      </c>
      <c r="AW6" s="1">
        <v>175</v>
      </c>
      <c r="AX6" s="1">
        <v>37.200000000000003</v>
      </c>
      <c r="AY6" s="1">
        <f t="shared" si="15"/>
        <v>681.72560582898529</v>
      </c>
      <c r="AZ6" s="1">
        <v>240</v>
      </c>
      <c r="BA6" s="1">
        <v>2.62</v>
      </c>
      <c r="BB6" s="1">
        <f t="shared" si="16"/>
        <v>628.80000000000007</v>
      </c>
      <c r="BC6" s="1">
        <f t="shared" si="17"/>
        <v>92.23652370155186</v>
      </c>
      <c r="BE6" s="1">
        <v>195</v>
      </c>
      <c r="BF6" s="1">
        <v>30.2</v>
      </c>
      <c r="BG6" s="1">
        <f t="shared" si="18"/>
        <v>616.69463789967642</v>
      </c>
      <c r="BH6" s="1">
        <v>280</v>
      </c>
      <c r="BI6" s="1">
        <v>1.93</v>
      </c>
      <c r="BJ6" s="1">
        <f t="shared" si="19"/>
        <v>540.4</v>
      </c>
      <c r="BK6" s="1">
        <f t="shared" si="20"/>
        <v>87.628457714579966</v>
      </c>
      <c r="BM6" s="1">
        <v>220</v>
      </c>
      <c r="BN6" s="1">
        <v>22.6</v>
      </c>
      <c r="BO6" s="1">
        <f t="shared" si="21"/>
        <v>520.66662245494842</v>
      </c>
      <c r="BP6" s="1">
        <v>330</v>
      </c>
      <c r="BQ6" s="1">
        <v>1.43</v>
      </c>
      <c r="BR6" s="1">
        <f t="shared" si="22"/>
        <v>471.9</v>
      </c>
      <c r="BS6" s="1">
        <f t="shared" si="23"/>
        <v>90.633810512951001</v>
      </c>
      <c r="BU6" s="1">
        <v>255</v>
      </c>
      <c r="BV6" s="1">
        <v>36.299999999999997</v>
      </c>
      <c r="BW6" s="1">
        <f t="shared" si="24"/>
        <v>969.33841326513061</v>
      </c>
      <c r="BX6" s="1">
        <v>360</v>
      </c>
      <c r="BY6" s="1">
        <v>2.4</v>
      </c>
      <c r="BZ6" s="1">
        <f t="shared" si="25"/>
        <v>864</v>
      </c>
      <c r="CA6" s="1">
        <f t="shared" si="26"/>
        <v>89.132957920205854</v>
      </c>
      <c r="CC6" s="1">
        <v>265</v>
      </c>
      <c r="CD6" s="1">
        <v>21.5</v>
      </c>
      <c r="CE6" s="1">
        <f t="shared" si="27"/>
        <v>596.64080479426161</v>
      </c>
      <c r="CF6" s="1">
        <v>400</v>
      </c>
      <c r="CG6" s="1">
        <v>1.37</v>
      </c>
      <c r="CH6" s="1">
        <f t="shared" si="28"/>
        <v>548</v>
      </c>
      <c r="CI6" s="1">
        <f t="shared" si="29"/>
        <v>91.847556452154777</v>
      </c>
    </row>
    <row r="7" spans="1:87" x14ac:dyDescent="0.25">
      <c r="A7" s="1">
        <v>60</v>
      </c>
      <c r="B7" s="1">
        <v>112.3</v>
      </c>
      <c r="C7" s="1"/>
      <c r="D7" t="s">
        <v>65</v>
      </c>
      <c r="E7" s="1">
        <v>42</v>
      </c>
      <c r="F7" s="1">
        <v>111.2</v>
      </c>
      <c r="G7" s="2">
        <v>10</v>
      </c>
      <c r="I7" s="1">
        <v>65</v>
      </c>
      <c r="J7" s="1">
        <v>100.1</v>
      </c>
      <c r="K7" s="1">
        <f t="shared" si="0"/>
        <v>681.35908668606635</v>
      </c>
      <c r="L7" s="1">
        <v>40</v>
      </c>
      <c r="M7" s="1">
        <v>8.33</v>
      </c>
      <c r="N7" s="1">
        <f t="shared" si="1"/>
        <v>333.2</v>
      </c>
      <c r="O7" s="1">
        <f t="shared" si="2"/>
        <v>48.902261158736209</v>
      </c>
      <c r="Q7" s="1">
        <v>85</v>
      </c>
      <c r="R7" s="1">
        <v>85.1</v>
      </c>
      <c r="S7" s="1">
        <f t="shared" si="3"/>
        <v>757.49034865805891</v>
      </c>
      <c r="T7" s="1">
        <v>80</v>
      </c>
      <c r="U7" s="1">
        <v>6.6</v>
      </c>
      <c r="V7" s="1">
        <f t="shared" si="4"/>
        <v>528</v>
      </c>
      <c r="W7" s="1">
        <f t="shared" si="5"/>
        <v>69.703858397058752</v>
      </c>
      <c r="Y7" s="1">
        <v>105</v>
      </c>
      <c r="Z7" s="1">
        <v>63.4</v>
      </c>
      <c r="AA7" s="1">
        <f t="shared" si="6"/>
        <v>697.11940983157513</v>
      </c>
      <c r="AB7" s="1">
        <v>120</v>
      </c>
      <c r="AC7" s="1">
        <v>4.6399999999999997</v>
      </c>
      <c r="AD7" s="1">
        <f t="shared" si="7"/>
        <v>556.79999999999995</v>
      </c>
      <c r="AE7" s="1">
        <f t="shared" si="8"/>
        <v>79.871538813490133</v>
      </c>
      <c r="AG7" s="1">
        <v>135</v>
      </c>
      <c r="AH7" s="1">
        <v>62</v>
      </c>
      <c r="AI7" s="1">
        <f t="shared" si="9"/>
        <v>876.50435035155226</v>
      </c>
      <c r="AJ7" s="1">
        <v>160</v>
      </c>
      <c r="AK7" s="1">
        <v>4.63</v>
      </c>
      <c r="AL7" s="1">
        <f t="shared" si="10"/>
        <v>740.8</v>
      </c>
      <c r="AM7" s="1">
        <f t="shared" si="11"/>
        <v>84.517549707868142</v>
      </c>
      <c r="AO7" s="1">
        <v>160</v>
      </c>
      <c r="AP7" s="1">
        <v>54.6</v>
      </c>
      <c r="AQ7" s="1">
        <f t="shared" si="12"/>
        <v>914.83178072534781</v>
      </c>
      <c r="AR7" s="1">
        <v>200</v>
      </c>
      <c r="AS7" s="1">
        <v>3.99</v>
      </c>
      <c r="AT7" s="1">
        <f t="shared" si="13"/>
        <v>798</v>
      </c>
      <c r="AU7" s="1">
        <f t="shared" si="14"/>
        <v>87.229151502288786</v>
      </c>
      <c r="AW7" s="1">
        <v>185</v>
      </c>
      <c r="AX7" s="1">
        <v>49.8</v>
      </c>
      <c r="AY7" s="1">
        <f t="shared" si="15"/>
        <v>964.78310391742548</v>
      </c>
      <c r="AZ7" s="1">
        <v>240</v>
      </c>
      <c r="BA7" s="1">
        <v>3.65</v>
      </c>
      <c r="BB7" s="1">
        <f t="shared" si="16"/>
        <v>876</v>
      </c>
      <c r="BC7" s="1">
        <f t="shared" si="17"/>
        <v>90.797609995767061</v>
      </c>
      <c r="BE7" s="1">
        <v>205</v>
      </c>
      <c r="BF7" s="1">
        <v>41.2</v>
      </c>
      <c r="BG7" s="1">
        <f t="shared" si="18"/>
        <v>884.46305174064639</v>
      </c>
      <c r="BH7" s="1">
        <v>280</v>
      </c>
      <c r="BI7" s="1">
        <v>2.88</v>
      </c>
      <c r="BJ7" s="1">
        <f t="shared" si="19"/>
        <v>806.4</v>
      </c>
      <c r="BK7" s="1">
        <f t="shared" si="20"/>
        <v>91.173961242697899</v>
      </c>
      <c r="BL7" s="5"/>
      <c r="BM7" s="1">
        <v>230</v>
      </c>
      <c r="BN7" s="1">
        <v>34.200000000000003</v>
      </c>
      <c r="BO7" s="1">
        <f t="shared" si="21"/>
        <v>823.72559377124378</v>
      </c>
      <c r="BP7" s="1">
        <v>330</v>
      </c>
      <c r="BQ7" s="1">
        <v>2.25</v>
      </c>
      <c r="BR7" s="1">
        <f t="shared" si="22"/>
        <v>742.5</v>
      </c>
      <c r="BS7" s="1">
        <f t="shared" si="23"/>
        <v>90.139241224814867</v>
      </c>
      <c r="BU7" s="1">
        <v>270</v>
      </c>
      <c r="BV7" s="1">
        <v>50.4</v>
      </c>
      <c r="BW7" s="1">
        <f t="shared" si="24"/>
        <v>1425.0264276683301</v>
      </c>
      <c r="BX7" s="1">
        <v>360</v>
      </c>
      <c r="BY7" s="1">
        <v>3.68</v>
      </c>
      <c r="BZ7" s="1">
        <f t="shared" si="25"/>
        <v>1324.8</v>
      </c>
      <c r="CA7" s="1">
        <f t="shared" si="26"/>
        <v>92.966696917170609</v>
      </c>
      <c r="CC7" s="1">
        <v>275</v>
      </c>
      <c r="CD7" s="1">
        <v>30.4</v>
      </c>
      <c r="CE7" s="1">
        <f t="shared" si="27"/>
        <v>875.45715280035574</v>
      </c>
      <c r="CF7" s="1">
        <v>400</v>
      </c>
      <c r="CG7" s="1">
        <v>1.95</v>
      </c>
      <c r="CH7" s="1">
        <f t="shared" si="28"/>
        <v>780</v>
      </c>
      <c r="CI7" s="1">
        <f t="shared" si="29"/>
        <v>89.096307855271547</v>
      </c>
    </row>
    <row r="8" spans="1:87" x14ac:dyDescent="0.25">
      <c r="A8" s="1">
        <v>70</v>
      </c>
      <c r="B8" s="1">
        <v>131.9</v>
      </c>
      <c r="C8" s="1"/>
      <c r="E8" s="1"/>
      <c r="F8" s="1"/>
      <c r="G8" s="2"/>
      <c r="I8" s="1">
        <v>75</v>
      </c>
      <c r="J8" s="1">
        <v>108.1</v>
      </c>
      <c r="K8" s="1">
        <f t="shared" si="0"/>
        <v>849.01541463264164</v>
      </c>
      <c r="L8" s="1">
        <v>40</v>
      </c>
      <c r="M8" s="1">
        <v>9.68</v>
      </c>
      <c r="N8" s="1">
        <f t="shared" si="1"/>
        <v>387.2</v>
      </c>
      <c r="O8" s="1">
        <f t="shared" si="2"/>
        <v>45.605767966832097</v>
      </c>
      <c r="Q8" s="1">
        <v>95</v>
      </c>
      <c r="R8" s="1">
        <v>97.1</v>
      </c>
      <c r="S8" s="1">
        <f t="shared" si="3"/>
        <v>965.98738110130159</v>
      </c>
      <c r="T8" s="1">
        <v>80</v>
      </c>
      <c r="U8" s="1">
        <v>8.17</v>
      </c>
      <c r="V8" s="1">
        <f t="shared" si="4"/>
        <v>653.6</v>
      </c>
      <c r="W8" s="1">
        <f t="shared" si="5"/>
        <v>67.661339349469003</v>
      </c>
      <c r="Y8" s="1">
        <v>115</v>
      </c>
      <c r="Z8" s="1">
        <v>79.7</v>
      </c>
      <c r="AA8" s="1">
        <f t="shared" si="6"/>
        <v>959.80891554924165</v>
      </c>
      <c r="AB8" s="1">
        <v>120</v>
      </c>
      <c r="AC8" s="1">
        <v>6.17</v>
      </c>
      <c r="AD8" s="1">
        <f t="shared" si="7"/>
        <v>740.4</v>
      </c>
      <c r="AE8" s="1">
        <f t="shared" si="8"/>
        <v>77.140354502366023</v>
      </c>
      <c r="AG8" s="1">
        <v>145</v>
      </c>
      <c r="AH8" s="1">
        <v>77.599999999999994</v>
      </c>
      <c r="AI8" s="1">
        <f t="shared" si="9"/>
        <v>1178.3066846064116</v>
      </c>
      <c r="AJ8" s="1">
        <v>160</v>
      </c>
      <c r="AK8" s="1">
        <v>6.08</v>
      </c>
      <c r="AL8" s="1">
        <f t="shared" si="10"/>
        <v>972.8</v>
      </c>
      <c r="AM8" s="1">
        <f t="shared" si="11"/>
        <v>82.55915142541545</v>
      </c>
      <c r="AO8" s="1">
        <v>170</v>
      </c>
      <c r="AP8" s="1">
        <v>67.3</v>
      </c>
      <c r="AQ8" s="1">
        <f t="shared" si="12"/>
        <v>1198.0987183240275</v>
      </c>
      <c r="AR8" s="1">
        <v>200</v>
      </c>
      <c r="AS8" s="1">
        <v>5.14</v>
      </c>
      <c r="AT8" s="1">
        <f t="shared" si="13"/>
        <v>1028</v>
      </c>
      <c r="AU8" s="1">
        <f t="shared" si="14"/>
        <v>85.802612445661254</v>
      </c>
      <c r="AW8" s="1">
        <v>195</v>
      </c>
      <c r="AX8" s="1">
        <v>61.5</v>
      </c>
      <c r="AY8" s="1">
        <f t="shared" si="15"/>
        <v>1255.8516632725198</v>
      </c>
      <c r="AZ8" s="1">
        <v>240</v>
      </c>
      <c r="BA8" s="1">
        <v>4.63</v>
      </c>
      <c r="BB8" s="1">
        <f t="shared" si="16"/>
        <v>1111.2</v>
      </c>
      <c r="BC8" s="1">
        <f t="shared" si="17"/>
        <v>88.481787499043961</v>
      </c>
      <c r="BE8" s="1">
        <v>215</v>
      </c>
      <c r="BF8" s="1">
        <v>51.7</v>
      </c>
      <c r="BG8" s="1">
        <f t="shared" si="18"/>
        <v>1164.0124380325783</v>
      </c>
      <c r="BH8" s="1">
        <v>280</v>
      </c>
      <c r="BI8" s="1">
        <v>3.74</v>
      </c>
      <c r="BJ8" s="1">
        <f t="shared" si="19"/>
        <v>1047.2</v>
      </c>
      <c r="BK8" s="1">
        <f t="shared" si="20"/>
        <v>89.964674412756679</v>
      </c>
      <c r="BM8" s="1">
        <v>240</v>
      </c>
      <c r="BN8" s="2">
        <v>44.1</v>
      </c>
      <c r="BO8" s="2">
        <f t="shared" si="21"/>
        <v>1108.353888186479</v>
      </c>
      <c r="BP8" s="1">
        <v>330</v>
      </c>
      <c r="BQ8" s="2">
        <v>3</v>
      </c>
      <c r="BR8" s="2">
        <f t="shared" si="22"/>
        <v>990</v>
      </c>
      <c r="BS8" s="2">
        <f t="shared" si="23"/>
        <v>89.321651735247386</v>
      </c>
      <c r="BU8" s="1">
        <v>285</v>
      </c>
      <c r="BV8" s="2">
        <v>63.8</v>
      </c>
      <c r="BW8" s="2">
        <f t="shared" si="24"/>
        <v>1904.1193073407737</v>
      </c>
      <c r="BX8" s="1">
        <v>360</v>
      </c>
      <c r="BY8" s="2">
        <v>4.74</v>
      </c>
      <c r="BZ8" s="2">
        <f t="shared" si="25"/>
        <v>1706.4</v>
      </c>
      <c r="CA8" s="2">
        <f t="shared" si="26"/>
        <v>89.616233259201522</v>
      </c>
      <c r="CC8" s="1">
        <v>285</v>
      </c>
      <c r="CD8" s="2">
        <v>39.6</v>
      </c>
      <c r="CE8" s="2">
        <f t="shared" si="27"/>
        <v>1181.8671562804802</v>
      </c>
      <c r="CF8" s="1">
        <v>400</v>
      </c>
      <c r="CG8" s="2">
        <v>2.67</v>
      </c>
      <c r="CH8" s="2">
        <f t="shared" si="28"/>
        <v>1068</v>
      </c>
      <c r="CI8" s="2">
        <f t="shared" si="29"/>
        <v>90.365486029848057</v>
      </c>
    </row>
    <row r="9" spans="1:87" x14ac:dyDescent="0.25">
      <c r="A9" s="1">
        <v>80</v>
      </c>
      <c r="B9" s="1">
        <v>147</v>
      </c>
      <c r="C9" s="1"/>
      <c r="E9" s="1"/>
      <c r="F9" s="1"/>
      <c r="G9" s="2"/>
      <c r="I9" s="1">
        <v>85</v>
      </c>
      <c r="J9" s="1">
        <v>111.8</v>
      </c>
      <c r="K9" s="1">
        <f t="shared" si="0"/>
        <v>995.15183290212678</v>
      </c>
      <c r="L9" s="1">
        <v>40</v>
      </c>
      <c r="M9" s="1">
        <v>10.32</v>
      </c>
      <c r="N9" s="1">
        <f t="shared" si="1"/>
        <v>412.8</v>
      </c>
      <c r="O9" s="1">
        <f t="shared" si="2"/>
        <v>41.48110733978811</v>
      </c>
      <c r="Q9" s="1">
        <v>105</v>
      </c>
      <c r="R9" s="1">
        <v>104</v>
      </c>
      <c r="S9" s="1">
        <f t="shared" si="3"/>
        <v>1143.5397259066847</v>
      </c>
      <c r="T9" s="1">
        <v>80</v>
      </c>
      <c r="U9" s="1">
        <v>9.06</v>
      </c>
      <c r="V9" s="1">
        <f t="shared" si="4"/>
        <v>724.80000000000007</v>
      </c>
      <c r="W9" s="1">
        <f t="shared" si="5"/>
        <v>63.382144369783376</v>
      </c>
      <c r="Y9" s="1">
        <v>125</v>
      </c>
      <c r="Z9" s="1">
        <v>91.3</v>
      </c>
      <c r="AA9" s="1">
        <f t="shared" si="6"/>
        <v>1195.1142053031172</v>
      </c>
      <c r="AB9" s="1">
        <v>120</v>
      </c>
      <c r="AC9" s="1">
        <v>7.48</v>
      </c>
      <c r="AD9" s="1">
        <f t="shared" si="7"/>
        <v>897.6</v>
      </c>
      <c r="AE9" s="1">
        <f t="shared" si="8"/>
        <v>75.10579290389586</v>
      </c>
      <c r="AG9" s="1">
        <v>155</v>
      </c>
      <c r="AH9" s="1">
        <v>87.4</v>
      </c>
      <c r="AI9" s="1">
        <f t="shared" si="9"/>
        <v>1418.6385226060308</v>
      </c>
      <c r="AJ9" s="1">
        <v>160</v>
      </c>
      <c r="AK9" s="1">
        <v>7.11</v>
      </c>
      <c r="AL9" s="1">
        <f t="shared" si="10"/>
        <v>1137.6000000000001</v>
      </c>
      <c r="AM9" s="1">
        <f t="shared" si="11"/>
        <v>80.189560756480489</v>
      </c>
      <c r="AO9" s="1">
        <v>180</v>
      </c>
      <c r="AP9" s="1">
        <v>78.900000000000006</v>
      </c>
      <c r="AQ9" s="1">
        <f t="shared" si="12"/>
        <v>1487.2299622094081</v>
      </c>
      <c r="AR9" s="1">
        <v>200</v>
      </c>
      <c r="AS9" s="1">
        <v>6.36</v>
      </c>
      <c r="AT9" s="1">
        <f t="shared" si="13"/>
        <v>1272</v>
      </c>
      <c r="AU9" s="1">
        <f t="shared" si="14"/>
        <v>85.528131648876581</v>
      </c>
      <c r="AW9" s="1">
        <v>205</v>
      </c>
      <c r="AX9" s="1">
        <v>72.900000000000006</v>
      </c>
      <c r="AY9" s="1">
        <f t="shared" si="15"/>
        <v>1564.9843803857557</v>
      </c>
      <c r="AZ9" s="1">
        <v>240</v>
      </c>
      <c r="BA9" s="1">
        <v>5.68</v>
      </c>
      <c r="BB9" s="1">
        <f t="shared" si="16"/>
        <v>1363.1999999999998</v>
      </c>
      <c r="BC9" s="1">
        <f t="shared" si="17"/>
        <v>87.106300681670845</v>
      </c>
      <c r="BE9" s="1">
        <v>225</v>
      </c>
      <c r="BF9" s="1">
        <v>62.3</v>
      </c>
      <c r="BG9" s="1">
        <f t="shared" si="18"/>
        <v>1467.9091673898308</v>
      </c>
      <c r="BH9" s="1">
        <v>280</v>
      </c>
      <c r="BI9" s="1">
        <v>4.6900000000000004</v>
      </c>
      <c r="BJ9" s="1">
        <f t="shared" si="19"/>
        <v>1313.2</v>
      </c>
      <c r="BK9" s="1">
        <f t="shared" si="20"/>
        <v>89.460576251803943</v>
      </c>
      <c r="BM9" s="1">
        <v>250</v>
      </c>
      <c r="BN9" s="1">
        <v>54</v>
      </c>
      <c r="BO9" s="1">
        <f t="shared" si="21"/>
        <v>1413.7166941154069</v>
      </c>
      <c r="BP9" s="1">
        <v>330</v>
      </c>
      <c r="BQ9" s="1">
        <v>3.88</v>
      </c>
      <c r="BR9" s="1">
        <f t="shared" si="22"/>
        <v>1280.3999999999999</v>
      </c>
      <c r="BS9" s="1">
        <f t="shared" si="23"/>
        <v>90.569772948827904</v>
      </c>
      <c r="BU9" s="1">
        <v>300</v>
      </c>
      <c r="BV9" s="1">
        <v>76.900000000000006</v>
      </c>
      <c r="BW9" s="1">
        <f t="shared" si="24"/>
        <v>2415.8847506105508</v>
      </c>
      <c r="BX9" s="1">
        <v>360</v>
      </c>
      <c r="BY9" s="1">
        <v>6.05</v>
      </c>
      <c r="BZ9" s="1">
        <f t="shared" si="25"/>
        <v>2178</v>
      </c>
      <c r="CA9" s="1">
        <f t="shared" si="26"/>
        <v>90.153307166228373</v>
      </c>
      <c r="CC9" s="1">
        <v>295</v>
      </c>
      <c r="CD9" s="1">
        <v>48.2</v>
      </c>
      <c r="CE9" s="1">
        <f t="shared" si="27"/>
        <v>1489.0101980464424</v>
      </c>
      <c r="CF9" s="1">
        <v>400</v>
      </c>
      <c r="CG9" s="1">
        <v>3.41</v>
      </c>
      <c r="CH9" s="1">
        <f t="shared" si="28"/>
        <v>1364</v>
      </c>
      <c r="CI9" s="1">
        <f t="shared" si="29"/>
        <v>91.604476704695927</v>
      </c>
    </row>
    <row r="10" spans="1:87" x14ac:dyDescent="0.25">
      <c r="A10" s="1">
        <v>90</v>
      </c>
      <c r="B10" s="1">
        <v>164.2</v>
      </c>
      <c r="C10" s="1"/>
      <c r="E10" s="1"/>
      <c r="F10" s="1"/>
      <c r="G10" s="2"/>
      <c r="I10" s="1">
        <v>95</v>
      </c>
      <c r="J10" s="1">
        <v>113</v>
      </c>
      <c r="K10" s="1">
        <f t="shared" si="0"/>
        <v>1124.1665712095478</v>
      </c>
      <c r="L10" s="1">
        <v>40</v>
      </c>
      <c r="M10" s="1">
        <v>11.58</v>
      </c>
      <c r="N10" s="1">
        <f t="shared" si="1"/>
        <v>463.2</v>
      </c>
      <c r="O10" s="1">
        <f t="shared" si="2"/>
        <v>41.203858205961389</v>
      </c>
      <c r="Q10" s="1">
        <v>115</v>
      </c>
      <c r="R10" s="1">
        <v>109.1</v>
      </c>
      <c r="S10" s="1">
        <f t="shared" si="3"/>
        <v>1313.8664076088112</v>
      </c>
      <c r="T10" s="1">
        <v>80</v>
      </c>
      <c r="U10" s="1">
        <v>10.06</v>
      </c>
      <c r="V10" s="1">
        <f t="shared" si="4"/>
        <v>804.80000000000007</v>
      </c>
      <c r="W10" s="1">
        <f t="shared" si="5"/>
        <v>61.254325046996719</v>
      </c>
      <c r="Y10" s="1">
        <v>135</v>
      </c>
      <c r="Z10" s="1">
        <v>99.6</v>
      </c>
      <c r="AA10" s="1">
        <f t="shared" si="6"/>
        <v>1408.0618273389452</v>
      </c>
      <c r="AB10" s="1">
        <v>120</v>
      </c>
      <c r="AC10" s="1">
        <v>8.5500000000000007</v>
      </c>
      <c r="AD10" s="1">
        <f t="shared" si="7"/>
        <v>1026</v>
      </c>
      <c r="AE10" s="1">
        <f t="shared" si="8"/>
        <v>72.866118524000285</v>
      </c>
      <c r="AG10" s="1">
        <v>165</v>
      </c>
      <c r="AH10" s="2">
        <v>95</v>
      </c>
      <c r="AI10" s="2">
        <f t="shared" si="9"/>
        <v>1641.4821615006667</v>
      </c>
      <c r="AJ10" s="1">
        <v>160</v>
      </c>
      <c r="AK10" s="2">
        <v>8.16</v>
      </c>
      <c r="AL10" s="2">
        <f t="shared" si="10"/>
        <v>1305.5999999999999</v>
      </c>
      <c r="AM10" s="2">
        <f t="shared" si="11"/>
        <v>79.537873186900882</v>
      </c>
      <c r="AO10" s="1">
        <v>190</v>
      </c>
      <c r="AP10" s="2">
        <v>87.6</v>
      </c>
      <c r="AQ10" s="2">
        <f t="shared" si="12"/>
        <v>1742.9556042116171</v>
      </c>
      <c r="AR10" s="1">
        <v>200</v>
      </c>
      <c r="AS10" s="2">
        <v>7.18</v>
      </c>
      <c r="AT10" s="2">
        <f t="shared" si="13"/>
        <v>1436</v>
      </c>
      <c r="AU10" s="2">
        <f t="shared" si="14"/>
        <v>82.388788132646624</v>
      </c>
      <c r="AW10" s="1">
        <v>215</v>
      </c>
      <c r="AX10" s="2">
        <v>82.3</v>
      </c>
      <c r="AY10" s="2">
        <f t="shared" si="15"/>
        <v>1852.9637069648197</v>
      </c>
      <c r="AZ10" s="1">
        <v>240</v>
      </c>
      <c r="BA10" s="2">
        <v>6.6</v>
      </c>
      <c r="BB10" s="2">
        <f t="shared" si="16"/>
        <v>1584</v>
      </c>
      <c r="BC10" s="2">
        <f t="shared" si="17"/>
        <v>85.484674850680904</v>
      </c>
      <c r="BE10" s="1">
        <v>235</v>
      </c>
      <c r="BF10" s="2">
        <v>73.599999999999994</v>
      </c>
      <c r="BG10" s="2">
        <f t="shared" si="18"/>
        <v>1811.2328845496354</v>
      </c>
      <c r="BH10" s="1">
        <v>280</v>
      </c>
      <c r="BI10" s="2">
        <v>5.71</v>
      </c>
      <c r="BJ10" s="2">
        <f t="shared" si="19"/>
        <v>1598.8</v>
      </c>
      <c r="BK10" s="2">
        <f t="shared" si="20"/>
        <v>88.271365523354163</v>
      </c>
      <c r="BM10" s="1">
        <v>260</v>
      </c>
      <c r="BN10" s="1">
        <v>64.3</v>
      </c>
      <c r="BO10" s="1">
        <f t="shared" si="21"/>
        <v>1750.704866090472</v>
      </c>
      <c r="BP10" s="1">
        <v>330</v>
      </c>
      <c r="BQ10" s="1">
        <v>4.87</v>
      </c>
      <c r="BR10" s="1">
        <f t="shared" si="22"/>
        <v>1607.1000000000001</v>
      </c>
      <c r="BS10" s="1">
        <f t="shared" si="23"/>
        <v>91.797311535943905</v>
      </c>
      <c r="BU10" s="1">
        <v>315</v>
      </c>
      <c r="BV10" s="1">
        <v>86.7</v>
      </c>
      <c r="BW10" s="1">
        <f t="shared" si="24"/>
        <v>2859.9488721954681</v>
      </c>
      <c r="BX10" s="1">
        <v>360</v>
      </c>
      <c r="BY10" s="1">
        <v>7.05</v>
      </c>
      <c r="BZ10" s="1">
        <f t="shared" si="25"/>
        <v>2538</v>
      </c>
      <c r="CA10" s="1">
        <f t="shared" si="26"/>
        <v>88.742845184210552</v>
      </c>
      <c r="CC10" s="1">
        <v>305</v>
      </c>
      <c r="CD10" s="2">
        <v>56.8</v>
      </c>
      <c r="CE10" s="2">
        <f t="shared" si="27"/>
        <v>1814.1650376929858</v>
      </c>
      <c r="CF10" s="2">
        <v>400</v>
      </c>
      <c r="CG10" s="2">
        <v>4.12</v>
      </c>
      <c r="CH10" s="2">
        <f t="shared" si="28"/>
        <v>1648</v>
      </c>
      <c r="CI10" s="2">
        <f t="shared" si="29"/>
        <v>90.84068790652627</v>
      </c>
    </row>
    <row r="11" spans="1:87" x14ac:dyDescent="0.25">
      <c r="A11" s="1">
        <v>100</v>
      </c>
      <c r="B11" s="1">
        <v>179.3</v>
      </c>
      <c r="C11" s="1"/>
      <c r="E11" s="1"/>
      <c r="F11" s="1"/>
      <c r="G11" s="2"/>
      <c r="I11" s="2">
        <v>103</v>
      </c>
      <c r="J11" s="2">
        <v>112.6</v>
      </c>
      <c r="K11" s="2">
        <f t="shared" si="0"/>
        <v>1214.5187759267901</v>
      </c>
      <c r="L11" s="1">
        <v>40</v>
      </c>
      <c r="M11" s="2">
        <v>11.62</v>
      </c>
      <c r="N11" s="2">
        <f t="shared" si="1"/>
        <v>464.79999999999995</v>
      </c>
      <c r="O11" s="2">
        <f t="shared" si="2"/>
        <v>38.27030172055715</v>
      </c>
      <c r="Q11" s="1">
        <v>125</v>
      </c>
      <c r="R11" s="1">
        <v>111.7</v>
      </c>
      <c r="S11" s="1">
        <f t="shared" si="3"/>
        <v>1462.1495808582497</v>
      </c>
      <c r="T11" s="1">
        <v>80</v>
      </c>
      <c r="U11" s="1">
        <v>10.82</v>
      </c>
      <c r="V11" s="1">
        <f t="shared" si="4"/>
        <v>865.6</v>
      </c>
      <c r="W11" s="1">
        <f t="shared" si="5"/>
        <v>59.200509396029908</v>
      </c>
      <c r="Y11" s="1">
        <v>145</v>
      </c>
      <c r="Z11" s="2">
        <v>105.1</v>
      </c>
      <c r="AA11" s="2">
        <f t="shared" si="6"/>
        <v>1595.8767081460551</v>
      </c>
      <c r="AB11" s="1">
        <v>120</v>
      </c>
      <c r="AC11" s="2">
        <v>9.4499999999999993</v>
      </c>
      <c r="AD11" s="2">
        <f t="shared" si="7"/>
        <v>1134</v>
      </c>
      <c r="AE11" s="2">
        <f t="shared" si="8"/>
        <v>71.058120856803427</v>
      </c>
      <c r="AG11" s="1">
        <v>175</v>
      </c>
      <c r="AH11" s="2">
        <v>100.4</v>
      </c>
      <c r="AI11" s="2">
        <f t="shared" si="9"/>
        <v>1839.9260974524223</v>
      </c>
      <c r="AJ11" s="1">
        <v>160</v>
      </c>
      <c r="AK11" s="2">
        <v>9</v>
      </c>
      <c r="AL11" s="2">
        <f t="shared" si="10"/>
        <v>1440</v>
      </c>
      <c r="AM11" s="2">
        <f t="shared" si="11"/>
        <v>78.264012994534767</v>
      </c>
      <c r="AO11" s="1">
        <v>200</v>
      </c>
      <c r="AP11" s="2">
        <v>94.2</v>
      </c>
      <c r="AQ11" s="2">
        <f t="shared" si="12"/>
        <v>1972.92018645439</v>
      </c>
      <c r="AR11" s="1">
        <v>200</v>
      </c>
      <c r="AS11" s="2">
        <v>8.07</v>
      </c>
      <c r="AT11" s="2">
        <f t="shared" si="13"/>
        <v>1614</v>
      </c>
      <c r="AU11" s="2">
        <f t="shared" si="14"/>
        <v>81.807668200738576</v>
      </c>
      <c r="AW11" s="1">
        <v>225</v>
      </c>
      <c r="AX11" s="2">
        <v>89.6</v>
      </c>
      <c r="AY11" s="2">
        <f t="shared" si="15"/>
        <v>2111.1502632123411</v>
      </c>
      <c r="AZ11" s="1">
        <v>240</v>
      </c>
      <c r="BA11" s="2">
        <v>7.44</v>
      </c>
      <c r="BB11" s="2">
        <f t="shared" si="16"/>
        <v>1785.6000000000001</v>
      </c>
      <c r="BC11" s="2">
        <f t="shared" si="17"/>
        <v>84.579484043121525</v>
      </c>
      <c r="BE11" s="1">
        <v>245</v>
      </c>
      <c r="BF11" s="2">
        <v>82.2</v>
      </c>
      <c r="BG11" s="2">
        <f t="shared" si="18"/>
        <v>2108.9511483548281</v>
      </c>
      <c r="BH11" s="1">
        <v>280</v>
      </c>
      <c r="BI11" s="2">
        <v>6.58</v>
      </c>
      <c r="BJ11" s="2">
        <f t="shared" si="19"/>
        <v>1842.4</v>
      </c>
      <c r="BK11" s="2">
        <f t="shared" si="20"/>
        <v>87.360961463580509</v>
      </c>
      <c r="BM11" s="1">
        <v>270</v>
      </c>
      <c r="BN11" s="2">
        <v>74</v>
      </c>
      <c r="BO11" s="2">
        <f t="shared" si="21"/>
        <v>2092.3007072908022</v>
      </c>
      <c r="BP11" s="1">
        <v>330</v>
      </c>
      <c r="BQ11" s="2">
        <v>5.55</v>
      </c>
      <c r="BR11" s="2">
        <f t="shared" si="22"/>
        <v>1831.5</v>
      </c>
      <c r="BS11" s="2">
        <f t="shared" si="23"/>
        <v>87.535218700542444</v>
      </c>
      <c r="BU11" s="1">
        <v>330</v>
      </c>
      <c r="BV11" s="2">
        <v>93.8</v>
      </c>
      <c r="BW11" s="2">
        <f t="shared" si="24"/>
        <v>3241.4952999739485</v>
      </c>
      <c r="BX11" s="1">
        <v>360</v>
      </c>
      <c r="BY11" s="2">
        <v>7.9</v>
      </c>
      <c r="BZ11" s="2">
        <f t="shared" si="25"/>
        <v>2844</v>
      </c>
      <c r="CA11" s="2">
        <f t="shared" si="26"/>
        <v>87.737285937846551</v>
      </c>
      <c r="CC11" s="1">
        <v>315</v>
      </c>
      <c r="CD11" s="2">
        <v>65</v>
      </c>
      <c r="CE11" s="2">
        <f t="shared" si="27"/>
        <v>2144.1369860750337</v>
      </c>
      <c r="CF11" s="2">
        <v>400</v>
      </c>
      <c r="CG11" s="2">
        <v>4.84</v>
      </c>
      <c r="CH11" s="2">
        <f t="shared" si="28"/>
        <v>1936</v>
      </c>
      <c r="CI11" s="2">
        <f t="shared" si="29"/>
        <v>90.292738410522901</v>
      </c>
    </row>
    <row r="12" spans="1:87" x14ac:dyDescent="0.25">
      <c r="A12" s="1">
        <v>110</v>
      </c>
      <c r="B12" s="1">
        <v>199.6</v>
      </c>
      <c r="C12" s="1"/>
      <c r="E12" s="1"/>
      <c r="F12" s="1"/>
      <c r="G12" s="2"/>
      <c r="I12" s="2"/>
      <c r="J12" s="2"/>
      <c r="K12" s="2"/>
      <c r="L12" s="1"/>
      <c r="M12" s="2"/>
      <c r="N12" s="2"/>
      <c r="O12" s="2"/>
      <c r="Q12" s="1">
        <v>135</v>
      </c>
      <c r="R12" s="2">
        <v>112.2</v>
      </c>
      <c r="S12" s="2">
        <f t="shared" si="3"/>
        <v>1586.1901307974865</v>
      </c>
      <c r="T12" s="1">
        <v>80</v>
      </c>
      <c r="U12" s="2">
        <v>11.52</v>
      </c>
      <c r="V12" s="2">
        <f t="shared" si="4"/>
        <v>921.59999999999991</v>
      </c>
      <c r="W12" s="2">
        <f t="shared" si="5"/>
        <v>58.101483681319365</v>
      </c>
      <c r="Y12" s="1">
        <v>155</v>
      </c>
      <c r="Z12" s="2">
        <v>108.2</v>
      </c>
      <c r="AA12" s="2">
        <f t="shared" si="6"/>
        <v>1756.2550131118142</v>
      </c>
      <c r="AB12" s="1">
        <v>120</v>
      </c>
      <c r="AC12" s="2">
        <v>10.17</v>
      </c>
      <c r="AD12" s="2">
        <f t="shared" si="7"/>
        <v>1220.4000000000001</v>
      </c>
      <c r="AE12" s="2">
        <f t="shared" si="8"/>
        <v>69.488769619944819</v>
      </c>
      <c r="AG12" s="1">
        <v>185</v>
      </c>
      <c r="AH12" s="2">
        <v>104.2</v>
      </c>
      <c r="AI12" s="2">
        <f t="shared" si="9"/>
        <v>2018.6827194416812</v>
      </c>
      <c r="AJ12" s="1">
        <v>160</v>
      </c>
      <c r="AK12" s="2">
        <v>9.69</v>
      </c>
      <c r="AL12" s="2">
        <f t="shared" si="10"/>
        <v>1550.3999999999999</v>
      </c>
      <c r="AM12" s="2">
        <f t="shared" si="11"/>
        <v>76.802559662709299</v>
      </c>
      <c r="AO12" s="1">
        <v>210</v>
      </c>
      <c r="AP12" s="2">
        <v>99.4</v>
      </c>
      <c r="AQ12" s="2">
        <f t="shared" si="12"/>
        <v>2185.9201683677779</v>
      </c>
      <c r="AR12" s="1">
        <v>200</v>
      </c>
      <c r="AS12" s="2">
        <v>8.82</v>
      </c>
      <c r="AT12" s="2">
        <f t="shared" si="13"/>
        <v>1764</v>
      </c>
      <c r="AU12" s="2">
        <f t="shared" si="14"/>
        <v>80.698281004341297</v>
      </c>
      <c r="AW12" s="1">
        <v>235</v>
      </c>
      <c r="AX12" s="2">
        <v>95</v>
      </c>
      <c r="AY12" s="2">
        <f t="shared" si="15"/>
        <v>2337.8685330464045</v>
      </c>
      <c r="AZ12" s="1">
        <v>240</v>
      </c>
      <c r="BA12" s="2">
        <v>8.15</v>
      </c>
      <c r="BB12" s="2">
        <f t="shared" si="16"/>
        <v>1956</v>
      </c>
      <c r="BC12" s="2">
        <f t="shared" si="17"/>
        <v>83.665953510704753</v>
      </c>
      <c r="BE12" s="1">
        <v>255</v>
      </c>
      <c r="BF12" s="2">
        <v>88.7</v>
      </c>
      <c r="BG12" s="2">
        <f t="shared" si="18"/>
        <v>2368.6037811740243</v>
      </c>
      <c r="BH12" s="1">
        <v>280</v>
      </c>
      <c r="BI12" s="2">
        <v>7.25</v>
      </c>
      <c r="BJ12" s="2">
        <f t="shared" si="19"/>
        <v>2030</v>
      </c>
      <c r="BK12" s="2">
        <f t="shared" si="20"/>
        <v>85.704498833224378</v>
      </c>
      <c r="BM12" s="1">
        <v>280</v>
      </c>
      <c r="BN12" s="2">
        <v>82.5</v>
      </c>
      <c r="BO12" s="2">
        <f t="shared" si="21"/>
        <v>2419.0263432641409</v>
      </c>
      <c r="BP12" s="1">
        <v>330</v>
      </c>
      <c r="BQ12" s="2">
        <v>6.51</v>
      </c>
      <c r="BR12" s="2">
        <f t="shared" si="22"/>
        <v>2148.2999999999997</v>
      </c>
      <c r="BS12" s="2">
        <f t="shared" si="23"/>
        <v>88.808458245277578</v>
      </c>
      <c r="BU12" s="1">
        <v>345</v>
      </c>
      <c r="BV12" s="2">
        <v>99.1</v>
      </c>
      <c r="BW12" s="2">
        <f t="shared" si="24"/>
        <v>3580.316067663608</v>
      </c>
      <c r="BX12" s="1">
        <v>360</v>
      </c>
      <c r="BY12" s="2">
        <v>8.68</v>
      </c>
      <c r="BZ12" s="2">
        <f t="shared" si="25"/>
        <v>3124.7999999999997</v>
      </c>
      <c r="CA12" s="2">
        <f t="shared" si="26"/>
        <v>87.277210753047768</v>
      </c>
      <c r="CC12" s="1">
        <v>325</v>
      </c>
      <c r="CD12" s="2">
        <v>73.599999999999994</v>
      </c>
      <c r="CE12" s="2">
        <f t="shared" si="27"/>
        <v>2504.8965424622611</v>
      </c>
      <c r="CF12" s="2">
        <v>400</v>
      </c>
      <c r="CG12" s="2">
        <v>5.68</v>
      </c>
      <c r="CH12" s="2">
        <f t="shared" si="28"/>
        <v>2272</v>
      </c>
      <c r="CI12" s="2">
        <f t="shared" si="29"/>
        <v>90.702348838993217</v>
      </c>
    </row>
    <row r="13" spans="1:87" x14ac:dyDescent="0.25">
      <c r="A13" s="1">
        <v>120</v>
      </c>
      <c r="B13" s="1">
        <v>213.3</v>
      </c>
      <c r="C13" s="1"/>
      <c r="E13" s="1"/>
      <c r="F13" s="1"/>
      <c r="G13" s="2"/>
      <c r="I13" s="2"/>
      <c r="J13" s="2"/>
      <c r="K13" s="2"/>
      <c r="L13" s="1"/>
      <c r="M13" s="2"/>
      <c r="N13" s="2"/>
      <c r="O13" s="2"/>
      <c r="Q13" s="1">
        <v>145</v>
      </c>
      <c r="R13" s="2">
        <v>112.2</v>
      </c>
      <c r="S13" s="2">
        <f t="shared" si="3"/>
        <v>1703.6856960417449</v>
      </c>
      <c r="T13" s="1">
        <v>80</v>
      </c>
      <c r="U13" s="2">
        <v>12.1</v>
      </c>
      <c r="V13" s="2">
        <f t="shared" si="4"/>
        <v>968</v>
      </c>
      <c r="W13" s="2">
        <f t="shared" si="5"/>
        <v>56.817991854307458</v>
      </c>
      <c r="Y13" s="1">
        <v>165</v>
      </c>
      <c r="Z13" s="2">
        <v>110</v>
      </c>
      <c r="AA13" s="2">
        <f t="shared" si="6"/>
        <v>1900.6635554218249</v>
      </c>
      <c r="AB13" s="1">
        <v>120</v>
      </c>
      <c r="AC13" s="2">
        <v>10.68</v>
      </c>
      <c r="AD13" s="2">
        <f t="shared" si="7"/>
        <v>1281.5999999999999</v>
      </c>
      <c r="AE13" s="2">
        <f t="shared" si="8"/>
        <v>67.429082666635722</v>
      </c>
      <c r="AG13" s="1">
        <v>195</v>
      </c>
      <c r="AH13" s="2">
        <v>106.7</v>
      </c>
      <c r="AI13" s="2">
        <f t="shared" si="9"/>
        <v>2178.8515848972011</v>
      </c>
      <c r="AJ13" s="1">
        <v>160</v>
      </c>
      <c r="AK13" s="2">
        <v>10.27</v>
      </c>
      <c r="AL13" s="2">
        <f t="shared" si="10"/>
        <v>1643.1999999999998</v>
      </c>
      <c r="AM13" s="2">
        <f t="shared" si="11"/>
        <v>75.415875564444491</v>
      </c>
      <c r="AO13" s="1">
        <v>220</v>
      </c>
      <c r="AP13" s="2">
        <v>102.5</v>
      </c>
      <c r="AQ13" s="2">
        <f t="shared" si="12"/>
        <v>2361.4304779483277</v>
      </c>
      <c r="AR13" s="1">
        <v>200</v>
      </c>
      <c r="AS13" s="2">
        <v>9.35</v>
      </c>
      <c r="AT13" s="2">
        <f t="shared" si="13"/>
        <v>1870</v>
      </c>
      <c r="AU13" s="2">
        <f t="shared" si="14"/>
        <v>79.189288757918661</v>
      </c>
      <c r="AW13" s="1">
        <v>245</v>
      </c>
      <c r="AX13" s="2">
        <v>99.6</v>
      </c>
      <c r="AY13" s="2">
        <f t="shared" si="15"/>
        <v>2555.371464429938</v>
      </c>
      <c r="AZ13" s="1">
        <v>240</v>
      </c>
      <c r="BA13" s="2">
        <v>8.84</v>
      </c>
      <c r="BB13" s="2">
        <f t="shared" si="16"/>
        <v>2121.6</v>
      </c>
      <c r="BC13" s="2">
        <f t="shared" si="17"/>
        <v>83.02511120328623</v>
      </c>
      <c r="BE13" s="1">
        <v>265</v>
      </c>
      <c r="BF13" s="2">
        <v>94.1</v>
      </c>
      <c r="BG13" s="2">
        <f t="shared" si="18"/>
        <v>2611.3441735413958</v>
      </c>
      <c r="BH13" s="1">
        <v>280</v>
      </c>
      <c r="BI13" s="2">
        <v>8.02</v>
      </c>
      <c r="BJ13" s="2">
        <f t="shared" si="19"/>
        <v>2245.6</v>
      </c>
      <c r="BK13" s="2">
        <f t="shared" si="20"/>
        <v>85.994026476969935</v>
      </c>
      <c r="BM13" s="1">
        <v>290</v>
      </c>
      <c r="BN13" s="2">
        <v>89.1</v>
      </c>
      <c r="BO13" s="2">
        <f t="shared" si="21"/>
        <v>2705.8537525368888</v>
      </c>
      <c r="BP13" s="1">
        <v>330</v>
      </c>
      <c r="BQ13" s="2">
        <v>7.2</v>
      </c>
      <c r="BR13" s="2">
        <f t="shared" si="22"/>
        <v>2376</v>
      </c>
      <c r="BS13" s="2">
        <f t="shared" si="23"/>
        <v>87.809623774838812</v>
      </c>
      <c r="BU13" s="1">
        <v>360</v>
      </c>
      <c r="BV13" s="2">
        <v>102.8</v>
      </c>
      <c r="BW13" s="2">
        <f t="shared" si="24"/>
        <v>3875.4686974683691</v>
      </c>
      <c r="BX13" s="1">
        <v>360</v>
      </c>
      <c r="BY13" s="2">
        <v>9.4</v>
      </c>
      <c r="BZ13" s="2">
        <f t="shared" si="25"/>
        <v>3384</v>
      </c>
      <c r="CA13" s="2">
        <f t="shared" si="26"/>
        <v>87.318470723569035</v>
      </c>
      <c r="CC13" s="1">
        <v>335</v>
      </c>
      <c r="CD13" s="2">
        <v>81</v>
      </c>
      <c r="CE13" s="2">
        <f t="shared" si="27"/>
        <v>2841.570555171968</v>
      </c>
      <c r="CF13" s="2">
        <v>400</v>
      </c>
      <c r="CG13" s="2">
        <v>6.37</v>
      </c>
      <c r="CH13" s="2">
        <f t="shared" si="28"/>
        <v>2548</v>
      </c>
      <c r="CI13" s="2">
        <f t="shared" si="29"/>
        <v>89.668721945417204</v>
      </c>
    </row>
    <row r="14" spans="1:87" x14ac:dyDescent="0.25">
      <c r="A14" s="1">
        <v>130</v>
      </c>
      <c r="B14" s="2">
        <v>233.3</v>
      </c>
      <c r="C14" s="1"/>
      <c r="E14" s="1"/>
      <c r="F14" s="1"/>
      <c r="G14" s="2"/>
      <c r="I14" s="2"/>
      <c r="J14" s="2"/>
      <c r="K14" s="2"/>
      <c r="L14" s="1"/>
      <c r="M14" s="2"/>
      <c r="N14" s="2"/>
      <c r="O14" s="2"/>
      <c r="Q14" s="1">
        <v>155</v>
      </c>
      <c r="R14" s="2">
        <v>112.1</v>
      </c>
      <c r="S14" s="2">
        <f t="shared" si="3"/>
        <v>1819.5581050816484</v>
      </c>
      <c r="T14" s="1">
        <v>80</v>
      </c>
      <c r="U14" s="2">
        <v>12.5</v>
      </c>
      <c r="V14" s="2">
        <f t="shared" si="4"/>
        <v>1000</v>
      </c>
      <c r="W14" s="2">
        <f t="shared" si="5"/>
        <v>54.958398811623951</v>
      </c>
      <c r="Y14" s="1">
        <v>175</v>
      </c>
      <c r="Z14" s="2">
        <v>110.9</v>
      </c>
      <c r="AA14" s="2">
        <f t="shared" si="6"/>
        <v>2032.3486474847969</v>
      </c>
      <c r="AB14" s="1">
        <v>120</v>
      </c>
      <c r="AC14" s="2">
        <v>11.53</v>
      </c>
      <c r="AD14" s="2">
        <f t="shared" si="7"/>
        <v>1383.6</v>
      </c>
      <c r="AE14" s="2">
        <f t="shared" si="8"/>
        <v>68.078870311564003</v>
      </c>
      <c r="AG14" s="1">
        <v>205</v>
      </c>
      <c r="AH14" s="2">
        <v>108.1</v>
      </c>
      <c r="AI14" s="2">
        <f t="shared" si="9"/>
        <v>2320.6421333292205</v>
      </c>
      <c r="AJ14" s="1">
        <v>160</v>
      </c>
      <c r="AK14" s="2">
        <v>10.8</v>
      </c>
      <c r="AL14" s="2">
        <f t="shared" si="10"/>
        <v>1728</v>
      </c>
      <c r="AM14" s="2">
        <f t="shared" si="11"/>
        <v>74.462148867433982</v>
      </c>
      <c r="AO14" s="1">
        <v>230</v>
      </c>
      <c r="AP14" s="2">
        <v>105.1</v>
      </c>
      <c r="AQ14" s="2">
        <f t="shared" si="12"/>
        <v>2531.3906405075354</v>
      </c>
      <c r="AR14" s="1">
        <v>200</v>
      </c>
      <c r="AS14" s="2">
        <v>9.91</v>
      </c>
      <c r="AT14" s="2">
        <f t="shared" si="13"/>
        <v>1982</v>
      </c>
      <c r="AU14" s="2">
        <f t="shared" si="14"/>
        <v>78.29688426131716</v>
      </c>
      <c r="AW14" s="1">
        <v>255</v>
      </c>
      <c r="AX14" s="2">
        <v>102.3</v>
      </c>
      <c r="AY14" s="2">
        <f t="shared" si="15"/>
        <v>2731.7718919290046</v>
      </c>
      <c r="AZ14" s="1">
        <v>240</v>
      </c>
      <c r="BA14" s="2">
        <v>9.3000000000000007</v>
      </c>
      <c r="BB14" s="2">
        <f t="shared" si="16"/>
        <v>2232</v>
      </c>
      <c r="BC14" s="2">
        <f t="shared" si="17"/>
        <v>81.705211426855357</v>
      </c>
      <c r="BE14" s="1">
        <v>275</v>
      </c>
      <c r="BF14" s="2">
        <v>98</v>
      </c>
      <c r="BG14" s="2">
        <f t="shared" si="18"/>
        <v>2822.1974004748308</v>
      </c>
      <c r="BH14" s="1">
        <v>280</v>
      </c>
      <c r="BI14" s="2">
        <v>8.4600000000000009</v>
      </c>
      <c r="BJ14" s="2">
        <f t="shared" si="19"/>
        <v>2368.8000000000002</v>
      </c>
      <c r="BK14" s="2">
        <f t="shared" si="20"/>
        <v>83.934596481502425</v>
      </c>
      <c r="BM14" s="1">
        <v>300</v>
      </c>
      <c r="BN14" s="2">
        <v>94</v>
      </c>
      <c r="BO14" s="2">
        <f t="shared" si="21"/>
        <v>2953.0970943744055</v>
      </c>
      <c r="BP14" s="1">
        <v>330</v>
      </c>
      <c r="BQ14" s="2">
        <v>7.87</v>
      </c>
      <c r="BR14" s="2">
        <f t="shared" si="22"/>
        <v>2597.1</v>
      </c>
      <c r="BS14" s="2">
        <f t="shared" si="23"/>
        <v>87.944958022119451</v>
      </c>
      <c r="BU14" s="1">
        <v>375</v>
      </c>
      <c r="BV14" s="2">
        <v>105.5</v>
      </c>
      <c r="BW14" s="2">
        <f t="shared" si="24"/>
        <v>4142.9753119215402</v>
      </c>
      <c r="BX14" s="1">
        <v>360</v>
      </c>
      <c r="BY14" s="2">
        <v>9.91</v>
      </c>
      <c r="BZ14" s="2">
        <f t="shared" si="25"/>
        <v>3567.6</v>
      </c>
      <c r="CA14" s="2">
        <f t="shared" si="26"/>
        <v>86.112026536439174</v>
      </c>
      <c r="CC14" s="1">
        <v>345</v>
      </c>
      <c r="CD14" s="2">
        <v>86.7</v>
      </c>
      <c r="CE14" s="2">
        <f t="shared" si="27"/>
        <v>3132.3249552617035</v>
      </c>
      <c r="CF14" s="2">
        <v>400</v>
      </c>
      <c r="CG14" s="2">
        <v>7.03</v>
      </c>
      <c r="CH14" s="2">
        <f t="shared" si="28"/>
        <v>2812</v>
      </c>
      <c r="CI14" s="2">
        <f t="shared" si="29"/>
        <v>89.773572032377444</v>
      </c>
    </row>
    <row r="15" spans="1:87" x14ac:dyDescent="0.25">
      <c r="A15" s="1">
        <v>140</v>
      </c>
      <c r="B15" s="2">
        <v>249.8</v>
      </c>
      <c r="C15" s="1"/>
      <c r="E15" s="1"/>
      <c r="F15" s="1"/>
      <c r="G15" s="2"/>
      <c r="I15" s="2"/>
      <c r="J15" s="2"/>
      <c r="K15" s="2"/>
      <c r="L15" s="1"/>
      <c r="M15" s="2"/>
      <c r="N15" s="2"/>
      <c r="O15" s="2"/>
      <c r="Q15" s="2"/>
      <c r="R15" s="2"/>
      <c r="S15" s="2"/>
      <c r="T15" s="1"/>
      <c r="U15" s="2"/>
      <c r="V15" s="2"/>
      <c r="W15" s="2"/>
      <c r="Y15" s="1">
        <v>185</v>
      </c>
      <c r="Z15" s="2">
        <v>110.9</v>
      </c>
      <c r="AA15" s="2">
        <f t="shared" si="6"/>
        <v>2148.4828559124999</v>
      </c>
      <c r="AB15" s="1">
        <v>120</v>
      </c>
      <c r="AC15" s="2">
        <v>12.03</v>
      </c>
      <c r="AD15" s="2">
        <f t="shared" si="7"/>
        <v>1443.6</v>
      </c>
      <c r="AE15" s="2">
        <f t="shared" si="8"/>
        <v>67.191599692187282</v>
      </c>
      <c r="AG15" s="1">
        <v>215</v>
      </c>
      <c r="AH15" s="2">
        <v>109</v>
      </c>
      <c r="AI15" s="2">
        <f t="shared" si="9"/>
        <v>2454.1074612292268</v>
      </c>
      <c r="AJ15" s="1">
        <v>160</v>
      </c>
      <c r="AK15" s="2">
        <v>11.17</v>
      </c>
      <c r="AL15" s="2">
        <f t="shared" si="10"/>
        <v>1787.2</v>
      </c>
      <c r="AM15" s="2">
        <f t="shared" si="11"/>
        <v>72.824846842885094</v>
      </c>
      <c r="AO15" s="1">
        <v>240</v>
      </c>
      <c r="AP15" s="2">
        <v>106.5</v>
      </c>
      <c r="AQ15" s="2">
        <f t="shared" si="12"/>
        <v>2676.6369408585037</v>
      </c>
      <c r="AR15" s="1">
        <v>200</v>
      </c>
      <c r="AS15" s="2">
        <v>10.37</v>
      </c>
      <c r="AT15" s="2">
        <f t="shared" si="13"/>
        <v>2074</v>
      </c>
      <c r="AU15" s="2">
        <f t="shared" si="14"/>
        <v>77.485293890279564</v>
      </c>
      <c r="AW15" s="1">
        <v>265</v>
      </c>
      <c r="AX15" s="2">
        <v>104.5</v>
      </c>
      <c r="AY15" s="2">
        <f t="shared" si="15"/>
        <v>2899.9518186511782</v>
      </c>
      <c r="AZ15" s="1">
        <v>240</v>
      </c>
      <c r="BA15" s="2">
        <v>10</v>
      </c>
      <c r="BB15" s="2">
        <f t="shared" si="16"/>
        <v>2400</v>
      </c>
      <c r="BC15" s="2">
        <f t="shared" si="17"/>
        <v>82.75999568559331</v>
      </c>
      <c r="BE15" s="1">
        <v>285</v>
      </c>
      <c r="BF15" s="2">
        <v>101.6</v>
      </c>
      <c r="BG15" s="2">
        <f t="shared" si="18"/>
        <v>3032.2652292448684</v>
      </c>
      <c r="BH15" s="1">
        <v>280</v>
      </c>
      <c r="BI15" s="2">
        <v>9.07</v>
      </c>
      <c r="BJ15" s="2">
        <f t="shared" si="19"/>
        <v>2539.6</v>
      </c>
      <c r="BK15" s="2">
        <f t="shared" si="20"/>
        <v>83.752568063857723</v>
      </c>
      <c r="BM15" s="1">
        <v>310</v>
      </c>
      <c r="BN15" s="2">
        <v>98.5</v>
      </c>
      <c r="BO15" s="2">
        <f t="shared" si="21"/>
        <v>3197.617722578811</v>
      </c>
      <c r="BP15" s="1">
        <v>330</v>
      </c>
      <c r="BQ15" s="2">
        <v>8.44</v>
      </c>
      <c r="BR15" s="2">
        <f t="shared" si="22"/>
        <v>2785.2</v>
      </c>
      <c r="BS15" s="2">
        <f t="shared" si="23"/>
        <v>87.102344358843339</v>
      </c>
      <c r="BU15" s="1">
        <v>390</v>
      </c>
      <c r="BV15" s="2">
        <v>107.3</v>
      </c>
      <c r="BW15" s="2">
        <f t="shared" si="24"/>
        <v>4382.207592492402</v>
      </c>
      <c r="BX15" s="1">
        <v>360</v>
      </c>
      <c r="BY15" s="2">
        <v>10.41</v>
      </c>
      <c r="BZ15" s="2">
        <f t="shared" si="25"/>
        <v>3747.6</v>
      </c>
      <c r="CA15" s="2">
        <f t="shared" si="26"/>
        <v>85.518541075516097</v>
      </c>
      <c r="CC15" s="1">
        <v>355</v>
      </c>
      <c r="CD15" s="2">
        <v>91.8</v>
      </c>
      <c r="CE15" s="2">
        <f t="shared" si="27"/>
        <v>3412.7120995945925</v>
      </c>
      <c r="CF15" s="2">
        <v>400</v>
      </c>
      <c r="CG15" s="2">
        <v>7.65</v>
      </c>
      <c r="CH15" s="2">
        <f t="shared" si="28"/>
        <v>3060</v>
      </c>
      <c r="CI15" s="2">
        <f t="shared" si="29"/>
        <v>89.664756671490338</v>
      </c>
    </row>
    <row r="16" spans="1:87" x14ac:dyDescent="0.25">
      <c r="A16" s="1">
        <v>150</v>
      </c>
      <c r="B16" s="2">
        <v>264.5</v>
      </c>
      <c r="C16" s="1"/>
      <c r="E16" s="1"/>
      <c r="F16" s="1"/>
      <c r="G16" s="2"/>
      <c r="I16" s="2"/>
      <c r="J16" s="2"/>
      <c r="K16" s="2"/>
      <c r="L16" s="1"/>
      <c r="M16" s="2"/>
      <c r="N16" s="2"/>
      <c r="O16" s="2"/>
      <c r="Q16" s="2"/>
      <c r="R16" s="2"/>
      <c r="S16" s="2"/>
      <c r="T16" s="1"/>
      <c r="U16" s="2"/>
      <c r="V16" s="2"/>
      <c r="W16" s="2"/>
      <c r="Y16" s="2"/>
      <c r="Z16" s="2"/>
      <c r="AA16" s="2"/>
      <c r="AB16" s="1"/>
      <c r="AC16" s="2"/>
      <c r="AD16" s="2"/>
      <c r="AE16" s="2"/>
      <c r="AG16" s="1">
        <v>225</v>
      </c>
      <c r="AH16" s="2">
        <v>109</v>
      </c>
      <c r="AI16" s="2">
        <f t="shared" si="9"/>
        <v>2568.2519943096559</v>
      </c>
      <c r="AJ16" s="1">
        <v>160</v>
      </c>
      <c r="AK16" s="2">
        <v>11.58</v>
      </c>
      <c r="AL16" s="2">
        <f t="shared" si="10"/>
        <v>1852.8</v>
      </c>
      <c r="AM16" s="2">
        <f t="shared" si="11"/>
        <v>72.142453470498751</v>
      </c>
      <c r="AO16" s="1">
        <v>250</v>
      </c>
      <c r="AP16" s="2">
        <v>107.8</v>
      </c>
      <c r="AQ16" s="2">
        <f t="shared" si="12"/>
        <v>2822.1974004748308</v>
      </c>
      <c r="AR16" s="1">
        <v>200</v>
      </c>
      <c r="AS16" s="2">
        <v>10.82</v>
      </c>
      <c r="AT16" s="2">
        <f t="shared" si="13"/>
        <v>2164</v>
      </c>
      <c r="AU16" s="2">
        <f t="shared" si="14"/>
        <v>76.677839744162128</v>
      </c>
      <c r="AW16" s="1">
        <v>275</v>
      </c>
      <c r="AX16" s="2">
        <v>106.3</v>
      </c>
      <c r="AY16" s="2">
        <f t="shared" si="15"/>
        <v>3061.2202415354541</v>
      </c>
      <c r="AZ16" s="1">
        <v>240</v>
      </c>
      <c r="BA16" s="2">
        <v>10.42</v>
      </c>
      <c r="BB16" s="2">
        <f t="shared" si="16"/>
        <v>2500.8000000000002</v>
      </c>
      <c r="BC16" s="2">
        <f t="shared" si="17"/>
        <v>81.692913370572867</v>
      </c>
      <c r="BE16" s="1">
        <v>295</v>
      </c>
      <c r="BF16" s="2">
        <v>104</v>
      </c>
      <c r="BG16" s="2">
        <f t="shared" si="18"/>
        <v>3212.8020870711616</v>
      </c>
      <c r="BH16" s="1">
        <v>280</v>
      </c>
      <c r="BI16" s="2">
        <v>9.58</v>
      </c>
      <c r="BJ16" s="2">
        <f t="shared" si="19"/>
        <v>2682.4</v>
      </c>
      <c r="BK16" s="2">
        <f t="shared" si="20"/>
        <v>83.490981619889197</v>
      </c>
      <c r="BM16" s="1">
        <v>320</v>
      </c>
      <c r="BN16" s="2">
        <v>101.5</v>
      </c>
      <c r="BO16" s="2">
        <f t="shared" si="21"/>
        <v>3401.2976462865495</v>
      </c>
      <c r="BP16" s="1">
        <v>330</v>
      </c>
      <c r="BQ16" s="2">
        <v>8.92</v>
      </c>
      <c r="BR16" s="2">
        <f t="shared" si="22"/>
        <v>2943.6</v>
      </c>
      <c r="BS16" s="2">
        <f t="shared" si="23"/>
        <v>86.543440360585549</v>
      </c>
      <c r="BU16" s="1">
        <v>405</v>
      </c>
      <c r="BV16" s="2">
        <v>108.4</v>
      </c>
      <c r="BW16" s="2">
        <f t="shared" si="24"/>
        <v>4597.4066892633027</v>
      </c>
      <c r="BX16" s="1">
        <v>360</v>
      </c>
      <c r="BY16" s="2">
        <v>10.83</v>
      </c>
      <c r="BZ16" s="2">
        <f t="shared" si="25"/>
        <v>3898.8</v>
      </c>
      <c r="CA16" s="2">
        <f t="shared" si="26"/>
        <v>84.804331300626174</v>
      </c>
      <c r="CC16" s="1">
        <v>365</v>
      </c>
      <c r="CD16" s="2">
        <v>95.7</v>
      </c>
      <c r="CE16" s="2">
        <f t="shared" si="27"/>
        <v>3657.9134062072758</v>
      </c>
      <c r="CF16" s="2">
        <v>400</v>
      </c>
      <c r="CG16" s="2">
        <v>8.17</v>
      </c>
      <c r="CH16" s="2">
        <f t="shared" si="28"/>
        <v>3268</v>
      </c>
      <c r="CI16" s="2">
        <f t="shared" si="29"/>
        <v>89.340551213005355</v>
      </c>
    </row>
    <row r="17" spans="1:87" x14ac:dyDescent="0.25">
      <c r="A17" s="1">
        <v>160</v>
      </c>
      <c r="B17" s="2">
        <v>282.60000000000002</v>
      </c>
      <c r="C17" s="1"/>
      <c r="E17" s="1"/>
      <c r="F17" s="1"/>
      <c r="G17" s="2"/>
      <c r="I17" s="2"/>
      <c r="J17" s="2"/>
      <c r="K17" s="2"/>
      <c r="L17" s="1"/>
      <c r="M17" s="2"/>
      <c r="N17" s="2"/>
      <c r="O17" s="2"/>
      <c r="Q17" s="2"/>
      <c r="R17" s="2"/>
      <c r="S17" s="2"/>
      <c r="T17" s="1"/>
      <c r="U17" s="2"/>
      <c r="V17" s="2"/>
      <c r="W17" s="2"/>
      <c r="Y17" s="2"/>
      <c r="Z17" s="2"/>
      <c r="AA17" s="2"/>
      <c r="AB17" s="1"/>
      <c r="AC17" s="2"/>
      <c r="AD17" s="2"/>
      <c r="AE17" s="2"/>
      <c r="AG17" s="1">
        <v>235</v>
      </c>
      <c r="AH17" s="2">
        <v>108.7</v>
      </c>
      <c r="AI17" s="2">
        <f t="shared" si="9"/>
        <v>2675.0137846541488</v>
      </c>
      <c r="AJ17" s="1">
        <v>160</v>
      </c>
      <c r="AK17" s="2">
        <v>11.92</v>
      </c>
      <c r="AL17" s="2">
        <f t="shared" si="10"/>
        <v>1907.2</v>
      </c>
      <c r="AM17" s="2">
        <f t="shared" si="11"/>
        <v>71.296828859017666</v>
      </c>
      <c r="AO17" s="1">
        <v>260</v>
      </c>
      <c r="AP17" s="2">
        <v>108.3</v>
      </c>
      <c r="AQ17" s="2">
        <f t="shared" si="12"/>
        <v>2948.69886465938</v>
      </c>
      <c r="AR17" s="1">
        <v>200</v>
      </c>
      <c r="AS17" s="2">
        <v>11.3</v>
      </c>
      <c r="AT17" s="2">
        <f t="shared" si="13"/>
        <v>2260</v>
      </c>
      <c r="AU17" s="2">
        <f t="shared" si="14"/>
        <v>76.643974299527699</v>
      </c>
      <c r="AW17" s="1">
        <v>285</v>
      </c>
      <c r="AX17" s="2">
        <v>107.2</v>
      </c>
      <c r="AY17" s="2">
        <f t="shared" si="15"/>
        <v>3199.3979584158451</v>
      </c>
      <c r="AZ17" s="1">
        <v>240</v>
      </c>
      <c r="BA17" s="2">
        <v>10.69</v>
      </c>
      <c r="BB17" s="2">
        <f t="shared" si="16"/>
        <v>2565.6</v>
      </c>
      <c r="BC17" s="2">
        <f t="shared" si="17"/>
        <v>80.190086802153715</v>
      </c>
      <c r="BE17" s="1">
        <v>305</v>
      </c>
      <c r="BF17" s="2">
        <v>105.6</v>
      </c>
      <c r="BG17" s="2">
        <f t="shared" si="18"/>
        <v>3372.8138728940021</v>
      </c>
      <c r="BH17" s="1">
        <v>280</v>
      </c>
      <c r="BI17" s="2">
        <v>10.02</v>
      </c>
      <c r="BJ17" s="2">
        <f t="shared" si="19"/>
        <v>2805.6</v>
      </c>
      <c r="BK17" s="2">
        <f t="shared" si="20"/>
        <v>83.182769809728313</v>
      </c>
      <c r="BM17" s="1">
        <v>330</v>
      </c>
      <c r="BN17" s="2">
        <v>104.2</v>
      </c>
      <c r="BO17" s="2">
        <f t="shared" si="21"/>
        <v>3600.8934995446207</v>
      </c>
      <c r="BP17" s="1">
        <v>330</v>
      </c>
      <c r="BQ17" s="2">
        <v>9.4</v>
      </c>
      <c r="BR17" s="2">
        <f t="shared" si="22"/>
        <v>3102</v>
      </c>
      <c r="BS17" s="2">
        <f t="shared" si="23"/>
        <v>86.145285896189037</v>
      </c>
      <c r="BU17" s="1">
        <v>420</v>
      </c>
      <c r="BV17" s="2">
        <v>109.1</v>
      </c>
      <c r="BW17" s="2">
        <f t="shared" si="24"/>
        <v>4798.4686190930497</v>
      </c>
      <c r="BX17" s="1">
        <v>360</v>
      </c>
      <c r="BY17" s="2">
        <v>11.22</v>
      </c>
      <c r="BZ17" s="2">
        <f t="shared" si="25"/>
        <v>4039.2000000000003</v>
      </c>
      <c r="CA17" s="2">
        <f t="shared" si="26"/>
        <v>84.176855589470179</v>
      </c>
      <c r="CC17" s="1">
        <v>375</v>
      </c>
      <c r="CD17" s="2">
        <v>98.6</v>
      </c>
      <c r="CE17" s="2">
        <f t="shared" si="27"/>
        <v>3872.0129455494198</v>
      </c>
      <c r="CF17" s="2">
        <v>400</v>
      </c>
      <c r="CG17" s="2">
        <v>8.5299999999999994</v>
      </c>
      <c r="CH17" s="2">
        <f t="shared" si="28"/>
        <v>3411.9999999999995</v>
      </c>
      <c r="CI17" s="2">
        <f t="shared" si="29"/>
        <v>88.119540094044112</v>
      </c>
    </row>
    <row r="18" spans="1:87" x14ac:dyDescent="0.25">
      <c r="A18" s="1">
        <v>170</v>
      </c>
      <c r="B18" s="2">
        <v>299</v>
      </c>
      <c r="C18" s="1"/>
      <c r="E18" s="1"/>
      <c r="F18" s="1"/>
      <c r="G18" s="2"/>
      <c r="I18" s="2"/>
      <c r="J18" s="2"/>
      <c r="K18" s="2"/>
      <c r="L18" s="1"/>
      <c r="M18" s="2"/>
      <c r="N18" s="2"/>
      <c r="O18" s="2"/>
      <c r="Q18" s="4"/>
      <c r="R18" s="4"/>
      <c r="S18" s="4"/>
      <c r="T18" s="4"/>
      <c r="U18" s="4"/>
      <c r="V18" s="4"/>
      <c r="W18" s="4"/>
      <c r="Y18" s="4"/>
      <c r="Z18" s="4"/>
      <c r="AA18" s="4"/>
      <c r="AB18" s="3"/>
      <c r="AC18" s="4"/>
      <c r="AD18" s="4"/>
      <c r="AE18" s="4"/>
      <c r="AG18" s="1">
        <v>245</v>
      </c>
      <c r="AH18" s="2">
        <v>108.2</v>
      </c>
      <c r="AI18" s="2">
        <f t="shared" si="9"/>
        <v>2776.0159884670607</v>
      </c>
      <c r="AJ18" s="1">
        <v>160</v>
      </c>
      <c r="AK18" s="2">
        <v>12.24</v>
      </c>
      <c r="AL18" s="2">
        <f t="shared" si="10"/>
        <v>1958.4</v>
      </c>
      <c r="AM18" s="2">
        <f t="shared" si="11"/>
        <v>70.547144113584338</v>
      </c>
      <c r="AO18" s="1">
        <v>270</v>
      </c>
      <c r="AP18" s="2">
        <v>108.5</v>
      </c>
      <c r="AQ18" s="2">
        <f t="shared" si="12"/>
        <v>3067.7652262304327</v>
      </c>
      <c r="AR18" s="1">
        <v>200</v>
      </c>
      <c r="AS18" s="2">
        <v>11.5</v>
      </c>
      <c r="AT18" s="2">
        <f t="shared" si="13"/>
        <v>2300</v>
      </c>
      <c r="AU18" s="2">
        <f t="shared" si="14"/>
        <v>74.973142675137595</v>
      </c>
      <c r="AW18" s="1">
        <v>295</v>
      </c>
      <c r="AX18" s="2">
        <v>108.1</v>
      </c>
      <c r="AY18" s="2">
        <f t="shared" si="15"/>
        <v>3339.4606308883904</v>
      </c>
      <c r="AZ18" s="1">
        <v>240</v>
      </c>
      <c r="BA18" s="2">
        <v>11</v>
      </c>
      <c r="BB18" s="2">
        <f t="shared" si="16"/>
        <v>2640</v>
      </c>
      <c r="BC18" s="2">
        <f t="shared" si="17"/>
        <v>79.05468253110341</v>
      </c>
      <c r="BE18" s="1">
        <v>315</v>
      </c>
      <c r="BF18" s="2">
        <v>107.1</v>
      </c>
      <c r="BG18" s="2">
        <f t="shared" si="18"/>
        <v>3532.878018594402</v>
      </c>
      <c r="BH18" s="1">
        <v>280</v>
      </c>
      <c r="BI18" s="2">
        <v>10.38</v>
      </c>
      <c r="BJ18" s="2">
        <f t="shared" si="19"/>
        <v>2906.4</v>
      </c>
      <c r="BK18" s="2">
        <f t="shared" si="20"/>
        <v>82.26720494460622</v>
      </c>
      <c r="BM18" s="1">
        <v>340</v>
      </c>
      <c r="BN18" s="2">
        <v>106.3</v>
      </c>
      <c r="BO18" s="2">
        <f t="shared" si="21"/>
        <v>3784.7813895347435</v>
      </c>
      <c r="BP18" s="1">
        <v>330</v>
      </c>
      <c r="BQ18" s="2">
        <v>9.82</v>
      </c>
      <c r="BR18" s="2">
        <f t="shared" si="22"/>
        <v>3240.6</v>
      </c>
      <c r="BS18" s="2">
        <f t="shared" si="23"/>
        <v>85.621854117137303</v>
      </c>
      <c r="BU18" s="1">
        <v>435</v>
      </c>
      <c r="BV18" s="2">
        <v>109.1</v>
      </c>
      <c r="BW18" s="2">
        <f t="shared" si="24"/>
        <v>4969.8424983463738</v>
      </c>
      <c r="BX18" s="1">
        <v>360</v>
      </c>
      <c r="BY18" s="2">
        <v>11.6</v>
      </c>
      <c r="BZ18" s="2">
        <f t="shared" si="25"/>
        <v>4176</v>
      </c>
      <c r="CA18" s="2">
        <f t="shared" si="26"/>
        <v>84.026807718544177</v>
      </c>
      <c r="CC18" s="1">
        <v>385</v>
      </c>
      <c r="CD18" s="2">
        <v>101.3</v>
      </c>
      <c r="CE18" s="2">
        <f t="shared" si="27"/>
        <v>4084.1228095442912</v>
      </c>
      <c r="CF18" s="2">
        <v>400</v>
      </c>
      <c r="CG18" s="2">
        <v>8.9700000000000006</v>
      </c>
      <c r="CH18" s="2">
        <f t="shared" si="28"/>
        <v>3588.0000000000005</v>
      </c>
      <c r="CI18" s="2">
        <f t="shared" si="29"/>
        <v>87.852402273876578</v>
      </c>
    </row>
    <row r="19" spans="1:87" x14ac:dyDescent="0.25">
      <c r="A19" s="1">
        <v>180</v>
      </c>
      <c r="B19" s="2">
        <v>320</v>
      </c>
      <c r="C19" s="1"/>
      <c r="E19" s="1"/>
      <c r="F19" s="1"/>
      <c r="G19" s="2"/>
      <c r="I19" s="2"/>
      <c r="J19" s="2"/>
      <c r="K19" s="2"/>
      <c r="L19" s="1"/>
      <c r="M19" s="2"/>
      <c r="N19" s="2"/>
      <c r="O19" s="2"/>
      <c r="Q19" s="4"/>
      <c r="R19" s="4"/>
      <c r="S19" s="4"/>
      <c r="T19" s="4"/>
      <c r="U19" s="4"/>
      <c r="V19" s="4"/>
      <c r="W19" s="4"/>
      <c r="Y19" s="4"/>
      <c r="Z19" s="4"/>
      <c r="AA19" s="4"/>
      <c r="AB19" s="4"/>
      <c r="AC19" s="4"/>
      <c r="AD19" s="4"/>
      <c r="AE19" s="4"/>
      <c r="AG19" s="2"/>
      <c r="AH19" s="2"/>
      <c r="AI19" s="2"/>
      <c r="AJ19" s="1"/>
      <c r="AK19" s="2"/>
      <c r="AL19" s="2"/>
      <c r="AM19" s="2"/>
      <c r="AO19" s="1">
        <v>280</v>
      </c>
      <c r="AP19" s="2">
        <v>108.2</v>
      </c>
      <c r="AQ19" s="2">
        <f t="shared" si="12"/>
        <v>3172.5897011052125</v>
      </c>
      <c r="AR19" s="1">
        <v>200</v>
      </c>
      <c r="AS19" s="2">
        <v>11.82</v>
      </c>
      <c r="AT19" s="2">
        <f t="shared" si="13"/>
        <v>2364</v>
      </c>
      <c r="AU19" s="2">
        <f t="shared" si="14"/>
        <v>74.513259599136632</v>
      </c>
      <c r="AW19" s="1">
        <v>305</v>
      </c>
      <c r="AX19" s="2">
        <v>108.4</v>
      </c>
      <c r="AY19" s="2">
        <f t="shared" si="15"/>
        <v>3462.2445437661913</v>
      </c>
      <c r="AZ19" s="1">
        <v>240</v>
      </c>
      <c r="BA19" s="2">
        <v>11.38</v>
      </c>
      <c r="BB19" s="2">
        <f t="shared" si="16"/>
        <v>2731.2000000000003</v>
      </c>
      <c r="BC19" s="2">
        <f t="shared" si="17"/>
        <v>78.88524237600592</v>
      </c>
      <c r="BE19" s="1">
        <v>325</v>
      </c>
      <c r="BF19" s="2">
        <v>107.8</v>
      </c>
      <c r="BG19" s="2">
        <f t="shared" si="18"/>
        <v>3668.8566206172804</v>
      </c>
      <c r="BH19" s="1">
        <v>280</v>
      </c>
      <c r="BI19" s="2">
        <v>10.72</v>
      </c>
      <c r="BJ19" s="2">
        <f t="shared" si="19"/>
        <v>3001.6000000000004</v>
      </c>
      <c r="BK19" s="2">
        <f t="shared" si="20"/>
        <v>81.812954562802858</v>
      </c>
      <c r="BM19" s="1">
        <v>350</v>
      </c>
      <c r="BN19" s="2">
        <v>107.8</v>
      </c>
      <c r="BO19" s="2">
        <f t="shared" si="21"/>
        <v>3951.0763606647629</v>
      </c>
      <c r="BP19" s="1">
        <v>330</v>
      </c>
      <c r="BQ19" s="2">
        <v>10.19</v>
      </c>
      <c r="BR19" s="2">
        <f t="shared" si="22"/>
        <v>3362.7</v>
      </c>
      <c r="BS19" s="2">
        <f t="shared" si="23"/>
        <v>85.10845382482637</v>
      </c>
      <c r="BU19" s="1">
        <v>450</v>
      </c>
      <c r="BV19" s="2">
        <v>109</v>
      </c>
      <c r="BW19" s="2">
        <f t="shared" si="24"/>
        <v>5136.5039886193117</v>
      </c>
      <c r="BX19" s="1">
        <v>360</v>
      </c>
      <c r="BY19" s="2">
        <v>11.92</v>
      </c>
      <c r="BZ19" s="2">
        <f t="shared" si="25"/>
        <v>4291.2</v>
      </c>
      <c r="CA19" s="2">
        <f t="shared" si="26"/>
        <v>83.543203889411771</v>
      </c>
      <c r="CC19" s="1">
        <v>395</v>
      </c>
      <c r="CD19" s="2">
        <v>103.5</v>
      </c>
      <c r="CE19" s="2">
        <f t="shared" si="27"/>
        <v>4281.2053886794911</v>
      </c>
      <c r="CF19" s="2">
        <v>400</v>
      </c>
      <c r="CG19" s="2">
        <v>9.35</v>
      </c>
      <c r="CH19" s="2">
        <f t="shared" si="28"/>
        <v>3740</v>
      </c>
      <c r="CI19" s="2">
        <f t="shared" si="29"/>
        <v>87.358574524114985</v>
      </c>
    </row>
    <row r="20" spans="1:87" x14ac:dyDescent="0.25">
      <c r="A20" s="1">
        <v>190</v>
      </c>
      <c r="B20" s="2">
        <v>332.5</v>
      </c>
      <c r="C20" s="1"/>
      <c r="E20" s="1"/>
      <c r="F20" s="1"/>
      <c r="G20" s="2"/>
      <c r="I20" s="2"/>
      <c r="J20" s="2"/>
      <c r="K20" s="2"/>
      <c r="L20" s="1"/>
      <c r="M20" s="2"/>
      <c r="N20" s="2"/>
      <c r="O20" s="2"/>
      <c r="Q20" s="4"/>
      <c r="R20" s="4"/>
      <c r="S20" s="4"/>
      <c r="T20" s="4"/>
      <c r="U20" s="4"/>
      <c r="V20" s="4"/>
      <c r="W20" s="4"/>
      <c r="Y20" s="4"/>
      <c r="Z20" s="4"/>
      <c r="AA20" s="4"/>
      <c r="AB20" s="4"/>
      <c r="AC20" s="4"/>
      <c r="AD20" s="4"/>
      <c r="AE20" s="4"/>
      <c r="AG20" s="4"/>
      <c r="AH20" s="4"/>
      <c r="AI20" s="4"/>
      <c r="AJ20" s="4"/>
      <c r="AK20" s="4"/>
      <c r="AL20" s="4"/>
      <c r="AM20" s="4"/>
      <c r="AO20" s="1">
        <v>290</v>
      </c>
      <c r="AP20" s="28">
        <v>107.6</v>
      </c>
      <c r="AQ20" s="28">
        <f t="shared" si="12"/>
        <v>3267.6752387538636</v>
      </c>
      <c r="AR20" s="1">
        <v>200</v>
      </c>
      <c r="AS20" s="28">
        <v>12.14</v>
      </c>
      <c r="AT20" s="2">
        <f t="shared" si="13"/>
        <v>2428</v>
      </c>
      <c r="AU20" s="2">
        <f t="shared" si="14"/>
        <v>74.303589634749756</v>
      </c>
      <c r="AW20" s="1">
        <v>315</v>
      </c>
      <c r="AX20" s="2">
        <v>108.3</v>
      </c>
      <c r="AY20" s="2">
        <f t="shared" si="15"/>
        <v>3572.4620860296332</v>
      </c>
      <c r="AZ20" s="1">
        <v>240</v>
      </c>
      <c r="BA20" s="2">
        <v>11.68</v>
      </c>
      <c r="BB20" s="2">
        <f t="shared" si="16"/>
        <v>2803.2</v>
      </c>
      <c r="BC20" s="2">
        <f t="shared" si="17"/>
        <v>78.466892929728004</v>
      </c>
      <c r="BE20" s="1">
        <v>335</v>
      </c>
      <c r="BF20" s="2">
        <v>108.4</v>
      </c>
      <c r="BG20" s="2">
        <f t="shared" si="18"/>
        <v>3802.7931874153246</v>
      </c>
      <c r="BH20" s="1">
        <v>280</v>
      </c>
      <c r="BI20" s="2">
        <v>11.07</v>
      </c>
      <c r="BJ20" s="2">
        <f t="shared" si="19"/>
        <v>3099.6</v>
      </c>
      <c r="BK20" s="2">
        <f t="shared" si="20"/>
        <v>81.508508279061317</v>
      </c>
      <c r="BM20" s="1">
        <v>360</v>
      </c>
      <c r="BN20" s="2">
        <v>108.9</v>
      </c>
      <c r="BO20" s="2">
        <f t="shared" si="21"/>
        <v>4105.433279711141</v>
      </c>
      <c r="BP20" s="1">
        <v>330</v>
      </c>
      <c r="BQ20" s="2">
        <v>10.66</v>
      </c>
      <c r="BR20" s="2">
        <f t="shared" si="22"/>
        <v>3517.8</v>
      </c>
      <c r="BS20" s="2">
        <f t="shared" si="23"/>
        <v>85.686449159576</v>
      </c>
      <c r="BU20" s="1">
        <v>465</v>
      </c>
      <c r="BV20" s="2">
        <v>108.8</v>
      </c>
      <c r="BW20" s="2">
        <f t="shared" si="24"/>
        <v>5297.9818510138275</v>
      </c>
      <c r="BX20" s="1">
        <v>360</v>
      </c>
      <c r="BY20" s="2">
        <v>12.18</v>
      </c>
      <c r="BZ20" s="2">
        <f t="shared" si="25"/>
        <v>4384.8</v>
      </c>
      <c r="CA20" s="2">
        <f t="shared" si="26"/>
        <v>82.763590425681059</v>
      </c>
      <c r="CC20" s="1">
        <v>405</v>
      </c>
      <c r="CD20" s="2">
        <v>105.2</v>
      </c>
      <c r="CE20" s="2">
        <f t="shared" si="27"/>
        <v>4461.6898866282245</v>
      </c>
      <c r="CF20" s="2">
        <v>400</v>
      </c>
      <c r="CG20" s="2">
        <v>9.7200000000000006</v>
      </c>
      <c r="CH20" s="2">
        <f t="shared" si="28"/>
        <v>3888.0000000000005</v>
      </c>
      <c r="CI20" s="2">
        <f t="shared" si="29"/>
        <v>87.141869981874265</v>
      </c>
    </row>
    <row r="21" spans="1:87" x14ac:dyDescent="0.25">
      <c r="A21" s="1">
        <v>200</v>
      </c>
      <c r="B21" s="2">
        <v>350.1</v>
      </c>
      <c r="C21" s="1"/>
      <c r="E21" s="1"/>
      <c r="F21" s="1"/>
      <c r="G21" s="2"/>
      <c r="I21" s="2"/>
      <c r="J21" s="2"/>
      <c r="K21" s="2"/>
      <c r="L21" s="1"/>
      <c r="M21" s="2"/>
      <c r="N21" s="2"/>
      <c r="O21" s="2"/>
      <c r="Q21" s="4"/>
      <c r="R21" s="4"/>
      <c r="S21" s="4"/>
      <c r="T21" s="4"/>
      <c r="U21" s="4"/>
      <c r="V21" s="4"/>
      <c r="W21" s="4"/>
      <c r="Y21" s="4"/>
      <c r="Z21" s="4"/>
      <c r="AA21" s="4"/>
      <c r="AB21" s="4"/>
      <c r="AC21" s="4"/>
      <c r="AD21" s="4"/>
      <c r="AE21" s="4"/>
      <c r="AG21" s="4"/>
      <c r="AH21" s="4"/>
      <c r="AI21" s="4"/>
      <c r="AJ21" s="4"/>
      <c r="AK21" s="4"/>
      <c r="AL21" s="4"/>
      <c r="AM21" s="4"/>
      <c r="AO21" s="4"/>
      <c r="AP21" s="4"/>
      <c r="AQ21" s="4"/>
      <c r="AR21" s="4"/>
      <c r="AS21" s="4"/>
      <c r="AT21" s="4"/>
      <c r="AU21" s="4"/>
      <c r="AW21" s="1">
        <v>325</v>
      </c>
      <c r="AX21" s="2">
        <v>108.1</v>
      </c>
      <c r="AY21" s="2">
        <f t="shared" si="15"/>
        <v>3679.066796741447</v>
      </c>
      <c r="AZ21" s="1">
        <v>240</v>
      </c>
      <c r="BA21" s="2">
        <v>11.94</v>
      </c>
      <c r="BB21" s="2">
        <f t="shared" si="16"/>
        <v>2865.6</v>
      </c>
      <c r="BC21" s="2">
        <f t="shared" si="17"/>
        <v>77.889317001204333</v>
      </c>
      <c r="BE21" s="1">
        <v>345</v>
      </c>
      <c r="BF21" s="2">
        <v>108.7</v>
      </c>
      <c r="BG21" s="2">
        <f t="shared" si="18"/>
        <v>3927.1478966199211</v>
      </c>
      <c r="BH21" s="1">
        <v>280</v>
      </c>
      <c r="BI21" s="2">
        <v>11.37</v>
      </c>
      <c r="BJ21" s="2">
        <f t="shared" si="19"/>
        <v>3183.6</v>
      </c>
      <c r="BK21" s="2">
        <f t="shared" si="20"/>
        <v>81.066465633751932</v>
      </c>
      <c r="BM21" s="2">
        <v>370</v>
      </c>
      <c r="BN21" s="2">
        <v>109.7</v>
      </c>
      <c r="BO21" s="2">
        <f t="shared" si="21"/>
        <v>4250.4701405518699</v>
      </c>
      <c r="BP21" s="1">
        <v>330</v>
      </c>
      <c r="BQ21" s="2">
        <v>10.86</v>
      </c>
      <c r="BR21" s="2">
        <f t="shared" si="22"/>
        <v>3583.7999999999997</v>
      </c>
      <c r="BS21" s="2">
        <f t="shared" si="23"/>
        <v>84.315378805006461</v>
      </c>
      <c r="BU21" s="2"/>
      <c r="BV21" s="2"/>
      <c r="BW21" s="2"/>
      <c r="BX21" s="1"/>
      <c r="BY21" s="2"/>
      <c r="BZ21" s="2"/>
      <c r="CA21" s="2"/>
      <c r="CC21" s="1">
        <v>415</v>
      </c>
      <c r="CD21" s="2">
        <v>106.6</v>
      </c>
      <c r="CE21" s="2">
        <f t="shared" si="27"/>
        <v>4632.6972467386286</v>
      </c>
      <c r="CF21" s="2">
        <v>400</v>
      </c>
      <c r="CG21" s="2">
        <v>10.050000000000001</v>
      </c>
      <c r="CH21" s="2">
        <f t="shared" si="28"/>
        <v>4020.0000000000005</v>
      </c>
      <c r="CI21" s="2">
        <f t="shared" si="29"/>
        <v>86.774502754956401</v>
      </c>
    </row>
    <row r="22" spans="1:87" x14ac:dyDescent="0.25">
      <c r="A22" s="1">
        <v>210</v>
      </c>
      <c r="B22" s="2">
        <v>370.9</v>
      </c>
      <c r="C22" s="1"/>
      <c r="E22" s="2"/>
      <c r="F22" s="2"/>
      <c r="G22" s="2"/>
      <c r="I22" s="4"/>
      <c r="J22" s="4"/>
      <c r="K22" s="4"/>
      <c r="L22" s="3"/>
      <c r="M22" s="4"/>
      <c r="N22" s="4"/>
      <c r="O22" s="4"/>
      <c r="Q22" s="4"/>
      <c r="R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O22" s="4"/>
      <c r="AP22" s="4"/>
      <c r="AQ22" s="4"/>
      <c r="AR22" s="4"/>
      <c r="AS22" s="4"/>
      <c r="AT22" s="4"/>
      <c r="AU22" s="4"/>
      <c r="BE22" s="1">
        <v>355</v>
      </c>
      <c r="BF22" s="2">
        <v>108.7</v>
      </c>
      <c r="BG22" s="2">
        <f t="shared" si="18"/>
        <v>4040.9782704349914</v>
      </c>
      <c r="BH22" s="1">
        <v>280</v>
      </c>
      <c r="BI22" s="2">
        <v>11.57</v>
      </c>
      <c r="BJ22" s="2">
        <f t="shared" si="19"/>
        <v>3239.6</v>
      </c>
      <c r="BK22" s="2">
        <f t="shared" si="20"/>
        <v>80.168706268526236</v>
      </c>
      <c r="BM22" s="2">
        <v>380</v>
      </c>
      <c r="BN22" s="2">
        <v>110.2</v>
      </c>
      <c r="BO22" s="2">
        <f t="shared" si="21"/>
        <v>4385.2444653908724</v>
      </c>
      <c r="BP22" s="1">
        <v>330</v>
      </c>
      <c r="BQ22" s="2">
        <v>11.17</v>
      </c>
      <c r="BR22" s="2">
        <f t="shared" si="22"/>
        <v>3686.1</v>
      </c>
      <c r="BS22" s="2">
        <f t="shared" si="23"/>
        <v>84.056887343256577</v>
      </c>
      <c r="BU22" s="2"/>
      <c r="BV22" s="2"/>
      <c r="BW22" s="2"/>
      <c r="BX22" s="1"/>
      <c r="BY22" s="2"/>
      <c r="BZ22" s="2"/>
      <c r="CA22" s="2"/>
      <c r="CC22" s="1">
        <v>425</v>
      </c>
      <c r="CD22" s="2">
        <v>107.7</v>
      </c>
      <c r="CE22" s="2">
        <f t="shared" si="27"/>
        <v>4793.2849912146276</v>
      </c>
      <c r="CF22" s="2">
        <v>400</v>
      </c>
      <c r="CG22" s="2">
        <v>10.37</v>
      </c>
      <c r="CH22" s="2">
        <f t="shared" si="28"/>
        <v>4148</v>
      </c>
      <c r="CI22" s="2">
        <f t="shared" si="29"/>
        <v>86.537729502891267</v>
      </c>
    </row>
    <row r="23" spans="1:87" x14ac:dyDescent="0.25">
      <c r="A23" s="1">
        <v>220</v>
      </c>
      <c r="B23" s="2">
        <v>380.7</v>
      </c>
      <c r="C23" s="1"/>
      <c r="E23" s="2"/>
      <c r="F23" s="2"/>
      <c r="G23" s="2"/>
      <c r="I23" s="4"/>
      <c r="J23" s="4"/>
      <c r="K23" s="4"/>
      <c r="L23" s="3"/>
      <c r="M23" s="4"/>
      <c r="N23" s="4"/>
      <c r="O23" s="4"/>
      <c r="Q23" s="4"/>
      <c r="R23" s="4"/>
      <c r="S23" s="4"/>
      <c r="T23" s="4"/>
      <c r="U23" s="4"/>
      <c r="V23" s="4"/>
      <c r="W23" s="4"/>
      <c r="Y23" s="4"/>
      <c r="Z23" s="4"/>
      <c r="AA23" s="4"/>
      <c r="AB23" s="4"/>
      <c r="AC23" s="4"/>
      <c r="AD23" s="4"/>
      <c r="AE23" s="4"/>
      <c r="BE23" s="1">
        <v>365</v>
      </c>
      <c r="BF23" s="2">
        <v>108.6</v>
      </c>
      <c r="BG23" s="2">
        <f t="shared" si="18"/>
        <v>4150.9863731881942</v>
      </c>
      <c r="BH23" s="1">
        <v>280</v>
      </c>
      <c r="BI23" s="2">
        <v>11.92</v>
      </c>
      <c r="BJ23" s="2">
        <f t="shared" si="19"/>
        <v>3337.6</v>
      </c>
      <c r="BK23" s="2">
        <f t="shared" si="20"/>
        <v>80.404985705518783</v>
      </c>
      <c r="BM23" s="2">
        <v>390</v>
      </c>
      <c r="BN23" s="2">
        <v>110.4</v>
      </c>
      <c r="BO23" s="2">
        <f t="shared" si="21"/>
        <v>4508.8137764320709</v>
      </c>
      <c r="BP23" s="1">
        <v>330</v>
      </c>
      <c r="BQ23" s="2">
        <v>11.39</v>
      </c>
      <c r="BR23" s="2">
        <f t="shared" si="22"/>
        <v>3758.7000000000003</v>
      </c>
      <c r="BS23" s="2">
        <f t="shared" si="23"/>
        <v>83.363389715650371</v>
      </c>
      <c r="BU23" s="2"/>
      <c r="BV23" s="2"/>
      <c r="BW23" s="2"/>
      <c r="BX23" s="1"/>
      <c r="BY23" s="2"/>
      <c r="BZ23" s="2"/>
      <c r="CA23" s="2"/>
      <c r="CC23" s="1">
        <v>435</v>
      </c>
      <c r="CD23" s="2">
        <v>108.5</v>
      </c>
      <c r="CE23" s="2">
        <f t="shared" si="27"/>
        <v>4942.510642260142</v>
      </c>
      <c r="CF23" s="2">
        <v>400</v>
      </c>
      <c r="CG23" s="2">
        <v>10.65</v>
      </c>
      <c r="CH23" s="2">
        <f t="shared" si="28"/>
        <v>4260</v>
      </c>
      <c r="CI23" s="2">
        <f t="shared" si="29"/>
        <v>86.191013198344081</v>
      </c>
    </row>
    <row r="24" spans="1:87" x14ac:dyDescent="0.25">
      <c r="A24" s="1">
        <v>230</v>
      </c>
      <c r="B24" s="2">
        <v>399.2</v>
      </c>
      <c r="C24" s="1"/>
      <c r="E24" s="2"/>
      <c r="F24" s="2"/>
      <c r="G24" s="2"/>
      <c r="I24" s="4"/>
      <c r="J24" s="4"/>
      <c r="K24" s="4"/>
      <c r="L24" s="4"/>
      <c r="M24" s="4"/>
      <c r="N24" s="4"/>
      <c r="O24" s="4"/>
      <c r="Q24" s="4"/>
      <c r="R24" s="4"/>
      <c r="S24" s="4"/>
      <c r="T24" s="4"/>
      <c r="U24" s="4"/>
      <c r="V24" s="4"/>
      <c r="W24" s="4"/>
      <c r="Y24" s="4"/>
      <c r="Z24" s="4"/>
      <c r="AA24" s="4"/>
      <c r="AB24" s="4"/>
      <c r="AC24" s="4"/>
      <c r="AD24" s="4"/>
      <c r="AE24" s="4"/>
      <c r="BE24" s="1">
        <v>375</v>
      </c>
      <c r="BF24" s="2">
        <v>108.4</v>
      </c>
      <c r="BG24" s="2">
        <f t="shared" si="18"/>
        <v>4256.8580456141699</v>
      </c>
      <c r="BH24" s="1">
        <v>280</v>
      </c>
      <c r="BI24" s="2">
        <v>12.1</v>
      </c>
      <c r="BJ24" s="2">
        <f t="shared" si="19"/>
        <v>3388</v>
      </c>
      <c r="BK24" s="2">
        <f t="shared" si="20"/>
        <v>79.589217298205369</v>
      </c>
      <c r="BM24" s="2">
        <v>400</v>
      </c>
      <c r="BN24" s="2">
        <v>110.6</v>
      </c>
      <c r="BO24" s="2">
        <f t="shared" si="21"/>
        <v>4632.8019664937483</v>
      </c>
      <c r="BP24" s="1">
        <v>330</v>
      </c>
      <c r="BQ24" s="2">
        <v>11.67</v>
      </c>
      <c r="BR24" s="2">
        <f t="shared" si="22"/>
        <v>3851.1</v>
      </c>
      <c r="BS24" s="2">
        <f t="shared" si="23"/>
        <v>83.12679945857117</v>
      </c>
      <c r="BU24" s="2"/>
      <c r="BV24" s="2"/>
      <c r="BW24" s="2"/>
      <c r="BX24" s="1"/>
      <c r="BY24" s="2"/>
      <c r="BZ24" s="2"/>
      <c r="CA24" s="2"/>
      <c r="CC24" s="1">
        <v>445</v>
      </c>
      <c r="CD24" s="2">
        <v>109</v>
      </c>
      <c r="CE24" s="2">
        <f t="shared" si="27"/>
        <v>5079.4317220790972</v>
      </c>
      <c r="CF24" s="2">
        <v>400</v>
      </c>
      <c r="CG24" s="2">
        <v>10.9</v>
      </c>
      <c r="CH24" s="2">
        <f t="shared" si="28"/>
        <v>4360</v>
      </c>
      <c r="CI24" s="2">
        <f t="shared" si="29"/>
        <v>85.836373802370531</v>
      </c>
    </row>
    <row r="25" spans="1:87" x14ac:dyDescent="0.25">
      <c r="A25" s="1">
        <v>240</v>
      </c>
      <c r="B25" s="2">
        <v>416.2</v>
      </c>
      <c r="C25" s="1"/>
      <c r="E25" s="2"/>
      <c r="F25" s="2"/>
      <c r="G25" s="2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Y25" s="4"/>
      <c r="Z25" s="4"/>
      <c r="AA25" s="4"/>
      <c r="AB25" s="4"/>
      <c r="AC25" s="4"/>
      <c r="AD25" s="4"/>
      <c r="AE25" s="4"/>
      <c r="BM25" s="2">
        <v>410</v>
      </c>
      <c r="BN25" s="2">
        <v>110.4</v>
      </c>
      <c r="BO25" s="2">
        <f t="shared" si="21"/>
        <v>4740.0349957362796</v>
      </c>
      <c r="BP25" s="1">
        <v>330</v>
      </c>
      <c r="BQ25" s="2">
        <v>11.88</v>
      </c>
      <c r="BR25" s="2">
        <f t="shared" si="22"/>
        <v>3920.4</v>
      </c>
      <c r="BS25" s="2">
        <f t="shared" si="23"/>
        <v>82.708250118964273</v>
      </c>
      <c r="BU25" s="2"/>
      <c r="BV25" s="2"/>
      <c r="BW25" s="2"/>
      <c r="BX25" s="1"/>
      <c r="BY25" s="2"/>
      <c r="BZ25" s="2"/>
      <c r="CA25" s="2"/>
      <c r="CC25" s="1">
        <v>455</v>
      </c>
      <c r="CD25" s="2">
        <v>109.5</v>
      </c>
      <c r="CE25" s="2">
        <f t="shared" si="27"/>
        <v>5217.3999994492488</v>
      </c>
      <c r="CF25" s="2">
        <v>400</v>
      </c>
      <c r="CG25" s="2">
        <v>11.16</v>
      </c>
      <c r="CH25" s="2">
        <f t="shared" si="28"/>
        <v>4464</v>
      </c>
      <c r="CI25" s="2">
        <f t="shared" si="29"/>
        <v>85.559857409269398</v>
      </c>
    </row>
    <row r="26" spans="1:87" x14ac:dyDescent="0.25">
      <c r="A26" s="1">
        <v>250</v>
      </c>
      <c r="B26" s="2">
        <v>433.6</v>
      </c>
      <c r="C26" s="1"/>
      <c r="E26" s="2"/>
      <c r="F26" s="2"/>
      <c r="G26" s="2"/>
      <c r="I26" s="4"/>
      <c r="J26" s="4"/>
      <c r="K26" s="4"/>
      <c r="L26" s="4"/>
      <c r="M26" s="4"/>
      <c r="N26" s="4"/>
      <c r="O26" s="4"/>
      <c r="Q26" s="4"/>
      <c r="R26" s="4"/>
      <c r="S26" s="4"/>
      <c r="T26" s="4"/>
      <c r="U26" s="4"/>
      <c r="V26" s="4"/>
      <c r="W26" s="4"/>
      <c r="Y26" s="4"/>
      <c r="Z26" s="4"/>
      <c r="AA26" s="4"/>
      <c r="AB26" s="4"/>
      <c r="AC26" s="4"/>
      <c r="AD26" s="4"/>
      <c r="AE26" s="4"/>
      <c r="BM26" s="2">
        <v>420</v>
      </c>
      <c r="BN26" s="2">
        <v>110.2</v>
      </c>
      <c r="BO26" s="2">
        <f t="shared" si="21"/>
        <v>4846.8491459583329</v>
      </c>
      <c r="BP26" s="1">
        <v>330</v>
      </c>
      <c r="BQ26" s="2">
        <v>12.1</v>
      </c>
      <c r="BR26" s="2">
        <f t="shared" si="22"/>
        <v>3993</v>
      </c>
      <c r="BS26" s="2">
        <f t="shared" si="23"/>
        <v>82.383418170331609</v>
      </c>
      <c r="BU26" s="2"/>
      <c r="BV26" s="2"/>
      <c r="BW26" s="2"/>
      <c r="BX26" s="1"/>
      <c r="BY26" s="2"/>
      <c r="BZ26" s="2"/>
      <c r="CA26" s="2"/>
      <c r="CC26" s="1">
        <v>465</v>
      </c>
      <c r="CD26" s="2">
        <v>109.7</v>
      </c>
      <c r="CE26" s="2">
        <f t="shared" si="27"/>
        <v>5341.8070685314042</v>
      </c>
      <c r="CF26" s="2">
        <v>400</v>
      </c>
      <c r="CG26" s="2">
        <v>11.34</v>
      </c>
      <c r="CH26" s="2">
        <f t="shared" si="28"/>
        <v>4536</v>
      </c>
      <c r="CI26" s="2">
        <f t="shared" si="29"/>
        <v>84.91508476076541</v>
      </c>
    </row>
    <row r="27" spans="1:87" x14ac:dyDescent="0.25">
      <c r="A27" s="2"/>
      <c r="B27" s="2"/>
      <c r="C27" s="1"/>
      <c r="E27" s="3"/>
      <c r="F27" s="3"/>
      <c r="G27" s="3"/>
      <c r="I27" s="4"/>
      <c r="J27" s="4"/>
      <c r="K27" s="4"/>
      <c r="L27" s="4"/>
      <c r="M27" s="4"/>
      <c r="N27" s="4"/>
      <c r="O27" s="4"/>
      <c r="Q27" s="4"/>
      <c r="R27" s="4"/>
      <c r="S27" s="4"/>
      <c r="T27" s="4"/>
      <c r="U27" s="4"/>
      <c r="V27" s="4"/>
      <c r="W27" s="4"/>
      <c r="Y27" s="4"/>
      <c r="Z27" s="4"/>
      <c r="AA27" s="4"/>
      <c r="AB27" s="4"/>
      <c r="AC27" s="4"/>
      <c r="AD27" s="4"/>
      <c r="AE27" s="4"/>
      <c r="BU27" s="1"/>
      <c r="BV27" s="2"/>
      <c r="BW27" s="2"/>
      <c r="BX27" s="2"/>
      <c r="BY27" s="2"/>
      <c r="BZ27" s="2"/>
      <c r="CA27" s="2"/>
      <c r="CC27" s="1">
        <v>475</v>
      </c>
      <c r="CD27" s="2">
        <v>109.9</v>
      </c>
      <c r="CE27" s="2">
        <f t="shared" si="27"/>
        <v>5466.6330166340385</v>
      </c>
      <c r="CF27" s="2">
        <v>400</v>
      </c>
      <c r="CG27" s="2">
        <v>11.58</v>
      </c>
      <c r="CH27" s="2">
        <f t="shared" si="28"/>
        <v>4632</v>
      </c>
      <c r="CI27" s="2">
        <f t="shared" si="29"/>
        <v>84.732228885780486</v>
      </c>
    </row>
    <row r="28" spans="1:87" x14ac:dyDescent="0.25">
      <c r="A28" s="2"/>
      <c r="B28" s="2"/>
      <c r="C28" s="1"/>
      <c r="E28" s="3"/>
      <c r="F28" s="3"/>
      <c r="G28" s="3"/>
      <c r="I28" s="4"/>
      <c r="J28" s="4"/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W28" s="4"/>
      <c r="Y28" s="4"/>
      <c r="Z28" s="4"/>
      <c r="AA28" s="4"/>
      <c r="AB28" s="4"/>
      <c r="AC28" s="4"/>
      <c r="AD28" s="4"/>
      <c r="AE28" s="4"/>
      <c r="BU28" s="1"/>
      <c r="BV28" s="28"/>
      <c r="BW28" s="28"/>
      <c r="BX28" s="2"/>
      <c r="BY28" s="28"/>
      <c r="BZ28" s="2"/>
      <c r="CA28" s="2"/>
      <c r="CC28" s="1">
        <v>485</v>
      </c>
      <c r="CD28" s="2">
        <v>110</v>
      </c>
      <c r="CE28" s="2">
        <f t="shared" si="27"/>
        <v>5586.7989356338485</v>
      </c>
      <c r="CF28" s="2">
        <v>400</v>
      </c>
      <c r="CG28" s="2">
        <v>11.81</v>
      </c>
      <c r="CH28" s="2">
        <f t="shared" si="28"/>
        <v>4724</v>
      </c>
      <c r="CI28" s="2">
        <f t="shared" si="29"/>
        <v>84.556470609122442</v>
      </c>
    </row>
    <row r="29" spans="1:87" x14ac:dyDescent="0.25">
      <c r="A29" s="2"/>
      <c r="B29" s="2"/>
      <c r="C29" s="1"/>
      <c r="E29" s="3"/>
      <c r="F29" s="3"/>
      <c r="G29" s="3"/>
      <c r="I29" s="4"/>
      <c r="J29" s="4"/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W29" s="4"/>
      <c r="Y29" s="4"/>
      <c r="Z29" s="4"/>
      <c r="AA29" s="4"/>
      <c r="AB29" s="4"/>
      <c r="AC29" s="4"/>
      <c r="AD29" s="4"/>
      <c r="AE29" s="4"/>
      <c r="BU29" s="1"/>
      <c r="BV29" s="28"/>
      <c r="BW29" s="28"/>
      <c r="BX29" s="2"/>
      <c r="BY29" s="28"/>
      <c r="BZ29" s="2"/>
      <c r="CA29" s="2"/>
      <c r="CC29" s="1">
        <v>495</v>
      </c>
      <c r="CD29" s="2">
        <v>109.7</v>
      </c>
      <c r="CE29" s="2">
        <f t="shared" si="27"/>
        <v>5686.4397826302047</v>
      </c>
      <c r="CF29" s="2">
        <v>400</v>
      </c>
      <c r="CG29" s="2">
        <v>11.92</v>
      </c>
      <c r="CH29" s="2">
        <f t="shared" si="28"/>
        <v>4768</v>
      </c>
      <c r="CI29" s="2">
        <f t="shared" si="29"/>
        <v>83.848597404729929</v>
      </c>
    </row>
    <row r="30" spans="1:87" x14ac:dyDescent="0.25">
      <c r="E30" s="3"/>
      <c r="F30" s="3"/>
      <c r="G30" s="3"/>
      <c r="I30" s="4"/>
      <c r="J30" s="4"/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W30" s="4"/>
      <c r="Y30" s="4"/>
      <c r="Z30" s="4"/>
      <c r="AA30" s="4"/>
      <c r="AB30" s="4"/>
      <c r="AC30" s="4"/>
      <c r="AD30" s="4"/>
      <c r="AE30" s="4"/>
    </row>
    <row r="31" spans="1:87" x14ac:dyDescent="0.25">
      <c r="E31" s="3"/>
      <c r="F31" s="3"/>
      <c r="G31" s="3"/>
      <c r="I31" s="4"/>
      <c r="J31" s="4"/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W31" s="4"/>
      <c r="Y31" s="4"/>
      <c r="Z31" s="4"/>
      <c r="AA31" s="4"/>
      <c r="AB31" s="4"/>
      <c r="AC31" s="4"/>
      <c r="AD31" s="4"/>
      <c r="AE31" s="4"/>
    </row>
    <row r="49" spans="21:32" x14ac:dyDescent="0.25">
      <c r="U49" s="8"/>
      <c r="V49" s="8" t="s">
        <v>14</v>
      </c>
      <c r="W49" s="8"/>
      <c r="X49" s="8" t="s">
        <v>15</v>
      </c>
      <c r="Y49" s="8"/>
      <c r="Z49" s="8" t="s">
        <v>16</v>
      </c>
      <c r="AA49" s="8"/>
      <c r="AB49" s="8" t="s">
        <v>17</v>
      </c>
      <c r="AC49" s="8"/>
      <c r="AD49" s="8" t="s">
        <v>18</v>
      </c>
      <c r="AE49" s="8"/>
      <c r="AF49" s="8" t="s">
        <v>19</v>
      </c>
    </row>
    <row r="50" spans="21:32" x14ac:dyDescent="0.25">
      <c r="U50" s="8" t="s">
        <v>3</v>
      </c>
      <c r="V50" s="8" t="s">
        <v>4</v>
      </c>
      <c r="W50" s="8" t="s">
        <v>3</v>
      </c>
      <c r="X50" s="8" t="s">
        <v>4</v>
      </c>
      <c r="Y50" s="8" t="s">
        <v>3</v>
      </c>
      <c r="Z50" s="8" t="s">
        <v>4</v>
      </c>
      <c r="AA50" s="8" t="s">
        <v>3</v>
      </c>
      <c r="AB50" s="8" t="s">
        <v>4</v>
      </c>
      <c r="AC50" s="8" t="s">
        <v>3</v>
      </c>
      <c r="AD50" s="8" t="s">
        <v>4</v>
      </c>
      <c r="AE50" s="8" t="s">
        <v>3</v>
      </c>
      <c r="AF50" s="8" t="s">
        <v>4</v>
      </c>
    </row>
    <row r="51" spans="21:32" x14ac:dyDescent="0.25">
      <c r="U51" s="8">
        <v>10</v>
      </c>
      <c r="V51" s="8">
        <v>2.8001291264064215E-4</v>
      </c>
      <c r="W51" s="6">
        <v>25</v>
      </c>
      <c r="X51" s="6">
        <v>2.1607487930383946E-3</v>
      </c>
      <c r="Y51" s="6">
        <v>30</v>
      </c>
      <c r="Z51" s="6">
        <v>7.5603486412972971E-3</v>
      </c>
      <c r="AA51" s="6">
        <v>50</v>
      </c>
      <c r="AB51" s="6">
        <v>1.7285990344307157E-2</v>
      </c>
      <c r="AC51" s="6">
        <v>60</v>
      </c>
      <c r="AD51" s="6">
        <v>2.8993946580706691E-2</v>
      </c>
      <c r="AE51" s="6">
        <v>70</v>
      </c>
      <c r="AF51" s="6">
        <v>4.6910354647889174E-2</v>
      </c>
    </row>
    <row r="52" spans="21:32" x14ac:dyDescent="0.25">
      <c r="U52" s="29">
        <v>21</v>
      </c>
      <c r="V52" s="29">
        <v>3.1682210920275424E-3</v>
      </c>
      <c r="W52" s="29">
        <v>46</v>
      </c>
      <c r="X52" s="29">
        <v>3.4160281137998412E-2</v>
      </c>
      <c r="Y52" s="29">
        <v>62</v>
      </c>
      <c r="Z52" s="29">
        <v>8.0870022826228419E-2</v>
      </c>
      <c r="AA52" s="29">
        <v>92</v>
      </c>
      <c r="AB52" s="29">
        <v>0.2732822491039873</v>
      </c>
      <c r="AC52" s="29">
        <v>111</v>
      </c>
      <c r="AD52" s="29">
        <v>0.47715647719170801</v>
      </c>
      <c r="AE52" s="29">
        <v>132</v>
      </c>
      <c r="AF52" s="29">
        <v>0.80058903547676519</v>
      </c>
    </row>
    <row r="53" spans="21:32" x14ac:dyDescent="0.25">
      <c r="U53" s="8">
        <v>32</v>
      </c>
      <c r="V53" s="8">
        <v>9.8814904905347601E-3</v>
      </c>
      <c r="W53" s="6">
        <v>67</v>
      </c>
      <c r="X53" s="6">
        <v>8.65399385860076E-2</v>
      </c>
      <c r="Y53" s="6">
        <v>94</v>
      </c>
      <c r="Z53" s="6">
        <v>0.2554238511721782</v>
      </c>
      <c r="AA53" s="6">
        <v>134</v>
      </c>
      <c r="AB53" s="6">
        <v>0.6923195086880608</v>
      </c>
      <c r="AC53" s="6">
        <v>162</v>
      </c>
      <c r="AD53" s="6">
        <v>1.2666126168166225</v>
      </c>
      <c r="AE53" s="6">
        <v>194</v>
      </c>
      <c r="AF53" s="6">
        <v>2.1796734457000233</v>
      </c>
    </row>
    <row r="54" spans="21:32" x14ac:dyDescent="0.25">
      <c r="U54" s="8">
        <v>43</v>
      </c>
      <c r="V54" s="8">
        <v>1.5967916255539023E-2</v>
      </c>
      <c r="W54" s="6">
        <v>88</v>
      </c>
      <c r="X54" s="6">
        <v>0.13120664935034096</v>
      </c>
      <c r="Y54" s="6">
        <v>126</v>
      </c>
      <c r="Z54" s="6">
        <v>0.41879509599528142</v>
      </c>
      <c r="AA54" s="6">
        <v>176</v>
      </c>
      <c r="AB54" s="6">
        <v>1.0496531948027277</v>
      </c>
      <c r="AC54" s="6">
        <v>213</v>
      </c>
      <c r="AD54" s="6">
        <v>1.9734951707543091</v>
      </c>
      <c r="AE54" s="6">
        <v>256</v>
      </c>
      <c r="AF54" s="6">
        <v>3.4167353130046902</v>
      </c>
    </row>
    <row r="55" spans="21:32" x14ac:dyDescent="0.25">
      <c r="U55" s="8">
        <v>54</v>
      </c>
      <c r="V55" s="8">
        <v>1.9282027100430338E-2</v>
      </c>
      <c r="W55" s="6">
        <v>109</v>
      </c>
      <c r="X55" s="6">
        <v>0.15483538027365568</v>
      </c>
      <c r="Y55" s="6">
        <v>158</v>
      </c>
      <c r="Z55" s="6">
        <v>0.51449806806790632</v>
      </c>
      <c r="AA55" s="6">
        <v>218</v>
      </c>
      <c r="AB55" s="6">
        <v>1.2386830421892454</v>
      </c>
      <c r="AC55" s="6">
        <v>264</v>
      </c>
      <c r="AD55" s="6">
        <v>2.3850421344433732</v>
      </c>
      <c r="AE55" s="6">
        <v>318</v>
      </c>
      <c r="AF55" s="6">
        <v>4.1292070253726454</v>
      </c>
    </row>
    <row r="56" spans="21:32" x14ac:dyDescent="0.25">
      <c r="U56" s="8">
        <v>65</v>
      </c>
      <c r="V56" s="8">
        <v>1.937695286418813E-2</v>
      </c>
      <c r="W56" s="6">
        <v>130</v>
      </c>
      <c r="X56" s="6">
        <v>0.15501562291350504</v>
      </c>
      <c r="Y56" s="6">
        <v>190</v>
      </c>
      <c r="Z56" s="6">
        <v>0.52791703368702969</v>
      </c>
      <c r="AA56" s="6">
        <v>260</v>
      </c>
      <c r="AB56" s="6">
        <v>1.2401249833080403</v>
      </c>
      <c r="AC56" s="6">
        <v>315</v>
      </c>
      <c r="AD56" s="6">
        <v>2.4475094564197155</v>
      </c>
      <c r="AE56" s="6">
        <v>380</v>
      </c>
      <c r="AF56" s="6">
        <v>4.2233362694962375</v>
      </c>
    </row>
    <row r="57" spans="21:32" x14ac:dyDescent="0.25">
      <c r="U57" s="8">
        <v>76</v>
      </c>
      <c r="V57" s="8">
        <v>1.689659207095847E-2</v>
      </c>
      <c r="W57" s="6">
        <v>151</v>
      </c>
      <c r="X57" s="6">
        <v>0.13639787962785777</v>
      </c>
      <c r="Y57" s="6">
        <v>222</v>
      </c>
      <c r="Z57" s="6">
        <v>0.47223512174259419</v>
      </c>
      <c r="AA57" s="6">
        <v>302</v>
      </c>
      <c r="AB57" s="6">
        <v>1.0911830370228621</v>
      </c>
      <c r="AC57" s="6">
        <v>366</v>
      </c>
      <c r="AD57" s="6">
        <v>2.2140838012740742</v>
      </c>
      <c r="AE57" s="6">
        <v>442</v>
      </c>
      <c r="AF57" s="6">
        <v>3.798140669193971</v>
      </c>
    </row>
    <row r="58" spans="21:32" x14ac:dyDescent="0.25">
      <c r="U58" s="8">
        <v>87</v>
      </c>
      <c r="V58" s="8">
        <v>1.2967779489629287E-2</v>
      </c>
      <c r="W58" s="6">
        <v>172</v>
      </c>
      <c r="X58" s="6">
        <v>0.10684014966060842</v>
      </c>
      <c r="Y58" s="6">
        <v>254</v>
      </c>
      <c r="Z58" s="6">
        <v>0.37436323078590633</v>
      </c>
      <c r="AA58" s="6">
        <v>344</v>
      </c>
      <c r="AB58" s="6">
        <v>0.8547211972848674</v>
      </c>
      <c r="AC58" s="6">
        <v>417</v>
      </c>
      <c r="AD58" s="6">
        <v>1.7927953126095757</v>
      </c>
      <c r="AE58" s="6">
        <v>504</v>
      </c>
      <c r="AF58" s="6">
        <v>3.0493624238261607</v>
      </c>
    </row>
    <row r="59" spans="21:32" x14ac:dyDescent="0.25">
      <c r="U59" s="8"/>
      <c r="V59" s="8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21:32" x14ac:dyDescent="0.25">
      <c r="U60" s="8"/>
      <c r="V60" s="8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21:32" x14ac:dyDescent="0.2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21:32" x14ac:dyDescent="0.2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21:32" x14ac:dyDescent="0.2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21:32" x14ac:dyDescent="0.2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1:32" x14ac:dyDescent="0.25">
      <c r="U65" s="6">
        <v>21</v>
      </c>
      <c r="V65" s="6">
        <v>2.1626364965353289</v>
      </c>
      <c r="W65" s="6">
        <v>46</v>
      </c>
      <c r="X65" s="6">
        <v>10.161216314990963</v>
      </c>
      <c r="Y65" s="6">
        <v>62</v>
      </c>
      <c r="Z65" s="6">
        <v>18.852130790243642</v>
      </c>
      <c r="AA65" s="6">
        <v>92</v>
      </c>
      <c r="AB65" s="6">
        <v>40.644865259963851</v>
      </c>
      <c r="AC65" s="6">
        <v>111</v>
      </c>
      <c r="AD65" s="6">
        <v>59.88306489962612</v>
      </c>
      <c r="AE65" s="6">
        <v>132</v>
      </c>
      <c r="AF65" s="6">
        <v>84.881620648793358</v>
      </c>
    </row>
    <row r="66" spans="21:32" x14ac:dyDescent="0.25">
      <c r="U66" s="6"/>
      <c r="V66" s="6"/>
      <c r="W66" s="6"/>
      <c r="X66" s="6"/>
      <c r="Y66" s="6"/>
      <c r="Z66" s="6"/>
      <c r="AA66" s="6"/>
      <c r="AB66" s="6"/>
      <c r="AC66" s="6"/>
      <c r="AD66" s="6"/>
      <c r="AE66" s="9"/>
      <c r="AF66" s="10"/>
    </row>
    <row r="67" spans="21:32" x14ac:dyDescent="0.25">
      <c r="U67" s="11"/>
      <c r="V67" s="11" t="s">
        <v>14</v>
      </c>
      <c r="W67" s="12"/>
      <c r="X67" s="12" t="s">
        <v>15</v>
      </c>
      <c r="Y67" s="13"/>
      <c r="Z67" s="13" t="s">
        <v>16</v>
      </c>
      <c r="AA67" s="14"/>
      <c r="AB67" s="14" t="s">
        <v>17</v>
      </c>
      <c r="AC67" s="15"/>
      <c r="AD67" s="15" t="s">
        <v>18</v>
      </c>
      <c r="AE67" s="41"/>
      <c r="AF67" s="41" t="s">
        <v>19</v>
      </c>
    </row>
    <row r="68" spans="21:32" x14ac:dyDescent="0.25">
      <c r="U68" s="11" t="s">
        <v>3</v>
      </c>
      <c r="V68" s="11" t="s">
        <v>5</v>
      </c>
      <c r="W68" s="12" t="s">
        <v>3</v>
      </c>
      <c r="X68" s="12" t="s">
        <v>5</v>
      </c>
      <c r="Y68" s="13" t="s">
        <v>3</v>
      </c>
      <c r="Z68" s="13" t="s">
        <v>5</v>
      </c>
      <c r="AA68" s="14" t="s">
        <v>3</v>
      </c>
      <c r="AB68" s="14" t="s">
        <v>5</v>
      </c>
      <c r="AC68" s="15" t="s">
        <v>3</v>
      </c>
      <c r="AD68" s="15" t="s">
        <v>5</v>
      </c>
      <c r="AE68" s="41" t="s">
        <v>3</v>
      </c>
      <c r="AF68" s="41" t="s">
        <v>5</v>
      </c>
    </row>
    <row r="69" spans="21:32" x14ac:dyDescent="0.25">
      <c r="U69">
        <v>0</v>
      </c>
      <c r="V69">
        <v>1.2</v>
      </c>
      <c r="W69">
        <v>0</v>
      </c>
      <c r="X69">
        <v>2</v>
      </c>
      <c r="Y69">
        <v>0</v>
      </c>
      <c r="Z69">
        <v>2</v>
      </c>
      <c r="AA69">
        <v>0</v>
      </c>
      <c r="AB69">
        <v>2</v>
      </c>
      <c r="AC69">
        <v>0</v>
      </c>
      <c r="AD69">
        <v>2</v>
      </c>
      <c r="AE69">
        <v>0</v>
      </c>
      <c r="AF69">
        <v>2</v>
      </c>
    </row>
    <row r="70" spans="21:32" x14ac:dyDescent="0.25">
      <c r="U70" s="29">
        <f t="shared" ref="U70:U77" si="30">U51</f>
        <v>10</v>
      </c>
      <c r="V70" s="16">
        <f t="shared" ref="V70:V77" si="31">V51/2/PI()/(U51/60)*1000</f>
        <v>0.26739263505790362</v>
      </c>
      <c r="W70" s="29">
        <f t="shared" ref="W70:W77" si="32">W51</f>
        <v>25</v>
      </c>
      <c r="X70" s="17">
        <v>4.8</v>
      </c>
      <c r="Y70" s="29">
        <f t="shared" ref="Y70:Y77" si="33">Y51</f>
        <v>30</v>
      </c>
      <c r="Z70" s="18">
        <v>5.8</v>
      </c>
      <c r="AA70" s="29">
        <f t="shared" ref="AA70:AA77" si="34">AA51</f>
        <v>50</v>
      </c>
      <c r="AB70" s="19">
        <v>9</v>
      </c>
      <c r="AC70" s="29">
        <f t="shared" ref="AC70:AC77" si="35">AC51</f>
        <v>60</v>
      </c>
      <c r="AD70" s="20">
        <v>9.8000000000000007</v>
      </c>
      <c r="AE70" s="29">
        <f t="shared" ref="AE70:AE77" si="36">AE51</f>
        <v>70</v>
      </c>
      <c r="AF70" s="40">
        <v>9.6</v>
      </c>
    </row>
    <row r="71" spans="21:32" x14ac:dyDescent="0.25">
      <c r="U71" s="29">
        <f t="shared" si="30"/>
        <v>21</v>
      </c>
      <c r="V71" s="16">
        <f t="shared" si="31"/>
        <v>1.4406801360119603</v>
      </c>
      <c r="W71" s="29">
        <f t="shared" si="32"/>
        <v>46</v>
      </c>
      <c r="X71" s="17">
        <f t="shared" ref="X71:X77" si="37">X52/2/PI()/(W52/60)*1000</f>
        <v>7.0914490441581952</v>
      </c>
      <c r="Y71" s="29">
        <f t="shared" si="33"/>
        <v>62</v>
      </c>
      <c r="Z71" s="18">
        <f t="shared" ref="Z71:Z77" si="38">Z52/2/PI()/(Y52/60)*1000</f>
        <v>12.455674723305155</v>
      </c>
      <c r="AA71" s="29">
        <f t="shared" si="34"/>
        <v>92</v>
      </c>
      <c r="AB71" s="19">
        <f t="shared" ref="AB71:AB77" si="39">AB52/2/PI()/(AA52/60)*1000</f>
        <v>28.365796176632781</v>
      </c>
      <c r="AC71" s="29">
        <f t="shared" si="35"/>
        <v>111</v>
      </c>
      <c r="AD71" s="20">
        <f t="shared" ref="AD71:AD77" si="40">AD52/2/PI()/(AC52/60)*1000</f>
        <v>41.049628093716514</v>
      </c>
      <c r="AE71" s="29">
        <f t="shared" si="36"/>
        <v>132</v>
      </c>
      <c r="AF71" s="40">
        <f t="shared" ref="AF71:AF77" si="41">AF52/2/PI()/(AE52/60)*1000</f>
        <v>57.91713744604543</v>
      </c>
    </row>
    <row r="72" spans="21:32" x14ac:dyDescent="0.25">
      <c r="U72" s="29">
        <f t="shared" si="30"/>
        <v>32</v>
      </c>
      <c r="V72" s="16">
        <f t="shared" si="31"/>
        <v>2.948790106282809</v>
      </c>
      <c r="W72" s="29">
        <f t="shared" si="32"/>
        <v>67</v>
      </c>
      <c r="X72" s="17">
        <f t="shared" si="37"/>
        <v>12.33426179178999</v>
      </c>
      <c r="Y72" s="29">
        <f t="shared" si="33"/>
        <v>94</v>
      </c>
      <c r="Z72" s="18">
        <f t="shared" si="38"/>
        <v>25.948064998481343</v>
      </c>
      <c r="AA72" s="29">
        <f t="shared" si="34"/>
        <v>134</v>
      </c>
      <c r="AB72" s="19">
        <f t="shared" si="39"/>
        <v>49.337047167159959</v>
      </c>
      <c r="AC72" s="29">
        <f t="shared" si="35"/>
        <v>162</v>
      </c>
      <c r="AD72" s="20">
        <f t="shared" si="40"/>
        <v>74.6620959070097</v>
      </c>
      <c r="AE72" s="29">
        <f t="shared" si="36"/>
        <v>194</v>
      </c>
      <c r="AF72" s="40">
        <f t="shared" si="41"/>
        <v>107.29045460081525</v>
      </c>
    </row>
    <row r="73" spans="21:32" x14ac:dyDescent="0.25">
      <c r="U73" s="29">
        <f t="shared" si="30"/>
        <v>43</v>
      </c>
      <c r="V73" s="16">
        <f t="shared" si="31"/>
        <v>3.5461015855066935</v>
      </c>
      <c r="W73" s="29">
        <f t="shared" si="32"/>
        <v>88</v>
      </c>
      <c r="X73" s="17">
        <f t="shared" si="37"/>
        <v>14.237854643612579</v>
      </c>
      <c r="Y73" s="29">
        <f t="shared" si="33"/>
        <v>126</v>
      </c>
      <c r="Z73" s="18">
        <f t="shared" si="38"/>
        <v>31.739671271568501</v>
      </c>
      <c r="AA73" s="29">
        <f t="shared" si="34"/>
        <v>176</v>
      </c>
      <c r="AB73" s="19">
        <f t="shared" si="39"/>
        <v>56.951418574450315</v>
      </c>
      <c r="AC73" s="29">
        <f t="shared" si="35"/>
        <v>213</v>
      </c>
      <c r="AD73" s="20">
        <f t="shared" si="40"/>
        <v>88.47648213902319</v>
      </c>
      <c r="AE73" s="29">
        <f t="shared" si="36"/>
        <v>256</v>
      </c>
      <c r="AF73" s="40">
        <f t="shared" si="41"/>
        <v>127.45085491437439</v>
      </c>
    </row>
    <row r="74" spans="21:32" x14ac:dyDescent="0.25">
      <c r="U74" s="29">
        <f t="shared" si="30"/>
        <v>54</v>
      </c>
      <c r="V74" s="16">
        <f t="shared" si="31"/>
        <v>3.4098110287393046</v>
      </c>
      <c r="W74" s="29">
        <f t="shared" si="32"/>
        <v>109</v>
      </c>
      <c r="X74" s="17">
        <f t="shared" si="37"/>
        <v>13.564852918935216</v>
      </c>
      <c r="Y74" s="29">
        <f t="shared" si="33"/>
        <v>158</v>
      </c>
      <c r="Z74" s="18">
        <f t="shared" si="38"/>
        <v>31.095535725659897</v>
      </c>
      <c r="AA74" s="29">
        <f t="shared" si="34"/>
        <v>218</v>
      </c>
      <c r="AB74" s="19">
        <f t="shared" si="39"/>
        <v>54.259411675740864</v>
      </c>
      <c r="AC74" s="29">
        <f t="shared" si="35"/>
        <v>264</v>
      </c>
      <c r="AD74" s="20">
        <f t="shared" si="40"/>
        <v>86.270737540706278</v>
      </c>
      <c r="AE74" s="29">
        <f t="shared" si="36"/>
        <v>318</v>
      </c>
      <c r="AF74" s="40">
        <f t="shared" si="41"/>
        <v>123.99692625242224</v>
      </c>
    </row>
    <row r="75" spans="21:32" x14ac:dyDescent="0.25">
      <c r="U75" s="29">
        <f t="shared" si="30"/>
        <v>65</v>
      </c>
      <c r="V75" s="16">
        <f t="shared" si="31"/>
        <v>2.8467118434408003</v>
      </c>
      <c r="W75" s="29">
        <f t="shared" si="32"/>
        <v>130</v>
      </c>
      <c r="X75" s="17">
        <f t="shared" si="37"/>
        <v>11.386847373763201</v>
      </c>
      <c r="Y75" s="29">
        <f t="shared" si="33"/>
        <v>190</v>
      </c>
      <c r="Z75" s="18">
        <f t="shared" si="38"/>
        <v>26.532822774853077</v>
      </c>
      <c r="AA75" s="29">
        <f t="shared" si="34"/>
        <v>260</v>
      </c>
      <c r="AB75" s="19">
        <f t="shared" si="39"/>
        <v>45.547389495052805</v>
      </c>
      <c r="AC75" s="29">
        <f t="shared" si="35"/>
        <v>315</v>
      </c>
      <c r="AD75" s="20">
        <f t="shared" si="40"/>
        <v>74.196805381591531</v>
      </c>
      <c r="AE75" s="29">
        <f t="shared" si="36"/>
        <v>380</v>
      </c>
      <c r="AF75" s="40">
        <f t="shared" si="41"/>
        <v>106.13129109941231</v>
      </c>
    </row>
    <row r="76" spans="21:32" x14ac:dyDescent="0.25">
      <c r="U76" s="29">
        <f t="shared" si="30"/>
        <v>76</v>
      </c>
      <c r="V76" s="16">
        <f t="shared" si="31"/>
        <v>2.1230338022371309</v>
      </c>
      <c r="W76" s="29">
        <f t="shared" si="32"/>
        <v>151</v>
      </c>
      <c r="X76" s="17">
        <f t="shared" si="37"/>
        <v>8.6258530212027402</v>
      </c>
      <c r="Y76" s="29">
        <f t="shared" si="33"/>
        <v>222</v>
      </c>
      <c r="Z76" s="18">
        <f t="shared" si="38"/>
        <v>20.313122682955903</v>
      </c>
      <c r="AA76" s="29">
        <f t="shared" si="34"/>
        <v>302</v>
      </c>
      <c r="AB76" s="19">
        <f t="shared" si="39"/>
        <v>34.503412084810961</v>
      </c>
      <c r="AC76" s="29">
        <f t="shared" si="35"/>
        <v>366</v>
      </c>
      <c r="AD76" s="20">
        <f t="shared" si="40"/>
        <v>57.767603506961088</v>
      </c>
      <c r="AE76" s="29">
        <f t="shared" si="36"/>
        <v>442</v>
      </c>
      <c r="AF76" s="40">
        <f t="shared" si="41"/>
        <v>82.057854578359255</v>
      </c>
    </row>
    <row r="77" spans="21:32" x14ac:dyDescent="0.25">
      <c r="U77" s="29">
        <f t="shared" si="30"/>
        <v>87</v>
      </c>
      <c r="V77" s="16">
        <f t="shared" si="31"/>
        <v>1.4233697977242739</v>
      </c>
      <c r="W77" s="29">
        <f t="shared" si="32"/>
        <v>172</v>
      </c>
      <c r="X77" s="17">
        <f t="shared" si="37"/>
        <v>5.9316760252896685</v>
      </c>
      <c r="Y77" s="29">
        <f t="shared" si="33"/>
        <v>254</v>
      </c>
      <c r="Z77" s="18">
        <f t="shared" si="38"/>
        <v>14.074431186951731</v>
      </c>
      <c r="AA77" s="29">
        <f t="shared" si="34"/>
        <v>344</v>
      </c>
      <c r="AB77" s="19">
        <f t="shared" si="39"/>
        <v>23.726704101158674</v>
      </c>
      <c r="AC77" s="29">
        <f t="shared" si="35"/>
        <v>417</v>
      </c>
      <c r="AD77" s="20">
        <f t="shared" si="40"/>
        <v>41.054997978963129</v>
      </c>
      <c r="AE77" s="29">
        <f t="shared" si="36"/>
        <v>504</v>
      </c>
      <c r="AF77" s="40">
        <f t="shared" si="41"/>
        <v>57.776321789359123</v>
      </c>
    </row>
    <row r="78" spans="21:32" x14ac:dyDescent="0.25">
      <c r="U78" s="11"/>
      <c r="V78" s="16"/>
      <c r="W78" s="12"/>
      <c r="X78" s="17"/>
      <c r="Y78" s="13"/>
      <c r="Z78" s="18"/>
      <c r="AA78" s="14"/>
      <c r="AB78" s="19"/>
      <c r="AC78" s="15"/>
      <c r="AD78" s="20"/>
      <c r="AE78" s="42"/>
      <c r="AF78" s="43"/>
    </row>
    <row r="79" spans="21:32" x14ac:dyDescent="0.25"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1:32" x14ac:dyDescent="0.25"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1:45" x14ac:dyDescent="0.25"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1:45" x14ac:dyDescent="0.25">
      <c r="U82" s="6">
        <v>21</v>
      </c>
      <c r="V82" s="6">
        <v>4.75588605093039</v>
      </c>
      <c r="W82" s="6">
        <v>46</v>
      </c>
      <c r="X82" s="6">
        <v>48.947683874292281</v>
      </c>
      <c r="Y82" s="6">
        <v>62</v>
      </c>
      <c r="Z82" s="6">
        <v>122.39981222996298</v>
      </c>
      <c r="AA82" s="6">
        <v>92</v>
      </c>
      <c r="AB82" s="6">
        <v>391.58147099433825</v>
      </c>
      <c r="AC82" s="6">
        <v>111</v>
      </c>
      <c r="AD82" s="6">
        <v>696.07432802349308</v>
      </c>
      <c r="AE82" s="21">
        <v>132</v>
      </c>
      <c r="AF82" s="22">
        <v>1173.3192937621975</v>
      </c>
    </row>
    <row r="83" spans="21:45" x14ac:dyDescent="0.25">
      <c r="U83" s="23"/>
      <c r="V83" s="55" t="s">
        <v>63</v>
      </c>
      <c r="W83" s="6"/>
      <c r="X83" s="6"/>
      <c r="Y83" s="6"/>
      <c r="Z83" s="6"/>
      <c r="AA83" s="6"/>
      <c r="AB83" s="6"/>
      <c r="AC83" s="6"/>
      <c r="AD83" s="6"/>
      <c r="AE83" s="24"/>
      <c r="AF83" s="24"/>
    </row>
    <row r="84" spans="21:45" x14ac:dyDescent="0.25">
      <c r="U84" s="6"/>
      <c r="V84" s="6" t="s">
        <v>6</v>
      </c>
      <c r="W84" s="6"/>
      <c r="X84" s="6" t="s">
        <v>15</v>
      </c>
      <c r="Y84" s="6"/>
      <c r="Z84" s="6" t="s">
        <v>16</v>
      </c>
      <c r="AA84" s="6"/>
      <c r="AB84" s="6" t="s">
        <v>17</v>
      </c>
      <c r="AC84" s="6"/>
      <c r="AD84" s="6" t="s">
        <v>7</v>
      </c>
      <c r="AE84" s="24"/>
      <c r="AF84" s="25" t="s">
        <v>8</v>
      </c>
      <c r="AH84">
        <v>2</v>
      </c>
      <c r="AJ84">
        <v>4</v>
      </c>
      <c r="AL84">
        <v>6</v>
      </c>
      <c r="AN84">
        <v>8</v>
      </c>
      <c r="AP84">
        <v>10</v>
      </c>
      <c r="AR84">
        <v>12</v>
      </c>
    </row>
    <row r="85" spans="21:45" x14ac:dyDescent="0.25">
      <c r="U85" s="6" t="s">
        <v>3</v>
      </c>
      <c r="V85" s="23" t="s">
        <v>12</v>
      </c>
      <c r="W85" s="6" t="s">
        <v>3</v>
      </c>
      <c r="X85" s="23" t="s">
        <v>12</v>
      </c>
      <c r="Y85" s="6" t="s">
        <v>3</v>
      </c>
      <c r="Z85" s="23" t="s">
        <v>12</v>
      </c>
      <c r="AA85" s="6" t="s">
        <v>3</v>
      </c>
      <c r="AB85" s="23" t="s">
        <v>12</v>
      </c>
      <c r="AC85" s="6" t="s">
        <v>3</v>
      </c>
      <c r="AD85" s="23" t="s">
        <v>12</v>
      </c>
      <c r="AE85" s="24" t="s">
        <v>3</v>
      </c>
      <c r="AF85" s="23" t="s">
        <v>12</v>
      </c>
      <c r="AH85" t="s">
        <v>61</v>
      </c>
      <c r="AI85" t="s">
        <v>62</v>
      </c>
      <c r="AJ85" t="s">
        <v>61</v>
      </c>
      <c r="AK85" t="s">
        <v>62</v>
      </c>
      <c r="AL85" t="s">
        <v>61</v>
      </c>
      <c r="AM85" t="s">
        <v>62</v>
      </c>
      <c r="AN85" t="s">
        <v>61</v>
      </c>
      <c r="AO85" t="s">
        <v>62</v>
      </c>
      <c r="AP85" t="s">
        <v>61</v>
      </c>
      <c r="AQ85" t="s">
        <v>62</v>
      </c>
      <c r="AR85" t="s">
        <v>61</v>
      </c>
      <c r="AS85" t="s">
        <v>62</v>
      </c>
    </row>
    <row r="86" spans="21:45" x14ac:dyDescent="0.25"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24">
        <v>0</v>
      </c>
      <c r="AF86" s="6">
        <v>0</v>
      </c>
      <c r="AH86">
        <f t="shared" ref="AH86:AH93" si="42">2*3.14*3.7*U70/2/60/2</f>
        <v>0.96816666666666673</v>
      </c>
      <c r="AI86">
        <f t="shared" ref="AI86:AI93" si="43">2*2*3.14*U70*V70/((3.7/2)*(3.7/2)*3.14)/2/2/2/1.239/60</f>
        <v>5.2547666125238564E-3</v>
      </c>
      <c r="AJ86">
        <f t="shared" ref="AJ86:AJ93" si="44">2*3.14*3.7*W70/2/60/4</f>
        <v>1.2102083333333333</v>
      </c>
      <c r="AK86">
        <f t="shared" ref="AK86:AK93" si="45">2*2*3.14*W70*X70/((3.7/2)*(3.7/2)*3.14)/4/4/4/1.239/60</f>
        <v>2.9477812345425718E-2</v>
      </c>
      <c r="AL86">
        <f t="shared" ref="AL86:AL93" si="46">2*3.14*3.7*Y70/2/60/6</f>
        <v>0.96816666666666673</v>
      </c>
      <c r="AM86">
        <f t="shared" ref="AM86:AM93" si="47">2*2*3.14*Y70*Z70/((3.7/2)*(3.7/2)*3.14)/6/6/6/1.239/60</f>
        <v>1.2664541600256974E-2</v>
      </c>
      <c r="AN86">
        <f t="shared" ref="AN86:AN93" si="48">2*3.14*3.7*AA70/2/60/8</f>
        <v>1.2102083333333333</v>
      </c>
      <c r="AO86">
        <f t="shared" ref="AO86:AO93" si="49">2*2*3.14*AA70*AB70/((3.7/2)*(3.7/2)*3.14*8*8*8*1.239*60)</f>
        <v>1.3817724536918305E-2</v>
      </c>
      <c r="AP86">
        <f t="shared" ref="AP86:AP93" si="50">2*3.14*3.7*AC70/2/60/10</f>
        <v>1.1617999999999999</v>
      </c>
      <c r="AQ86">
        <f t="shared" ref="AQ86:AQ93" si="51">2*2*3.14*AC70*AD70/((3.7/2)*(3.7/2)*3.14)/10/10/10/1.239/60</f>
        <v>9.2442419515255045E-3</v>
      </c>
      <c r="AR86">
        <f t="shared" ref="AR86:AR93" si="52">2*3.14*3.7*AE70/2/60/12</f>
        <v>1.1295277777777779</v>
      </c>
      <c r="AS86">
        <f t="shared" ref="AS86:AS93" si="53">2*2*3.14*AE70*AF70/((3.7/2)*(3.7/2)*3.14)/12/12/12/1.239/60</f>
        <v>6.1139166346068146E-3</v>
      </c>
    </row>
    <row r="87" spans="21:45" x14ac:dyDescent="0.25">
      <c r="U87" s="29">
        <f>U82</f>
        <v>21</v>
      </c>
      <c r="V87" s="29">
        <f>V82*1.2</f>
        <v>5.7070632611164678</v>
      </c>
      <c r="W87" s="29">
        <f>W82</f>
        <v>46</v>
      </c>
      <c r="X87" s="29">
        <f>X82*1.2</f>
        <v>58.737220649150736</v>
      </c>
      <c r="Y87" s="29">
        <f>Y82</f>
        <v>62</v>
      </c>
      <c r="Z87" s="29">
        <f>Z82*1.2</f>
        <v>146.87977467595556</v>
      </c>
      <c r="AA87" s="29">
        <f>AA82</f>
        <v>92</v>
      </c>
      <c r="AB87" s="29">
        <f>AB82*1.2</f>
        <v>469.89776519320588</v>
      </c>
      <c r="AC87" s="29">
        <f>AC82</f>
        <v>111</v>
      </c>
      <c r="AD87" s="29">
        <f>AD82*1.2</f>
        <v>835.2891936281917</v>
      </c>
      <c r="AE87" s="29">
        <f>AE82</f>
        <v>132</v>
      </c>
      <c r="AF87" s="29">
        <f>AF82*1.2</f>
        <v>1407.9831525146369</v>
      </c>
      <c r="AH87">
        <f t="shared" si="42"/>
        <v>2.03315</v>
      </c>
      <c r="AI87">
        <f t="shared" si="43"/>
        <v>5.9455338178800152E-2</v>
      </c>
      <c r="AJ87">
        <f t="shared" si="44"/>
        <v>2.2267833333333331</v>
      </c>
      <c r="AK87">
        <f t="shared" si="45"/>
        <v>8.013215493599013E-2</v>
      </c>
      <c r="AL87">
        <f t="shared" si="46"/>
        <v>2.0008777777777778</v>
      </c>
      <c r="AM87">
        <f t="shared" si="47"/>
        <v>5.6208134844478043E-2</v>
      </c>
      <c r="AN87">
        <f t="shared" si="48"/>
        <v>2.2267833333333331</v>
      </c>
      <c r="AO87">
        <f t="shared" si="49"/>
        <v>8.013215493599013E-2</v>
      </c>
      <c r="AP87">
        <f t="shared" si="50"/>
        <v>2.14933</v>
      </c>
      <c r="AQ87">
        <f t="shared" si="51"/>
        <v>7.1635151440728573E-2</v>
      </c>
      <c r="AR87">
        <f t="shared" si="52"/>
        <v>2.1299666666666668</v>
      </c>
      <c r="AS87">
        <f t="shared" si="53"/>
        <v>6.9555465190393781E-2</v>
      </c>
    </row>
    <row r="88" spans="21:45" x14ac:dyDescent="0.25">
      <c r="U88" s="6">
        <v>32</v>
      </c>
      <c r="V88" s="6">
        <f t="shared" ref="V88:V93" si="54">V53*1000</f>
        <v>9.8814904905347607</v>
      </c>
      <c r="W88" s="6">
        <v>67</v>
      </c>
      <c r="X88" s="6">
        <f t="shared" ref="X88:X93" si="55">X53*1000</f>
        <v>86.539938586007594</v>
      </c>
      <c r="Y88" s="6">
        <v>94</v>
      </c>
      <c r="Z88" s="6">
        <f t="shared" ref="Z88:Z93" si="56">Z53*1000</f>
        <v>255.42385117217819</v>
      </c>
      <c r="AA88" s="6">
        <v>134</v>
      </c>
      <c r="AB88" s="6">
        <f t="shared" ref="AB88:AB93" si="57">AB53*1000</f>
        <v>692.31950868806075</v>
      </c>
      <c r="AC88" s="6">
        <v>162</v>
      </c>
      <c r="AD88" s="6">
        <f t="shared" ref="AD88:AD93" si="58">AD53*1000</f>
        <v>1266.6126168166224</v>
      </c>
      <c r="AE88" s="24">
        <v>194</v>
      </c>
      <c r="AF88" s="6">
        <f t="shared" ref="AF88:AF93" si="59">AF53*1000</f>
        <v>2179.6734457000234</v>
      </c>
      <c r="AH88">
        <f t="shared" si="42"/>
        <v>3.0981333333333336</v>
      </c>
      <c r="AI88">
        <f t="shared" si="43"/>
        <v>0.18543761365131223</v>
      </c>
      <c r="AJ88">
        <f t="shared" si="44"/>
        <v>3.2433583333333336</v>
      </c>
      <c r="AK88">
        <f t="shared" si="45"/>
        <v>0.203002772105738</v>
      </c>
      <c r="AL88">
        <f t="shared" si="46"/>
        <v>3.0335888888888891</v>
      </c>
      <c r="AM88">
        <f t="shared" si="47"/>
        <v>0.17753053316222561</v>
      </c>
      <c r="AN88">
        <f t="shared" si="48"/>
        <v>3.2433583333333336</v>
      </c>
      <c r="AO88">
        <f t="shared" si="49"/>
        <v>0.20300277210573797</v>
      </c>
      <c r="AP88">
        <f t="shared" si="50"/>
        <v>3.13686</v>
      </c>
      <c r="AQ88">
        <f t="shared" si="51"/>
        <v>0.19015562181280402</v>
      </c>
      <c r="AR88">
        <f t="shared" si="52"/>
        <v>3.1304055555555563</v>
      </c>
      <c r="AS88">
        <f t="shared" si="53"/>
        <v>0.18937081793598157</v>
      </c>
    </row>
    <row r="89" spans="21:45" x14ac:dyDescent="0.25">
      <c r="U89" s="6">
        <v>43</v>
      </c>
      <c r="V89" s="6">
        <f t="shared" si="54"/>
        <v>15.967916255539023</v>
      </c>
      <c r="W89" s="6">
        <v>88</v>
      </c>
      <c r="X89" s="6">
        <f t="shared" si="55"/>
        <v>131.20664935034097</v>
      </c>
      <c r="Y89" s="6">
        <v>126</v>
      </c>
      <c r="Z89" s="6">
        <f t="shared" si="56"/>
        <v>418.79509599528143</v>
      </c>
      <c r="AA89" s="6">
        <v>176</v>
      </c>
      <c r="AB89" s="6">
        <f t="shared" si="57"/>
        <v>1049.6531948027277</v>
      </c>
      <c r="AC89" s="6">
        <v>213</v>
      </c>
      <c r="AD89" s="6">
        <f t="shared" si="58"/>
        <v>1973.4951707543091</v>
      </c>
      <c r="AE89" s="24">
        <v>256</v>
      </c>
      <c r="AF89" s="6">
        <f t="shared" si="59"/>
        <v>3416.7353130046904</v>
      </c>
      <c r="AH89">
        <f t="shared" si="42"/>
        <v>4.1631166666666664</v>
      </c>
      <c r="AI89">
        <f t="shared" si="43"/>
        <v>0.2996564423400977</v>
      </c>
      <c r="AJ89">
        <f t="shared" si="44"/>
        <v>4.2599333333333336</v>
      </c>
      <c r="AK89">
        <f t="shared" si="45"/>
        <v>0.30778059208296382</v>
      </c>
      <c r="AL89">
        <f t="shared" si="46"/>
        <v>4.0663</v>
      </c>
      <c r="AM89">
        <f t="shared" si="47"/>
        <v>0.29108055624629209</v>
      </c>
      <c r="AN89">
        <f t="shared" si="48"/>
        <v>4.2599333333333336</v>
      </c>
      <c r="AO89">
        <f t="shared" si="49"/>
        <v>0.30778059208296377</v>
      </c>
      <c r="AP89">
        <f t="shared" si="50"/>
        <v>4.12439</v>
      </c>
      <c r="AQ89">
        <f t="shared" si="51"/>
        <v>0.29627938041744806</v>
      </c>
      <c r="AR89">
        <f t="shared" si="52"/>
        <v>4.1308444444444445</v>
      </c>
      <c r="AS89">
        <f t="shared" si="53"/>
        <v>0.29684720074508697</v>
      </c>
    </row>
    <row r="90" spans="21:45" x14ac:dyDescent="0.25">
      <c r="U90" s="6">
        <v>54</v>
      </c>
      <c r="V90" s="6">
        <f t="shared" si="54"/>
        <v>19.282027100430337</v>
      </c>
      <c r="W90" s="6">
        <v>109</v>
      </c>
      <c r="X90" s="6">
        <f t="shared" si="55"/>
        <v>154.83538027365569</v>
      </c>
      <c r="Y90" s="6">
        <v>158</v>
      </c>
      <c r="Z90" s="6">
        <f t="shared" si="56"/>
        <v>514.49806806790627</v>
      </c>
      <c r="AA90" s="6">
        <v>218</v>
      </c>
      <c r="AB90" s="6">
        <f t="shared" si="57"/>
        <v>1238.6830421892455</v>
      </c>
      <c r="AC90" s="6">
        <v>264</v>
      </c>
      <c r="AD90" s="6">
        <f t="shared" si="58"/>
        <v>2385.042134443373</v>
      </c>
      <c r="AE90" s="24">
        <v>318</v>
      </c>
      <c r="AF90" s="6">
        <f t="shared" si="59"/>
        <v>4129.2070253726451</v>
      </c>
      <c r="AH90">
        <f t="shared" si="42"/>
        <v>5.2281000000000004</v>
      </c>
      <c r="AI90">
        <f t="shared" si="43"/>
        <v>0.36184957069874485</v>
      </c>
      <c r="AJ90">
        <f t="shared" si="44"/>
        <v>5.276508333333334</v>
      </c>
      <c r="AK90">
        <f t="shared" si="45"/>
        <v>0.36320815486088592</v>
      </c>
      <c r="AL90">
        <f t="shared" si="46"/>
        <v>5.0990111111111114</v>
      </c>
      <c r="AM90">
        <f t="shared" si="47"/>
        <v>0.35759822708749245</v>
      </c>
      <c r="AN90">
        <f t="shared" si="48"/>
        <v>5.276508333333334</v>
      </c>
      <c r="AO90">
        <f t="shared" si="49"/>
        <v>0.36320815486088592</v>
      </c>
      <c r="AP90">
        <f t="shared" si="50"/>
        <v>5.1119199999999996</v>
      </c>
      <c r="AQ90">
        <f t="shared" si="51"/>
        <v>0.35806462378739895</v>
      </c>
      <c r="AR90">
        <f t="shared" si="52"/>
        <v>5.1312833333333332</v>
      </c>
      <c r="AS90">
        <f t="shared" si="53"/>
        <v>0.3587470010080745</v>
      </c>
    </row>
    <row r="91" spans="21:45" x14ac:dyDescent="0.25">
      <c r="U91" s="6">
        <v>65</v>
      </c>
      <c r="V91" s="6">
        <f t="shared" si="54"/>
        <v>19.37695286418813</v>
      </c>
      <c r="W91" s="6">
        <v>130</v>
      </c>
      <c r="X91" s="6">
        <f t="shared" si="55"/>
        <v>155.01562291350504</v>
      </c>
      <c r="Y91" s="6">
        <v>190</v>
      </c>
      <c r="Z91" s="6">
        <f t="shared" si="56"/>
        <v>527.91703368702974</v>
      </c>
      <c r="AA91" s="6">
        <v>260</v>
      </c>
      <c r="AB91" s="6">
        <f t="shared" si="57"/>
        <v>1240.1249833080403</v>
      </c>
      <c r="AC91" s="6">
        <v>315</v>
      </c>
      <c r="AD91" s="6">
        <f t="shared" si="58"/>
        <v>2447.5094564197157</v>
      </c>
      <c r="AE91" s="24">
        <v>380</v>
      </c>
      <c r="AF91" s="6">
        <f t="shared" si="59"/>
        <v>4223.3362694962379</v>
      </c>
      <c r="AH91">
        <f t="shared" si="42"/>
        <v>6.2930833333333336</v>
      </c>
      <c r="AI91">
        <f t="shared" si="43"/>
        <v>0.36363096259727823</v>
      </c>
      <c r="AJ91">
        <f t="shared" si="44"/>
        <v>6.2930833333333336</v>
      </c>
      <c r="AK91">
        <f t="shared" si="45"/>
        <v>0.36363096259727823</v>
      </c>
      <c r="AL91">
        <f t="shared" si="46"/>
        <v>6.1317222222222227</v>
      </c>
      <c r="AM91">
        <f t="shared" si="47"/>
        <v>0.36692498380937233</v>
      </c>
      <c r="AN91">
        <f t="shared" si="48"/>
        <v>6.2930833333333336</v>
      </c>
      <c r="AO91">
        <f t="shared" si="49"/>
        <v>0.36363096259727823</v>
      </c>
      <c r="AP91">
        <f t="shared" si="50"/>
        <v>6.09945</v>
      </c>
      <c r="AQ91">
        <f t="shared" si="51"/>
        <v>0.36744279695232951</v>
      </c>
      <c r="AR91">
        <f t="shared" si="52"/>
        <v>6.1317222222222227</v>
      </c>
      <c r="AS91">
        <f t="shared" si="53"/>
        <v>0.36692498380937233</v>
      </c>
    </row>
    <row r="92" spans="21:45" x14ac:dyDescent="0.25">
      <c r="U92" s="6">
        <v>76</v>
      </c>
      <c r="V92" s="6">
        <f t="shared" si="54"/>
        <v>16.896592070958469</v>
      </c>
      <c r="W92" s="6">
        <v>151</v>
      </c>
      <c r="X92" s="6">
        <f t="shared" si="55"/>
        <v>136.39787962785778</v>
      </c>
      <c r="Y92" s="6">
        <v>222</v>
      </c>
      <c r="Z92" s="6">
        <f t="shared" si="56"/>
        <v>472.23512174259417</v>
      </c>
      <c r="AA92" s="6">
        <v>302</v>
      </c>
      <c r="AB92" s="6">
        <f t="shared" si="57"/>
        <v>1091.1830370228622</v>
      </c>
      <c r="AC92" s="6">
        <v>366</v>
      </c>
      <c r="AD92" s="6">
        <f t="shared" si="58"/>
        <v>2214.0838012740742</v>
      </c>
      <c r="AE92" s="24">
        <v>442</v>
      </c>
      <c r="AF92" s="6">
        <f t="shared" si="59"/>
        <v>3798.140669193971</v>
      </c>
      <c r="AH92">
        <f t="shared" si="42"/>
        <v>7.3580666666666676</v>
      </c>
      <c r="AI92">
        <f t="shared" si="43"/>
        <v>0.31708411959506511</v>
      </c>
      <c r="AJ92">
        <f t="shared" si="44"/>
        <v>7.3096583333333331</v>
      </c>
      <c r="AK92">
        <f t="shared" si="45"/>
        <v>0.31995802315344934</v>
      </c>
      <c r="AL92">
        <f t="shared" si="46"/>
        <v>7.1644333333333323</v>
      </c>
      <c r="AM92">
        <f t="shared" si="47"/>
        <v>0.32822366649063756</v>
      </c>
      <c r="AN92">
        <f t="shared" si="48"/>
        <v>7.3096583333333331</v>
      </c>
      <c r="AO92">
        <f t="shared" si="49"/>
        <v>0.31995802315344929</v>
      </c>
      <c r="AP92">
        <f t="shared" si="50"/>
        <v>7.0869799999999996</v>
      </c>
      <c r="AQ92">
        <f t="shared" si="51"/>
        <v>0.33239877480067992</v>
      </c>
      <c r="AR92">
        <f t="shared" si="52"/>
        <v>7.1321611111111105</v>
      </c>
      <c r="AS92">
        <f t="shared" si="53"/>
        <v>0.32998383614761267</v>
      </c>
    </row>
    <row r="93" spans="21:45" x14ac:dyDescent="0.25">
      <c r="U93" s="6">
        <v>87</v>
      </c>
      <c r="V93" s="6">
        <f t="shared" si="54"/>
        <v>12.967779489629287</v>
      </c>
      <c r="W93" s="6">
        <v>172</v>
      </c>
      <c r="X93" s="6">
        <f t="shared" si="55"/>
        <v>106.84014966060842</v>
      </c>
      <c r="Y93" s="6">
        <v>254</v>
      </c>
      <c r="Z93" s="6">
        <f t="shared" si="56"/>
        <v>374.36323078590635</v>
      </c>
      <c r="AA93" s="6">
        <v>344</v>
      </c>
      <c r="AB93" s="6">
        <f t="shared" si="57"/>
        <v>854.72119728486734</v>
      </c>
      <c r="AC93" s="6">
        <v>417</v>
      </c>
      <c r="AD93" s="6">
        <f t="shared" si="58"/>
        <v>1792.7953126095756</v>
      </c>
      <c r="AE93" s="24">
        <v>504</v>
      </c>
      <c r="AF93" s="6">
        <f t="shared" si="59"/>
        <v>3049.3624238261609</v>
      </c>
      <c r="AH93">
        <f t="shared" si="42"/>
        <v>8.4230499999999999</v>
      </c>
      <c r="AI93">
        <f t="shared" si="43"/>
        <v>0.24335540121368374</v>
      </c>
      <c r="AJ93">
        <f t="shared" si="44"/>
        <v>8.3262333333333327</v>
      </c>
      <c r="AK93">
        <f t="shared" si="45"/>
        <v>0.25062239363320099</v>
      </c>
      <c r="AL93">
        <f t="shared" si="46"/>
        <v>8.1971444444444455</v>
      </c>
      <c r="AM93">
        <f t="shared" si="47"/>
        <v>0.26019850398761213</v>
      </c>
      <c r="AN93">
        <f t="shared" si="48"/>
        <v>8.3262333333333327</v>
      </c>
      <c r="AO93">
        <f t="shared" si="49"/>
        <v>0.25062239363320099</v>
      </c>
      <c r="AP93">
        <f t="shared" si="50"/>
        <v>8.0745100000000001</v>
      </c>
      <c r="AQ93">
        <f t="shared" si="51"/>
        <v>0.26915104344149332</v>
      </c>
      <c r="AR93">
        <f t="shared" si="52"/>
        <v>8.1326000000000001</v>
      </c>
      <c r="AS93">
        <f t="shared" si="53"/>
        <v>0.26492971115576924</v>
      </c>
    </row>
    <row r="121" spans="3:14" ht="21" x14ac:dyDescent="0.3">
      <c r="D121" s="53" t="s">
        <v>60</v>
      </c>
    </row>
    <row r="122" spans="3:14" x14ac:dyDescent="0.25">
      <c r="D122" s="26" t="s">
        <v>43</v>
      </c>
      <c r="E122" s="26">
        <v>4</v>
      </c>
      <c r="F122" s="26">
        <v>6</v>
      </c>
      <c r="G122" s="48">
        <v>8</v>
      </c>
      <c r="H122" s="26">
        <v>10</v>
      </c>
      <c r="I122" s="26">
        <v>12</v>
      </c>
    </row>
    <row r="123" spans="3:14" x14ac:dyDescent="0.25">
      <c r="D123" s="26" t="s">
        <v>44</v>
      </c>
      <c r="E123" s="26">
        <v>105</v>
      </c>
      <c r="F123" s="26">
        <v>168</v>
      </c>
      <c r="G123" s="48">
        <v>217</v>
      </c>
      <c r="H123" s="26">
        <v>281</v>
      </c>
      <c r="I123" s="26">
        <v>370</v>
      </c>
      <c r="K123" s="57"/>
      <c r="L123" s="57"/>
      <c r="M123" s="57"/>
      <c r="N123" s="57"/>
    </row>
    <row r="124" spans="3:14" x14ac:dyDescent="0.25">
      <c r="D124" s="26" t="s">
        <v>46</v>
      </c>
      <c r="E124" s="26">
        <v>160</v>
      </c>
      <c r="F124" s="26">
        <v>240</v>
      </c>
      <c r="G124" s="48">
        <v>280</v>
      </c>
      <c r="H124" s="26">
        <v>330</v>
      </c>
      <c r="I124" s="26">
        <v>330</v>
      </c>
      <c r="K124" s="57"/>
      <c r="L124" s="57"/>
      <c r="M124" s="57"/>
      <c r="N124" s="57"/>
    </row>
    <row r="125" spans="3:14" x14ac:dyDescent="0.25">
      <c r="C125" t="s">
        <v>63</v>
      </c>
      <c r="D125" s="26" t="s">
        <v>48</v>
      </c>
      <c r="E125" s="45">
        <v>0.81299999999999994</v>
      </c>
      <c r="F125" s="45">
        <v>0.87</v>
      </c>
      <c r="G125" s="49">
        <v>0.89900000000000002</v>
      </c>
      <c r="H125" s="45">
        <v>0.88800000000000001</v>
      </c>
      <c r="I125" s="45">
        <v>0.84</v>
      </c>
      <c r="K125" s="57"/>
      <c r="L125" s="57"/>
      <c r="M125" s="57"/>
      <c r="N125" s="57"/>
    </row>
    <row r="126" spans="3:14" x14ac:dyDescent="0.25">
      <c r="C126" t="s">
        <v>63</v>
      </c>
      <c r="D126" s="26" t="s">
        <v>54</v>
      </c>
      <c r="E126" s="45">
        <v>0.9</v>
      </c>
      <c r="F126" s="45">
        <v>0.9</v>
      </c>
      <c r="G126" s="49">
        <v>0.9</v>
      </c>
      <c r="H126" s="45">
        <v>0.9</v>
      </c>
      <c r="I126" s="45">
        <v>0.9</v>
      </c>
      <c r="K126" s="57"/>
      <c r="L126" s="57"/>
      <c r="M126" s="57"/>
      <c r="N126" s="57"/>
    </row>
    <row r="127" spans="3:14" x14ac:dyDescent="0.25">
      <c r="C127" t="s">
        <v>63</v>
      </c>
      <c r="D127" s="26" t="s">
        <v>50</v>
      </c>
      <c r="E127" s="45">
        <v>0.36</v>
      </c>
      <c r="F127" s="45">
        <v>0.36499999999999999</v>
      </c>
      <c r="G127" s="49">
        <v>0.36599999999999999</v>
      </c>
      <c r="H127" s="45">
        <v>0.36599999999999999</v>
      </c>
      <c r="I127" s="45">
        <v>0.36499999999999999</v>
      </c>
      <c r="K127" s="57"/>
      <c r="L127" s="57"/>
      <c r="M127" s="57"/>
      <c r="N127" s="57"/>
    </row>
    <row r="128" spans="3:14" x14ac:dyDescent="0.25">
      <c r="D128" s="26" t="s">
        <v>52</v>
      </c>
      <c r="E128" s="26">
        <v>153</v>
      </c>
      <c r="F128" s="26">
        <v>518</v>
      </c>
      <c r="G128" s="48">
        <v>1238</v>
      </c>
      <c r="H128" s="26">
        <v>2416</v>
      </c>
      <c r="I128" s="26">
        <v>4250</v>
      </c>
      <c r="K128" s="57"/>
      <c r="L128" s="57"/>
      <c r="M128" s="57"/>
      <c r="N128" s="57"/>
    </row>
    <row r="129" spans="3:14" x14ac:dyDescent="0.25">
      <c r="D129" s="26" t="s">
        <v>56</v>
      </c>
      <c r="E129" s="47">
        <f>E128*E126*E125</f>
        <v>111.95010000000001</v>
      </c>
      <c r="F129" s="47">
        <f>F128*F126*F125</f>
        <v>405.59399999999999</v>
      </c>
      <c r="G129" s="50">
        <f>G128*G126*G125</f>
        <v>1001.6658000000001</v>
      </c>
      <c r="H129" s="47">
        <f>H128*H126*H125</f>
        <v>1930.8672000000001</v>
      </c>
      <c r="I129" s="47">
        <f>I128*I126*I125</f>
        <v>3213</v>
      </c>
      <c r="K129" s="57"/>
      <c r="L129" s="57"/>
      <c r="M129" s="57"/>
      <c r="N129" s="57"/>
    </row>
    <row r="130" spans="3:14" x14ac:dyDescent="0.25">
      <c r="D130" s="26" t="s">
        <v>58</v>
      </c>
      <c r="E130" s="46">
        <f>2*PI()*E123/60*1.85/E122</f>
        <v>5.0854531079984779</v>
      </c>
      <c r="F130" s="46">
        <f>2*PI()*F123/60*1.85/F122</f>
        <v>5.4244833151983762</v>
      </c>
      <c r="G130" s="51">
        <f>2*PI()*G123/60*1.85/G122</f>
        <v>5.2549682115984266</v>
      </c>
      <c r="H130" s="46">
        <f>2*PI()*H123/60*1.85/H122</f>
        <v>5.443856469895513</v>
      </c>
      <c r="I130" s="46">
        <f>2*PI()*I123/60*1.85/I122</f>
        <v>5.9733893649505925</v>
      </c>
      <c r="K130" s="57"/>
      <c r="L130" s="57"/>
      <c r="M130" s="57"/>
      <c r="N130" s="57"/>
    </row>
    <row r="131" spans="3:14" x14ac:dyDescent="0.25">
      <c r="C131" t="s">
        <v>36</v>
      </c>
      <c r="D131" s="54" t="s">
        <v>64</v>
      </c>
      <c r="E131">
        <v>14</v>
      </c>
      <c r="F131">
        <v>30</v>
      </c>
      <c r="G131">
        <v>54</v>
      </c>
      <c r="H131">
        <v>83</v>
      </c>
      <c r="I131">
        <v>110</v>
      </c>
      <c r="K131" s="57"/>
      <c r="L131" s="57"/>
      <c r="M131" s="57"/>
      <c r="N131" s="57"/>
    </row>
    <row r="132" spans="3:14" x14ac:dyDescent="0.25">
      <c r="K132" s="57"/>
      <c r="L132" s="57"/>
      <c r="M132" s="57"/>
      <c r="N132" s="57"/>
    </row>
    <row r="133" spans="3:14" x14ac:dyDescent="0.25">
      <c r="K133" s="57"/>
      <c r="L133" s="57"/>
      <c r="M133" s="57"/>
      <c r="N133" s="5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1:AB54"/>
  <sheetViews>
    <sheetView topLeftCell="A64" zoomScale="85" zoomScaleNormal="85" workbookViewId="0">
      <selection activeCell="H19" sqref="H19"/>
    </sheetView>
  </sheetViews>
  <sheetFormatPr defaultColWidth="9" defaultRowHeight="16.5" x14ac:dyDescent="0.25"/>
  <cols>
    <col min="1" max="2" width="9" style="6"/>
    <col min="3" max="3" width="11.125" style="6" customWidth="1"/>
    <col min="4" max="4" width="9" style="6"/>
    <col min="5" max="5" width="12.875" style="6" customWidth="1"/>
    <col min="6" max="6" width="9" style="6"/>
    <col min="7" max="7" width="11.375" style="6" customWidth="1"/>
    <col min="8" max="8" width="9" style="6"/>
    <col min="9" max="9" width="13.625" style="6" customWidth="1"/>
    <col min="10" max="10" width="9" style="6"/>
    <col min="11" max="11" width="11.375" style="6" customWidth="1"/>
    <col min="12" max="12" width="9" style="6"/>
    <col min="13" max="13" width="12.125" style="6" customWidth="1"/>
    <col min="14" max="14" width="9" style="6"/>
    <col min="15" max="15" width="12.5" style="6" customWidth="1"/>
    <col min="16" max="16" width="11.375" style="6" customWidth="1"/>
    <col min="17" max="17" width="12.125" style="6" customWidth="1"/>
    <col min="18" max="18" width="9" style="6"/>
    <col min="19" max="19" width="12.375" style="6" customWidth="1"/>
    <col min="20" max="20" width="9" style="6"/>
    <col min="21" max="21" width="12.875" style="6" customWidth="1"/>
    <col min="22" max="22" width="9" style="6"/>
    <col min="23" max="23" width="13.625" style="6" customWidth="1"/>
    <col min="24" max="24" width="9" style="6"/>
    <col min="25" max="25" width="16" style="6" customWidth="1"/>
    <col min="26" max="26" width="9" style="6"/>
    <col min="27" max="27" width="15.625" style="6" customWidth="1"/>
    <col min="28" max="16384" width="9" style="6"/>
  </cols>
  <sheetData>
    <row r="1" spans="2:28" x14ac:dyDescent="0.25">
      <c r="T1" s="30"/>
      <c r="U1" s="30"/>
      <c r="V1" s="30"/>
      <c r="W1" s="30"/>
      <c r="X1" s="30"/>
      <c r="Y1" s="30"/>
      <c r="Z1" s="30"/>
      <c r="AA1" s="30"/>
      <c r="AB1" s="30"/>
    </row>
    <row r="2" spans="2:28" x14ac:dyDescent="0.25">
      <c r="T2" s="30"/>
      <c r="U2" s="30"/>
      <c r="V2" s="30"/>
      <c r="W2" s="30"/>
      <c r="X2" s="30"/>
      <c r="Y2" s="30"/>
      <c r="Z2" s="30"/>
      <c r="AA2" s="30"/>
      <c r="AB2" s="30"/>
    </row>
    <row r="3" spans="2:28" x14ac:dyDescent="0.25">
      <c r="T3" s="30"/>
      <c r="U3" s="30"/>
      <c r="V3" s="30"/>
      <c r="W3" s="30"/>
      <c r="X3" s="30"/>
      <c r="Y3" s="30"/>
      <c r="Z3" s="30"/>
      <c r="AA3" s="30"/>
      <c r="AB3" s="30"/>
    </row>
    <row r="4" spans="2:28" x14ac:dyDescent="0.25">
      <c r="T4" s="30"/>
      <c r="U4" s="30"/>
      <c r="V4" s="30"/>
      <c r="W4" s="30"/>
      <c r="X4" s="30"/>
      <c r="Y4" s="30"/>
      <c r="Z4" s="30"/>
      <c r="AA4" s="30"/>
      <c r="AB4" s="30"/>
    </row>
    <row r="5" spans="2:28" x14ac:dyDescent="0.25">
      <c r="B5" s="7"/>
      <c r="T5" s="30"/>
      <c r="U5" s="30"/>
      <c r="V5" s="30"/>
      <c r="W5" s="30"/>
      <c r="X5" s="30"/>
      <c r="Y5" s="30"/>
      <c r="Z5" s="30"/>
      <c r="AA5" s="30"/>
      <c r="AB5" s="30"/>
    </row>
    <row r="6" spans="2:28" x14ac:dyDescent="0.25">
      <c r="B6" s="8"/>
      <c r="C6" s="8" t="s">
        <v>14</v>
      </c>
      <c r="D6" s="8"/>
      <c r="E6" s="8" t="s">
        <v>15</v>
      </c>
      <c r="F6" s="8"/>
      <c r="G6" s="8" t="s">
        <v>16</v>
      </c>
      <c r="H6" s="8"/>
      <c r="I6" s="8" t="s">
        <v>17</v>
      </c>
      <c r="J6" s="8"/>
      <c r="K6" s="8" t="s">
        <v>18</v>
      </c>
      <c r="L6" s="8"/>
      <c r="M6" s="8" t="s">
        <v>19</v>
      </c>
      <c r="N6" s="8"/>
      <c r="O6" s="8" t="s">
        <v>0</v>
      </c>
      <c r="P6" s="8"/>
      <c r="Q6" s="8" t="s">
        <v>1</v>
      </c>
      <c r="R6" s="8"/>
      <c r="S6" s="8" t="s">
        <v>2</v>
      </c>
      <c r="T6" s="31"/>
      <c r="U6" s="44">
        <v>10</v>
      </c>
      <c r="V6" s="31">
        <f>0.5*1.225*(U6^3)*PI()*1.85*1.85</f>
        <v>6585.6617748580293</v>
      </c>
      <c r="W6" s="31"/>
      <c r="X6" s="31"/>
      <c r="Y6" s="31"/>
      <c r="Z6" s="31"/>
      <c r="AA6" s="32"/>
      <c r="AB6" s="30"/>
    </row>
    <row r="7" spans="2:28" x14ac:dyDescent="0.25">
      <c r="B7" s="8" t="s">
        <v>3</v>
      </c>
      <c r="C7" s="8" t="s">
        <v>4</v>
      </c>
      <c r="D7" s="8" t="s">
        <v>3</v>
      </c>
      <c r="E7" s="8" t="s">
        <v>4</v>
      </c>
      <c r="F7" s="8" t="s">
        <v>3</v>
      </c>
      <c r="G7" s="8" t="s">
        <v>4</v>
      </c>
      <c r="H7" s="8" t="s">
        <v>3</v>
      </c>
      <c r="I7" s="8" t="s">
        <v>4</v>
      </c>
      <c r="J7" s="8" t="s">
        <v>3</v>
      </c>
      <c r="K7" s="8" t="s">
        <v>4</v>
      </c>
      <c r="L7" s="8" t="s">
        <v>3</v>
      </c>
      <c r="M7" s="8" t="s">
        <v>4</v>
      </c>
      <c r="N7" s="8" t="s">
        <v>3</v>
      </c>
      <c r="O7" s="8" t="s">
        <v>4</v>
      </c>
      <c r="P7" s="8" t="s">
        <v>3</v>
      </c>
      <c r="Q7" s="8" t="s">
        <v>4</v>
      </c>
      <c r="R7" s="8" t="s">
        <v>3</v>
      </c>
      <c r="S7" s="8" t="s">
        <v>4</v>
      </c>
      <c r="T7" s="31"/>
      <c r="U7" s="31"/>
      <c r="V7" s="31"/>
      <c r="W7" s="31"/>
      <c r="X7" s="31"/>
      <c r="Y7" s="31"/>
      <c r="Z7" s="31"/>
      <c r="AA7" s="31"/>
      <c r="AB7" s="30"/>
    </row>
    <row r="8" spans="2:28" x14ac:dyDescent="0.25">
      <c r="B8" s="8">
        <v>10</v>
      </c>
      <c r="C8" s="8">
        <v>2.8001291264064215E-4</v>
      </c>
      <c r="D8" s="6">
        <v>25</v>
      </c>
      <c r="E8" s="6">
        <v>2.1607487930383946E-3</v>
      </c>
      <c r="F8" s="6">
        <v>30</v>
      </c>
      <c r="G8" s="6">
        <v>7.5603486412972971E-3</v>
      </c>
      <c r="H8" s="6">
        <v>50</v>
      </c>
      <c r="I8" s="6">
        <v>1.7285990344307157E-2</v>
      </c>
      <c r="J8" s="6">
        <v>60</v>
      </c>
      <c r="K8" s="6">
        <v>2.8993946580706691E-2</v>
      </c>
      <c r="L8" s="6">
        <v>70</v>
      </c>
      <c r="M8" s="6">
        <v>4.6910354647889174E-2</v>
      </c>
      <c r="N8" s="6">
        <v>85</v>
      </c>
      <c r="O8" s="6">
        <v>8.2634788095802575E-2</v>
      </c>
      <c r="P8" s="6">
        <v>100</v>
      </c>
      <c r="Q8" s="6">
        <v>0.13828792275445725</v>
      </c>
      <c r="R8" s="6">
        <v>113</v>
      </c>
      <c r="S8" s="6">
        <v>0.20082995392470412</v>
      </c>
      <c r="T8" s="30"/>
      <c r="U8" s="30"/>
      <c r="V8" s="30">
        <f>K8*1000/$V$6</f>
        <v>4.4025866453385742E-3</v>
      </c>
      <c r="W8" s="30"/>
      <c r="X8" s="30"/>
      <c r="Y8" s="30"/>
      <c r="Z8" s="30"/>
      <c r="AA8" s="30"/>
      <c r="AB8" s="30"/>
    </row>
    <row r="9" spans="2:28" x14ac:dyDescent="0.25">
      <c r="B9" s="29">
        <v>21</v>
      </c>
      <c r="C9" s="29">
        <v>3.1682210920275424E-3</v>
      </c>
      <c r="D9" s="29">
        <v>46</v>
      </c>
      <c r="E9" s="29">
        <v>3.4160281137998412E-2</v>
      </c>
      <c r="F9" s="29">
        <v>62</v>
      </c>
      <c r="G9" s="29">
        <v>8.0870022826228419E-2</v>
      </c>
      <c r="H9" s="29">
        <v>92</v>
      </c>
      <c r="I9" s="29">
        <v>0.2732822491039873</v>
      </c>
      <c r="J9" s="29">
        <v>111</v>
      </c>
      <c r="K9" s="29">
        <v>0.47715647719170801</v>
      </c>
      <c r="L9" s="29">
        <v>132</v>
      </c>
      <c r="M9" s="29">
        <v>0.80058903547676519</v>
      </c>
      <c r="N9" s="29">
        <v>156</v>
      </c>
      <c r="O9" s="29">
        <v>1.3257118695873475</v>
      </c>
      <c r="P9" s="29">
        <v>181</v>
      </c>
      <c r="Q9" s="29">
        <v>2.0766554400285888</v>
      </c>
      <c r="R9" s="29">
        <v>204</v>
      </c>
      <c r="S9" s="29">
        <v>2.9740270831965732</v>
      </c>
      <c r="T9" s="33"/>
      <c r="U9" s="33"/>
      <c r="V9" s="30">
        <f t="shared" ref="V9:V15" si="0">K9*1000/$V$6</f>
        <v>7.2453838885765481E-2</v>
      </c>
      <c r="W9" s="33"/>
      <c r="X9" s="33"/>
      <c r="Y9" s="33"/>
      <c r="Z9" s="33"/>
      <c r="AA9" s="33"/>
      <c r="AB9" s="30"/>
    </row>
    <row r="10" spans="2:28" x14ac:dyDescent="0.25">
      <c r="B10" s="8">
        <v>32</v>
      </c>
      <c r="C10" s="8">
        <v>9.8814904905347601E-3</v>
      </c>
      <c r="D10" s="6">
        <v>67</v>
      </c>
      <c r="E10" s="6">
        <v>8.65399385860076E-2</v>
      </c>
      <c r="F10" s="6">
        <v>94</v>
      </c>
      <c r="G10" s="6">
        <v>0.2554238511721782</v>
      </c>
      <c r="H10" s="6">
        <v>134</v>
      </c>
      <c r="I10" s="6">
        <v>0.6923195086880608</v>
      </c>
      <c r="J10" s="6">
        <v>162</v>
      </c>
      <c r="K10" s="6">
        <v>1.2666126168166225</v>
      </c>
      <c r="L10" s="6">
        <v>194</v>
      </c>
      <c r="M10" s="6">
        <v>2.1796734457000233</v>
      </c>
      <c r="N10" s="6">
        <v>227</v>
      </c>
      <c r="O10" s="6">
        <v>3.4817290045029963</v>
      </c>
      <c r="P10" s="6">
        <v>262</v>
      </c>
      <c r="Q10" s="6">
        <v>5.3001622791377718</v>
      </c>
      <c r="R10" s="6">
        <v>295</v>
      </c>
      <c r="S10" s="6">
        <v>7.5591580150835451</v>
      </c>
      <c r="T10" s="30"/>
      <c r="U10" s="30"/>
      <c r="V10" s="30">
        <f t="shared" si="0"/>
        <v>0.19232882891923606</v>
      </c>
      <c r="W10" s="30"/>
      <c r="X10" s="30"/>
      <c r="Y10" s="30"/>
      <c r="Z10" s="30"/>
      <c r="AA10" s="30"/>
      <c r="AB10" s="30"/>
    </row>
    <row r="11" spans="2:28" x14ac:dyDescent="0.25">
      <c r="B11" s="8">
        <v>43</v>
      </c>
      <c r="C11" s="8">
        <v>1.5967916255539023E-2</v>
      </c>
      <c r="D11" s="6">
        <v>88</v>
      </c>
      <c r="E11" s="6">
        <v>0.13120664935034096</v>
      </c>
      <c r="F11" s="6">
        <v>126</v>
      </c>
      <c r="G11" s="6">
        <v>0.41879509599528142</v>
      </c>
      <c r="H11" s="6">
        <v>176</v>
      </c>
      <c r="I11" s="6">
        <v>1.0496531948027277</v>
      </c>
      <c r="J11" s="6">
        <v>213</v>
      </c>
      <c r="K11" s="6">
        <v>1.9734951707543091</v>
      </c>
      <c r="L11" s="6">
        <v>256</v>
      </c>
      <c r="M11" s="6">
        <v>3.4167353130046902</v>
      </c>
      <c r="N11" s="6">
        <v>298</v>
      </c>
      <c r="O11" s="6">
        <v>5.4108117916467169</v>
      </c>
      <c r="P11" s="6">
        <v>343</v>
      </c>
      <c r="Q11" s="6">
        <v>8.1469909148414725</v>
      </c>
      <c r="R11" s="6">
        <v>386</v>
      </c>
      <c r="S11" s="6">
        <v>11.604450100869082</v>
      </c>
      <c r="T11" s="30"/>
      <c r="U11" s="30"/>
      <c r="V11" s="30">
        <f t="shared" si="0"/>
        <v>0.29966543047936178</v>
      </c>
      <c r="W11" s="30"/>
      <c r="X11" s="30"/>
      <c r="Y11" s="30"/>
      <c r="Z11" s="30"/>
      <c r="AA11" s="30"/>
      <c r="AB11" s="30"/>
    </row>
    <row r="12" spans="2:28" x14ac:dyDescent="0.25">
      <c r="B12" s="8">
        <v>54</v>
      </c>
      <c r="C12" s="8">
        <v>1.9282027100430338E-2</v>
      </c>
      <c r="D12" s="6">
        <v>109</v>
      </c>
      <c r="E12" s="6">
        <v>0.15483538027365568</v>
      </c>
      <c r="F12" s="6">
        <v>158</v>
      </c>
      <c r="G12" s="6">
        <v>0.51449806806790632</v>
      </c>
      <c r="H12" s="6">
        <v>218</v>
      </c>
      <c r="I12" s="6">
        <v>1.2386830421892454</v>
      </c>
      <c r="J12" s="6">
        <v>264</v>
      </c>
      <c r="K12" s="6">
        <v>2.3850421344433732</v>
      </c>
      <c r="L12" s="6">
        <v>318</v>
      </c>
      <c r="M12" s="6">
        <v>4.1292070253726454</v>
      </c>
      <c r="N12" s="6">
        <v>369</v>
      </c>
      <c r="O12" s="6">
        <v>6.539094788052557</v>
      </c>
      <c r="P12" s="6">
        <v>424</v>
      </c>
      <c r="Q12" s="6">
        <v>9.7877499860684924</v>
      </c>
      <c r="R12" s="6">
        <v>477</v>
      </c>
      <c r="S12" s="6">
        <v>13.936073710632677</v>
      </c>
      <c r="T12" s="30"/>
      <c r="U12" s="30"/>
      <c r="V12" s="30">
        <f t="shared" si="0"/>
        <v>0.36215679091639785</v>
      </c>
      <c r="W12" s="30"/>
      <c r="X12" s="30"/>
      <c r="Y12" s="30"/>
      <c r="Z12" s="30"/>
      <c r="AA12" s="30"/>
      <c r="AB12" s="30"/>
    </row>
    <row r="13" spans="2:28" x14ac:dyDescent="0.25">
      <c r="B13" s="8">
        <v>65</v>
      </c>
      <c r="C13" s="8">
        <v>1.937695286418813E-2</v>
      </c>
      <c r="D13" s="6">
        <v>130</v>
      </c>
      <c r="E13" s="6">
        <v>0.15501562291350504</v>
      </c>
      <c r="F13" s="6">
        <v>190</v>
      </c>
      <c r="G13" s="6">
        <v>0.52791703368702969</v>
      </c>
      <c r="H13" s="6">
        <v>260</v>
      </c>
      <c r="I13" s="6">
        <v>1.2401249833080403</v>
      </c>
      <c r="J13" s="6">
        <v>315</v>
      </c>
      <c r="K13" s="6">
        <v>2.4475094564197155</v>
      </c>
      <c r="L13" s="6">
        <v>380</v>
      </c>
      <c r="M13" s="6">
        <v>4.2233362694962375</v>
      </c>
      <c r="N13" s="6">
        <v>440</v>
      </c>
      <c r="O13" s="6">
        <v>6.7197530912604027</v>
      </c>
      <c r="P13" s="6">
        <v>505</v>
      </c>
      <c r="Q13" s="6">
        <v>10.019854194239967</v>
      </c>
      <c r="R13" s="6">
        <v>568</v>
      </c>
      <c r="S13" s="6">
        <v>14.267377056833624</v>
      </c>
      <c r="T13" s="30"/>
      <c r="U13" s="30"/>
      <c r="V13" s="30">
        <f t="shared" si="0"/>
        <v>0.37164214320321332</v>
      </c>
      <c r="W13" s="30"/>
      <c r="X13" s="30"/>
      <c r="Y13" s="30"/>
      <c r="Z13" s="30"/>
      <c r="AA13" s="30"/>
      <c r="AB13" s="30"/>
    </row>
    <row r="14" spans="2:28" x14ac:dyDescent="0.25">
      <c r="B14" s="8">
        <v>76</v>
      </c>
      <c r="C14" s="8">
        <v>1.689659207095847E-2</v>
      </c>
      <c r="D14" s="6">
        <v>151</v>
      </c>
      <c r="E14" s="6">
        <v>0.13639787962785777</v>
      </c>
      <c r="F14" s="6">
        <v>222</v>
      </c>
      <c r="G14" s="6">
        <v>0.47223512174259419</v>
      </c>
      <c r="H14" s="6">
        <v>302</v>
      </c>
      <c r="I14" s="6">
        <v>1.0911830370228621</v>
      </c>
      <c r="J14" s="6">
        <v>366</v>
      </c>
      <c r="K14" s="6">
        <v>2.2140838012740742</v>
      </c>
      <c r="L14" s="6">
        <v>442</v>
      </c>
      <c r="M14" s="6">
        <v>3.798140669193971</v>
      </c>
      <c r="N14" s="6">
        <v>511</v>
      </c>
      <c r="O14" s="6">
        <v>6.0940339215917891</v>
      </c>
      <c r="P14" s="6">
        <v>586</v>
      </c>
      <c r="Q14" s="6">
        <v>9.0619042015926095</v>
      </c>
      <c r="R14" s="6">
        <v>659</v>
      </c>
      <c r="S14" s="6">
        <v>12.908121017894732</v>
      </c>
      <c r="T14" s="30"/>
      <c r="U14" s="30"/>
      <c r="V14" s="30">
        <f t="shared" si="0"/>
        <v>0.33619761794125913</v>
      </c>
      <c r="W14" s="30"/>
      <c r="X14" s="30"/>
      <c r="Y14" s="30"/>
      <c r="Z14" s="30"/>
      <c r="AA14" s="30"/>
      <c r="AB14" s="30"/>
    </row>
    <row r="15" spans="2:28" x14ac:dyDescent="0.25">
      <c r="B15" s="8">
        <v>87</v>
      </c>
      <c r="C15" s="8">
        <v>1.2967779489629287E-2</v>
      </c>
      <c r="D15" s="6">
        <v>172</v>
      </c>
      <c r="E15" s="6">
        <v>0.10684014966060842</v>
      </c>
      <c r="F15" s="6">
        <v>254</v>
      </c>
      <c r="G15" s="6">
        <v>0.37436323078590633</v>
      </c>
      <c r="H15" s="6">
        <v>344</v>
      </c>
      <c r="I15" s="6">
        <v>0.8547211972848674</v>
      </c>
      <c r="J15" s="6">
        <v>417</v>
      </c>
      <c r="K15" s="6">
        <v>1.7927953126095757</v>
      </c>
      <c r="L15" s="6">
        <v>504</v>
      </c>
      <c r="M15" s="6">
        <v>3.0493624238261607</v>
      </c>
      <c r="N15" s="6">
        <v>582</v>
      </c>
      <c r="O15" s="6">
        <v>4.9522882044257424</v>
      </c>
      <c r="P15" s="6">
        <v>667</v>
      </c>
      <c r="Q15" s="6">
        <v>7.3480665295017511</v>
      </c>
      <c r="R15" s="6">
        <v>750</v>
      </c>
      <c r="S15" s="6">
        <v>10.47371396178591</v>
      </c>
      <c r="T15" s="30"/>
      <c r="U15" s="30"/>
      <c r="V15" s="30">
        <f t="shared" si="0"/>
        <v>0.27222705536653891</v>
      </c>
      <c r="W15" s="30"/>
      <c r="X15" s="30"/>
      <c r="Y15" s="30"/>
      <c r="Z15" s="30"/>
      <c r="AA15" s="30"/>
      <c r="AB15" s="30"/>
    </row>
    <row r="16" spans="2:28" x14ac:dyDescent="0.25">
      <c r="B16" s="8"/>
      <c r="C16" s="8"/>
      <c r="T16" s="30"/>
      <c r="U16" s="30"/>
      <c r="V16" s="30"/>
      <c r="W16" s="30"/>
      <c r="X16" s="30"/>
      <c r="Y16" s="30"/>
      <c r="Z16" s="30"/>
      <c r="AA16" s="30"/>
      <c r="AB16" s="30"/>
    </row>
    <row r="17" spans="2:28" x14ac:dyDescent="0.25">
      <c r="B17" s="8"/>
      <c r="C17" s="8"/>
      <c r="T17" s="30"/>
      <c r="U17" s="30"/>
      <c r="V17" s="30"/>
      <c r="W17" s="30"/>
      <c r="X17" s="30"/>
      <c r="Y17" s="30"/>
      <c r="Z17" s="30"/>
      <c r="AA17" s="30"/>
      <c r="AB17" s="30"/>
    </row>
    <row r="18" spans="2:28" x14ac:dyDescent="0.25">
      <c r="T18" s="30"/>
      <c r="U18" s="30"/>
      <c r="V18" s="30"/>
      <c r="W18" s="30"/>
      <c r="X18" s="30"/>
      <c r="Y18" s="30"/>
      <c r="Z18" s="30"/>
      <c r="AA18" s="30"/>
      <c r="AB18" s="30"/>
    </row>
    <row r="19" spans="2:28" x14ac:dyDescent="0.25">
      <c r="T19" s="30"/>
      <c r="U19" s="30"/>
      <c r="V19" s="30"/>
      <c r="W19" s="30"/>
      <c r="X19" s="30"/>
      <c r="Y19" s="30"/>
      <c r="Z19" s="30"/>
      <c r="AA19" s="30"/>
      <c r="AB19" s="30"/>
    </row>
    <row r="20" spans="2:28" x14ac:dyDescent="0.25">
      <c r="T20" s="30"/>
      <c r="U20" s="30"/>
      <c r="V20" s="30"/>
      <c r="W20" s="30"/>
      <c r="X20" s="30"/>
      <c r="Y20" s="30"/>
      <c r="Z20" s="30"/>
      <c r="AA20" s="30"/>
      <c r="AB20" s="30"/>
    </row>
    <row r="21" spans="2:28" x14ac:dyDescent="0.25">
      <c r="T21" s="30"/>
      <c r="U21" s="30"/>
      <c r="V21" s="30"/>
      <c r="W21" s="30"/>
      <c r="X21" s="30"/>
      <c r="Y21" s="30"/>
      <c r="Z21" s="30"/>
      <c r="AA21" s="30"/>
      <c r="AB21" s="30"/>
    </row>
    <row r="22" spans="2:28" x14ac:dyDescent="0.25">
      <c r="B22" s="6">
        <v>21</v>
      </c>
      <c r="C22" s="6">
        <v>2.1626364965353289</v>
      </c>
      <c r="D22" s="6">
        <v>46</v>
      </c>
      <c r="E22" s="6">
        <v>10.161216314990963</v>
      </c>
      <c r="F22" s="6">
        <v>62</v>
      </c>
      <c r="G22" s="6">
        <v>18.852130790243642</v>
      </c>
      <c r="H22" s="6">
        <v>92</v>
      </c>
      <c r="I22" s="6">
        <v>40.644865259963851</v>
      </c>
      <c r="J22" s="6">
        <v>111</v>
      </c>
      <c r="K22" s="6">
        <v>59.88306489962612</v>
      </c>
      <c r="L22" s="6">
        <v>132</v>
      </c>
      <c r="M22" s="6">
        <v>84.881620648793358</v>
      </c>
      <c r="N22" s="6">
        <v>156</v>
      </c>
      <c r="O22" s="6">
        <v>118.15071931710604</v>
      </c>
      <c r="P22" s="6">
        <v>181</v>
      </c>
      <c r="Q22" s="6">
        <v>158.29356824833673</v>
      </c>
      <c r="R22" s="6">
        <v>204</v>
      </c>
      <c r="S22" s="6">
        <v>200.94997552225195</v>
      </c>
      <c r="T22" s="30"/>
      <c r="U22" s="30"/>
      <c r="V22" s="30"/>
      <c r="W22" s="30"/>
      <c r="X22" s="30"/>
      <c r="Y22" s="30"/>
      <c r="Z22" s="30"/>
      <c r="AA22" s="30"/>
      <c r="AB22" s="30"/>
    </row>
    <row r="23" spans="2:28" x14ac:dyDescent="0.25">
      <c r="L23" s="9"/>
      <c r="M23" s="10"/>
      <c r="T23" s="30"/>
      <c r="U23" s="30"/>
      <c r="V23" s="30"/>
      <c r="W23" s="30"/>
      <c r="X23" s="30"/>
      <c r="Y23" s="30"/>
      <c r="Z23" s="30"/>
      <c r="AA23" s="30"/>
      <c r="AB23" s="30"/>
    </row>
    <row r="24" spans="2:28" x14ac:dyDescent="0.25">
      <c r="B24" s="11"/>
      <c r="C24" s="11" t="s">
        <v>14</v>
      </c>
      <c r="D24" s="12"/>
      <c r="E24" s="12" t="s">
        <v>15</v>
      </c>
      <c r="F24" s="13"/>
      <c r="G24" s="13" t="s">
        <v>16</v>
      </c>
      <c r="H24" s="14"/>
      <c r="I24" s="14" t="s">
        <v>17</v>
      </c>
      <c r="J24" s="15"/>
      <c r="K24" s="15" t="s">
        <v>18</v>
      </c>
      <c r="L24" s="41"/>
      <c r="M24" s="41" t="s">
        <v>19</v>
      </c>
      <c r="N24" s="12"/>
      <c r="O24" s="12" t="s">
        <v>0</v>
      </c>
      <c r="P24" s="13"/>
      <c r="Q24" s="13" t="s">
        <v>1</v>
      </c>
      <c r="R24" s="14"/>
      <c r="S24" s="14" t="s">
        <v>2</v>
      </c>
      <c r="T24" s="34"/>
      <c r="U24" s="34"/>
      <c r="V24" s="34"/>
      <c r="W24" s="34"/>
      <c r="X24" s="34"/>
      <c r="Y24" s="34"/>
      <c r="Z24" s="34"/>
      <c r="AA24" s="35"/>
      <c r="AB24" s="30"/>
    </row>
    <row r="25" spans="2:28" x14ac:dyDescent="0.25">
      <c r="B25" s="11" t="s">
        <v>3</v>
      </c>
      <c r="C25" s="11" t="s">
        <v>5</v>
      </c>
      <c r="D25" s="12" t="s">
        <v>3</v>
      </c>
      <c r="E25" s="12" t="s">
        <v>5</v>
      </c>
      <c r="F25" s="13" t="s">
        <v>3</v>
      </c>
      <c r="G25" s="13" t="s">
        <v>5</v>
      </c>
      <c r="H25" s="14" t="s">
        <v>3</v>
      </c>
      <c r="I25" s="14" t="s">
        <v>5</v>
      </c>
      <c r="J25" s="15" t="s">
        <v>3</v>
      </c>
      <c r="K25" s="15" t="s">
        <v>5</v>
      </c>
      <c r="L25" s="41" t="s">
        <v>3</v>
      </c>
      <c r="M25" s="41" t="s">
        <v>5</v>
      </c>
      <c r="N25" s="12" t="s">
        <v>3</v>
      </c>
      <c r="O25" s="12" t="s">
        <v>5</v>
      </c>
      <c r="P25" s="13" t="s">
        <v>3</v>
      </c>
      <c r="Q25" s="13" t="s">
        <v>5</v>
      </c>
      <c r="R25" s="14" t="s">
        <v>3</v>
      </c>
      <c r="S25" s="14" t="s">
        <v>5</v>
      </c>
      <c r="T25" s="34"/>
      <c r="U25" s="34"/>
      <c r="V25" s="34"/>
      <c r="W25" s="34"/>
      <c r="X25" s="34"/>
      <c r="Y25" s="34"/>
      <c r="Z25" s="34"/>
      <c r="AA25" s="34"/>
      <c r="AB25" s="30"/>
    </row>
    <row r="26" spans="2:28" x14ac:dyDescent="0.25">
      <c r="B26" s="29">
        <f>B8</f>
        <v>10</v>
      </c>
      <c r="C26" s="16">
        <f t="shared" ref="C26:C33" si="1">C8/2/PI()/(B8/60)*1000</f>
        <v>0.26739263505790362</v>
      </c>
      <c r="D26" s="29">
        <f>D8</f>
        <v>25</v>
      </c>
      <c r="E26" s="17">
        <f t="shared" ref="E26:E33" si="2">E8/2/PI()/(D8/60)*1000</f>
        <v>0.8253452428605772</v>
      </c>
      <c r="F26" s="29">
        <f t="shared" ref="F26:F33" si="3">F8</f>
        <v>30</v>
      </c>
      <c r="G26" s="18">
        <f t="shared" ref="G26:G33" si="4">G8/2/PI()/(F8/60)*1000</f>
        <v>2.4065337155211193</v>
      </c>
      <c r="H26" s="29">
        <f t="shared" ref="H26:H33" si="5">H8</f>
        <v>50</v>
      </c>
      <c r="I26" s="19">
        <f t="shared" ref="I26:I33" si="6">I8/2/PI()/(H8/60)*1000</f>
        <v>3.3013809714423088</v>
      </c>
      <c r="J26" s="29">
        <f t="shared" ref="J26:J33" si="7">J8</f>
        <v>60</v>
      </c>
      <c r="K26" s="20">
        <f t="shared" ref="K26:M33" si="8">K8/2/PI()/(J8/60)*1000</f>
        <v>4.6145299180618267</v>
      </c>
      <c r="L26" s="29">
        <f t="shared" ref="L26:L33" si="9">L8</f>
        <v>70</v>
      </c>
      <c r="M26" s="40">
        <f t="shared" si="8"/>
        <v>6.3994412780617962</v>
      </c>
      <c r="N26" s="29">
        <f t="shared" ref="N26:N33" si="10">N8</f>
        <v>85</v>
      </c>
      <c r="O26" s="17">
        <f t="shared" ref="O26:O33" si="11">O8/2/PI()/(N8/60)*1000</f>
        <v>9.2835776447987914</v>
      </c>
      <c r="P26" s="29">
        <f t="shared" ref="P26:P33" si="12">P8</f>
        <v>100</v>
      </c>
      <c r="Q26" s="18">
        <f t="shared" ref="Q26:Q33" si="13">Q8/2/PI()/(P8/60)*1000</f>
        <v>13.205523885769235</v>
      </c>
      <c r="R26" s="29">
        <f t="shared" ref="R26:R33" si="14">R8</f>
        <v>113</v>
      </c>
      <c r="S26" s="19">
        <f t="shared" ref="S26:S33" si="15">S8/2/PI()/(R8/60)*1000</f>
        <v>16.971546843204024</v>
      </c>
      <c r="T26" s="34"/>
      <c r="U26" s="36"/>
      <c r="V26" s="34"/>
      <c r="W26" s="36"/>
      <c r="X26" s="34"/>
      <c r="Y26" s="36"/>
      <c r="Z26" s="37"/>
      <c r="AA26" s="36"/>
      <c r="AB26" s="30"/>
    </row>
    <row r="27" spans="2:28" x14ac:dyDescent="0.25">
      <c r="B27" s="29">
        <f t="shared" ref="B27:D33" si="16">B9</f>
        <v>21</v>
      </c>
      <c r="C27" s="16">
        <f t="shared" si="1"/>
        <v>1.4406801360119603</v>
      </c>
      <c r="D27" s="29">
        <f t="shared" si="16"/>
        <v>46</v>
      </c>
      <c r="E27" s="17">
        <f t="shared" si="2"/>
        <v>7.0914490441581952</v>
      </c>
      <c r="F27" s="29">
        <f t="shared" si="3"/>
        <v>62</v>
      </c>
      <c r="G27" s="18">
        <f t="shared" si="4"/>
        <v>12.455674723305155</v>
      </c>
      <c r="H27" s="29">
        <f t="shared" si="5"/>
        <v>92</v>
      </c>
      <c r="I27" s="19">
        <f t="shared" si="6"/>
        <v>28.365796176632781</v>
      </c>
      <c r="J27" s="29">
        <f t="shared" si="7"/>
        <v>111</v>
      </c>
      <c r="K27" s="20">
        <f t="shared" si="8"/>
        <v>41.049628093716514</v>
      </c>
      <c r="L27" s="29">
        <f t="shared" si="9"/>
        <v>132</v>
      </c>
      <c r="M27" s="40">
        <f t="shared" si="8"/>
        <v>57.91713744604543</v>
      </c>
      <c r="N27" s="29">
        <f t="shared" si="10"/>
        <v>156</v>
      </c>
      <c r="O27" s="17">
        <f t="shared" si="11"/>
        <v>81.151383523240185</v>
      </c>
      <c r="P27" s="29">
        <f t="shared" si="12"/>
        <v>181</v>
      </c>
      <c r="Q27" s="18">
        <f t="shared" si="13"/>
        <v>109.56131879974306</v>
      </c>
      <c r="R27" s="29">
        <f t="shared" si="14"/>
        <v>204</v>
      </c>
      <c r="S27" s="19">
        <f t="shared" si="15"/>
        <v>139.2150326999724</v>
      </c>
      <c r="T27" s="33"/>
      <c r="U27" s="33"/>
      <c r="V27" s="33"/>
      <c r="W27" s="33"/>
      <c r="X27" s="33"/>
      <c r="Y27" s="33"/>
      <c r="Z27" s="33"/>
      <c r="AA27" s="33"/>
      <c r="AB27" s="30"/>
    </row>
    <row r="28" spans="2:28" x14ac:dyDescent="0.25">
      <c r="B28" s="29">
        <f t="shared" si="16"/>
        <v>32</v>
      </c>
      <c r="C28" s="16">
        <f t="shared" si="1"/>
        <v>2.948790106282809</v>
      </c>
      <c r="D28" s="29">
        <f t="shared" si="16"/>
        <v>67</v>
      </c>
      <c r="E28" s="17">
        <f t="shared" si="2"/>
        <v>12.33426179178999</v>
      </c>
      <c r="F28" s="29">
        <f t="shared" si="3"/>
        <v>94</v>
      </c>
      <c r="G28" s="18">
        <f t="shared" si="4"/>
        <v>25.948064998481343</v>
      </c>
      <c r="H28" s="29">
        <f t="shared" si="5"/>
        <v>134</v>
      </c>
      <c r="I28" s="19">
        <f t="shared" si="6"/>
        <v>49.337047167159959</v>
      </c>
      <c r="J28" s="29">
        <f t="shared" si="7"/>
        <v>162</v>
      </c>
      <c r="K28" s="20">
        <f t="shared" si="8"/>
        <v>74.6620959070097</v>
      </c>
      <c r="L28" s="29">
        <f t="shared" si="9"/>
        <v>194</v>
      </c>
      <c r="M28" s="40">
        <f t="shared" si="8"/>
        <v>107.29045460081525</v>
      </c>
      <c r="N28" s="29">
        <f t="shared" si="10"/>
        <v>227</v>
      </c>
      <c r="O28" s="17">
        <f t="shared" si="11"/>
        <v>146.46723742019626</v>
      </c>
      <c r="P28" s="29">
        <f t="shared" si="12"/>
        <v>262</v>
      </c>
      <c r="Q28" s="18">
        <f t="shared" si="13"/>
        <v>193.17870822457613</v>
      </c>
      <c r="R28" s="29">
        <f t="shared" si="14"/>
        <v>295</v>
      </c>
      <c r="S28" s="19">
        <f t="shared" si="15"/>
        <v>244.69370109422363</v>
      </c>
      <c r="T28" s="34"/>
      <c r="U28" s="36"/>
      <c r="V28" s="34"/>
      <c r="W28" s="36"/>
      <c r="X28" s="34"/>
      <c r="Y28" s="36"/>
      <c r="Z28" s="37"/>
      <c r="AA28" s="36"/>
      <c r="AB28" s="30"/>
    </row>
    <row r="29" spans="2:28" x14ac:dyDescent="0.25">
      <c r="B29" s="29">
        <f t="shared" si="16"/>
        <v>43</v>
      </c>
      <c r="C29" s="16">
        <f t="shared" si="1"/>
        <v>3.5461015855066935</v>
      </c>
      <c r="D29" s="29">
        <f t="shared" si="16"/>
        <v>88</v>
      </c>
      <c r="E29" s="17">
        <f t="shared" si="2"/>
        <v>14.237854643612579</v>
      </c>
      <c r="F29" s="29">
        <f t="shared" si="3"/>
        <v>126</v>
      </c>
      <c r="G29" s="18">
        <f t="shared" si="4"/>
        <v>31.739671271568501</v>
      </c>
      <c r="H29" s="29">
        <f t="shared" si="5"/>
        <v>176</v>
      </c>
      <c r="I29" s="19">
        <f t="shared" si="6"/>
        <v>56.951418574450315</v>
      </c>
      <c r="J29" s="29">
        <f t="shared" si="7"/>
        <v>213</v>
      </c>
      <c r="K29" s="20">
        <f t="shared" si="8"/>
        <v>88.47648213902319</v>
      </c>
      <c r="L29" s="29">
        <f t="shared" si="9"/>
        <v>256</v>
      </c>
      <c r="M29" s="40">
        <f t="shared" si="8"/>
        <v>127.45085491437439</v>
      </c>
      <c r="N29" s="29">
        <f t="shared" si="10"/>
        <v>298</v>
      </c>
      <c r="O29" s="17">
        <f t="shared" si="11"/>
        <v>173.38740458667576</v>
      </c>
      <c r="P29" s="29">
        <f t="shared" si="12"/>
        <v>343</v>
      </c>
      <c r="Q29" s="18">
        <f t="shared" si="13"/>
        <v>226.81642135658012</v>
      </c>
      <c r="R29" s="29">
        <f t="shared" si="14"/>
        <v>386</v>
      </c>
      <c r="S29" s="19">
        <f t="shared" si="15"/>
        <v>287.08377130827324</v>
      </c>
      <c r="T29" s="34"/>
      <c r="U29" s="36"/>
      <c r="V29" s="34"/>
      <c r="W29" s="36"/>
      <c r="X29" s="34"/>
      <c r="Y29" s="36"/>
      <c r="Z29" s="37"/>
      <c r="AA29" s="36"/>
      <c r="AB29" s="30"/>
    </row>
    <row r="30" spans="2:28" x14ac:dyDescent="0.25">
      <c r="B30" s="29">
        <f t="shared" si="16"/>
        <v>54</v>
      </c>
      <c r="C30" s="16">
        <f t="shared" si="1"/>
        <v>3.4098110287393046</v>
      </c>
      <c r="D30" s="29">
        <f t="shared" si="16"/>
        <v>109</v>
      </c>
      <c r="E30" s="17">
        <f t="shared" si="2"/>
        <v>13.564852918935216</v>
      </c>
      <c r="F30" s="29">
        <f t="shared" si="3"/>
        <v>158</v>
      </c>
      <c r="G30" s="18">
        <f t="shared" si="4"/>
        <v>31.095535725659897</v>
      </c>
      <c r="H30" s="29">
        <f t="shared" si="5"/>
        <v>218</v>
      </c>
      <c r="I30" s="19">
        <f t="shared" si="6"/>
        <v>54.259411675740864</v>
      </c>
      <c r="J30" s="29">
        <f t="shared" si="7"/>
        <v>264</v>
      </c>
      <c r="K30" s="20">
        <f t="shared" si="8"/>
        <v>86.270737540706278</v>
      </c>
      <c r="L30" s="29">
        <f t="shared" si="9"/>
        <v>318</v>
      </c>
      <c r="M30" s="40">
        <f t="shared" si="8"/>
        <v>123.99692625242224</v>
      </c>
      <c r="N30" s="29">
        <f t="shared" si="10"/>
        <v>369</v>
      </c>
      <c r="O30" s="17">
        <f t="shared" si="11"/>
        <v>169.22426973414861</v>
      </c>
      <c r="P30" s="29">
        <f t="shared" si="12"/>
        <v>424</v>
      </c>
      <c r="Q30" s="18">
        <f t="shared" si="13"/>
        <v>220.43898000430619</v>
      </c>
      <c r="R30" s="29">
        <f t="shared" si="14"/>
        <v>477</v>
      </c>
      <c r="S30" s="19">
        <f t="shared" si="15"/>
        <v>278.99308406795001</v>
      </c>
      <c r="T30" s="34"/>
      <c r="U30" s="36"/>
      <c r="V30" s="34"/>
      <c r="W30" s="36"/>
      <c r="X30" s="34"/>
      <c r="Y30" s="36"/>
      <c r="Z30" s="37"/>
      <c r="AA30" s="36"/>
      <c r="AB30" s="30"/>
    </row>
    <row r="31" spans="2:28" x14ac:dyDescent="0.25">
      <c r="B31" s="29">
        <f t="shared" si="16"/>
        <v>65</v>
      </c>
      <c r="C31" s="16">
        <f t="shared" si="1"/>
        <v>2.8467118434408003</v>
      </c>
      <c r="D31" s="29">
        <f t="shared" si="16"/>
        <v>130</v>
      </c>
      <c r="E31" s="17">
        <f t="shared" si="2"/>
        <v>11.386847373763201</v>
      </c>
      <c r="F31" s="29">
        <f t="shared" si="3"/>
        <v>190</v>
      </c>
      <c r="G31" s="18">
        <f t="shared" si="4"/>
        <v>26.532822774853077</v>
      </c>
      <c r="H31" s="29">
        <f t="shared" si="5"/>
        <v>260</v>
      </c>
      <c r="I31" s="19">
        <f t="shared" si="6"/>
        <v>45.547389495052805</v>
      </c>
      <c r="J31" s="29">
        <f t="shared" si="7"/>
        <v>315</v>
      </c>
      <c r="K31" s="20">
        <f t="shared" si="8"/>
        <v>74.196805381591531</v>
      </c>
      <c r="L31" s="29">
        <f t="shared" si="9"/>
        <v>380</v>
      </c>
      <c r="M31" s="40">
        <f t="shared" si="8"/>
        <v>106.13129109941231</v>
      </c>
      <c r="N31" s="29">
        <f t="shared" si="10"/>
        <v>440</v>
      </c>
      <c r="O31" s="17">
        <f t="shared" si="11"/>
        <v>145.83844374970053</v>
      </c>
      <c r="P31" s="29">
        <f t="shared" si="12"/>
        <v>505</v>
      </c>
      <c r="Q31" s="18">
        <f t="shared" si="13"/>
        <v>189.47041474138823</v>
      </c>
      <c r="R31" s="29">
        <f t="shared" si="14"/>
        <v>568</v>
      </c>
      <c r="S31" s="19">
        <f t="shared" si="15"/>
        <v>239.86516727651079</v>
      </c>
      <c r="T31" s="34"/>
      <c r="U31" s="36"/>
      <c r="V31" s="34"/>
      <c r="W31" s="36"/>
      <c r="X31" s="34"/>
      <c r="Y31" s="36"/>
      <c r="Z31" s="37"/>
      <c r="AA31" s="36"/>
      <c r="AB31" s="30"/>
    </row>
    <row r="32" spans="2:28" x14ac:dyDescent="0.25">
      <c r="B32" s="29">
        <f t="shared" si="16"/>
        <v>76</v>
      </c>
      <c r="C32" s="16">
        <f t="shared" si="1"/>
        <v>2.1230338022371309</v>
      </c>
      <c r="D32" s="29">
        <f t="shared" si="16"/>
        <v>151</v>
      </c>
      <c r="E32" s="17">
        <f t="shared" si="2"/>
        <v>8.6258530212027402</v>
      </c>
      <c r="F32" s="29">
        <f t="shared" si="3"/>
        <v>222</v>
      </c>
      <c r="G32" s="18">
        <f t="shared" si="4"/>
        <v>20.313122682955903</v>
      </c>
      <c r="H32" s="29">
        <f t="shared" si="5"/>
        <v>302</v>
      </c>
      <c r="I32" s="19">
        <f t="shared" si="6"/>
        <v>34.503412084810961</v>
      </c>
      <c r="J32" s="29">
        <f t="shared" si="7"/>
        <v>366</v>
      </c>
      <c r="K32" s="20">
        <f t="shared" si="8"/>
        <v>57.767603506961088</v>
      </c>
      <c r="L32" s="29">
        <f t="shared" si="9"/>
        <v>442</v>
      </c>
      <c r="M32" s="40">
        <f t="shared" si="8"/>
        <v>82.057854578359255</v>
      </c>
      <c r="N32" s="29">
        <f t="shared" si="10"/>
        <v>511</v>
      </c>
      <c r="O32" s="17">
        <f t="shared" si="11"/>
        <v>113.88206911831948</v>
      </c>
      <c r="P32" s="29">
        <f t="shared" si="12"/>
        <v>586</v>
      </c>
      <c r="Q32" s="18">
        <f t="shared" si="13"/>
        <v>147.67032568348247</v>
      </c>
      <c r="R32" s="29">
        <f t="shared" si="14"/>
        <v>659</v>
      </c>
      <c r="S32" s="19">
        <f t="shared" si="15"/>
        <v>187.04624576871026</v>
      </c>
      <c r="T32" s="34"/>
      <c r="U32" s="36"/>
      <c r="V32" s="34"/>
      <c r="W32" s="36"/>
      <c r="X32" s="34"/>
      <c r="Y32" s="36"/>
      <c r="Z32" s="37"/>
      <c r="AA32" s="36"/>
      <c r="AB32" s="30"/>
    </row>
    <row r="33" spans="2:28" x14ac:dyDescent="0.25">
      <c r="B33" s="29">
        <f t="shared" si="16"/>
        <v>87</v>
      </c>
      <c r="C33" s="16">
        <f t="shared" si="1"/>
        <v>1.4233697977242739</v>
      </c>
      <c r="D33" s="29">
        <f t="shared" si="16"/>
        <v>172</v>
      </c>
      <c r="E33" s="17">
        <f t="shared" si="2"/>
        <v>5.9316760252896685</v>
      </c>
      <c r="F33" s="29">
        <f t="shared" si="3"/>
        <v>254</v>
      </c>
      <c r="G33" s="18">
        <f t="shared" si="4"/>
        <v>14.074431186951731</v>
      </c>
      <c r="H33" s="29">
        <f t="shared" si="5"/>
        <v>344</v>
      </c>
      <c r="I33" s="19">
        <f t="shared" si="6"/>
        <v>23.726704101158674</v>
      </c>
      <c r="J33" s="29">
        <f t="shared" si="7"/>
        <v>417</v>
      </c>
      <c r="K33" s="20">
        <f t="shared" si="8"/>
        <v>41.054997978963129</v>
      </c>
      <c r="L33" s="29">
        <f t="shared" si="9"/>
        <v>504</v>
      </c>
      <c r="M33" s="40">
        <f t="shared" si="8"/>
        <v>57.776321789359123</v>
      </c>
      <c r="N33" s="29">
        <f t="shared" si="10"/>
        <v>582</v>
      </c>
      <c r="O33" s="17">
        <f t="shared" si="11"/>
        <v>81.255788386602447</v>
      </c>
      <c r="P33" s="29">
        <f t="shared" si="12"/>
        <v>667</v>
      </c>
      <c r="Q33" s="18">
        <f t="shared" si="13"/>
        <v>105.20069958065775</v>
      </c>
      <c r="R33" s="29">
        <f t="shared" si="14"/>
        <v>750</v>
      </c>
      <c r="S33" s="19">
        <f t="shared" si="15"/>
        <v>133.35546796390611</v>
      </c>
      <c r="T33" s="34"/>
      <c r="U33" s="36"/>
      <c r="V33" s="34"/>
      <c r="W33" s="36"/>
      <c r="X33" s="34"/>
      <c r="Y33" s="36"/>
      <c r="Z33" s="37"/>
      <c r="AA33" s="36"/>
      <c r="AB33" s="30"/>
    </row>
    <row r="34" spans="2:28" x14ac:dyDescent="0.25">
      <c r="B34" s="11"/>
      <c r="C34" s="16"/>
      <c r="D34" s="12"/>
      <c r="E34" s="17"/>
      <c r="F34" s="13"/>
      <c r="G34" s="18"/>
      <c r="H34" s="14"/>
      <c r="I34" s="19"/>
      <c r="J34" s="15"/>
      <c r="K34" s="20"/>
      <c r="L34" s="42"/>
      <c r="M34" s="43"/>
      <c r="N34" s="12"/>
      <c r="O34" s="17"/>
      <c r="P34" s="13"/>
      <c r="Q34" s="18"/>
      <c r="R34" s="14"/>
      <c r="S34" s="19"/>
      <c r="T34" s="34"/>
      <c r="U34" s="36"/>
      <c r="V34" s="34"/>
      <c r="W34" s="36"/>
      <c r="X34" s="34"/>
      <c r="Y34" s="36"/>
      <c r="Z34" s="37"/>
      <c r="AA34" s="36"/>
      <c r="AB34" s="30"/>
    </row>
    <row r="35" spans="2:28" x14ac:dyDescent="0.25">
      <c r="B35" s="11"/>
      <c r="C35" s="16"/>
      <c r="D35" s="12"/>
      <c r="E35" s="17"/>
      <c r="F35" s="13"/>
      <c r="G35" s="18"/>
      <c r="H35" s="14"/>
      <c r="I35" s="19"/>
      <c r="J35" s="15"/>
      <c r="K35" s="20"/>
      <c r="L35" s="42"/>
      <c r="M35" s="43"/>
      <c r="N35" s="12"/>
      <c r="O35" s="17"/>
      <c r="P35" s="13"/>
      <c r="Q35" s="18"/>
      <c r="R35" s="14"/>
      <c r="S35" s="19"/>
      <c r="T35" s="34"/>
      <c r="U35" s="36"/>
      <c r="V35" s="34"/>
      <c r="W35" s="36"/>
      <c r="X35" s="34"/>
      <c r="Y35" s="36"/>
      <c r="Z35" s="37"/>
      <c r="AA35" s="36"/>
      <c r="AB35" s="30"/>
    </row>
    <row r="36" spans="2:28" x14ac:dyDescent="0.25">
      <c r="T36" s="30"/>
      <c r="U36" s="30"/>
      <c r="V36" s="30"/>
      <c r="W36" s="38"/>
      <c r="X36" s="30"/>
      <c r="Y36" s="30"/>
      <c r="Z36" s="30"/>
      <c r="AA36" s="30"/>
      <c r="AB36" s="30"/>
    </row>
    <row r="37" spans="2:28" x14ac:dyDescent="0.25">
      <c r="T37" s="30"/>
      <c r="U37" s="30"/>
      <c r="V37" s="30"/>
      <c r="W37" s="30"/>
      <c r="X37" s="30"/>
      <c r="Y37" s="30"/>
      <c r="Z37" s="30"/>
      <c r="AA37" s="30"/>
      <c r="AB37" s="30"/>
    </row>
    <row r="38" spans="2:28" x14ac:dyDescent="0.25">
      <c r="T38" s="30"/>
      <c r="U38" s="30"/>
      <c r="V38" s="30"/>
      <c r="W38" s="30"/>
      <c r="X38" s="30"/>
      <c r="Y38" s="30"/>
      <c r="Z38" s="30"/>
      <c r="AA38" s="30"/>
      <c r="AB38" s="30"/>
    </row>
    <row r="39" spans="2:28" x14ac:dyDescent="0.25">
      <c r="B39" s="6">
        <v>21</v>
      </c>
      <c r="C39" s="6">
        <v>4.75588605093039</v>
      </c>
      <c r="D39" s="6">
        <v>46</v>
      </c>
      <c r="E39" s="6">
        <v>48.947683874292281</v>
      </c>
      <c r="F39" s="6">
        <v>62</v>
      </c>
      <c r="G39" s="6">
        <v>122.39981222996298</v>
      </c>
      <c r="H39" s="6">
        <v>92</v>
      </c>
      <c r="I39" s="6">
        <v>391.58147099433825</v>
      </c>
      <c r="J39" s="6">
        <v>111</v>
      </c>
      <c r="K39" s="6">
        <v>696.07432802349308</v>
      </c>
      <c r="L39" s="21">
        <v>132</v>
      </c>
      <c r="M39" s="22">
        <v>1173.3192937621975</v>
      </c>
      <c r="N39" s="22">
        <v>156</v>
      </c>
      <c r="O39" s="22">
        <v>1930.1434454794439</v>
      </c>
      <c r="P39" s="22">
        <v>181</v>
      </c>
      <c r="Q39" s="6">
        <v>3000.3399304209183</v>
      </c>
      <c r="R39" s="6">
        <v>204</v>
      </c>
      <c r="S39" s="6">
        <v>4292.8601745103369</v>
      </c>
      <c r="T39" s="30"/>
      <c r="U39" s="30"/>
      <c r="V39" s="30"/>
      <c r="W39" s="30"/>
      <c r="X39" s="30"/>
      <c r="Y39" s="30"/>
      <c r="Z39" s="30"/>
      <c r="AA39" s="30"/>
      <c r="AB39" s="30"/>
    </row>
    <row r="40" spans="2:28" x14ac:dyDescent="0.25">
      <c r="B40" s="23"/>
      <c r="L40" s="24"/>
      <c r="M40" s="24"/>
      <c r="N40" s="22"/>
      <c r="O40" s="24"/>
      <c r="P40" s="24"/>
      <c r="T40" s="30"/>
      <c r="U40" s="30"/>
      <c r="V40" s="30"/>
      <c r="W40" s="30"/>
      <c r="X40" s="30"/>
      <c r="Y40" s="30"/>
      <c r="Z40" s="30"/>
      <c r="AA40" s="30"/>
      <c r="AB40" s="30"/>
    </row>
    <row r="41" spans="2:28" x14ac:dyDescent="0.25">
      <c r="C41" s="6" t="s">
        <v>6</v>
      </c>
      <c r="E41" s="6" t="s">
        <v>15</v>
      </c>
      <c r="G41" s="6" t="s">
        <v>16</v>
      </c>
      <c r="I41" s="6" t="s">
        <v>17</v>
      </c>
      <c r="K41" s="6" t="s">
        <v>7</v>
      </c>
      <c r="L41" s="24"/>
      <c r="M41" s="25" t="s">
        <v>8</v>
      </c>
      <c r="N41" s="22"/>
      <c r="O41" s="24" t="s">
        <v>9</v>
      </c>
      <c r="P41" s="24"/>
      <c r="Q41" s="6" t="s">
        <v>10</v>
      </c>
      <c r="S41" s="6" t="s">
        <v>11</v>
      </c>
      <c r="T41" s="30"/>
      <c r="U41" s="30"/>
      <c r="V41" s="30"/>
      <c r="W41" s="30"/>
      <c r="X41" s="30"/>
      <c r="Y41" s="30"/>
      <c r="Z41" s="30"/>
      <c r="AA41" s="39"/>
      <c r="AB41" s="30"/>
    </row>
    <row r="42" spans="2:28" x14ac:dyDescent="0.25">
      <c r="B42" s="6" t="s">
        <v>3</v>
      </c>
      <c r="C42" s="23" t="s">
        <v>12</v>
      </c>
      <c r="D42" s="6" t="s">
        <v>3</v>
      </c>
      <c r="E42" s="23" t="s">
        <v>12</v>
      </c>
      <c r="F42" s="6" t="s">
        <v>3</v>
      </c>
      <c r="G42" s="23" t="s">
        <v>12</v>
      </c>
      <c r="H42" s="6" t="s">
        <v>3</v>
      </c>
      <c r="I42" s="23" t="s">
        <v>12</v>
      </c>
      <c r="J42" s="6" t="s">
        <v>3</v>
      </c>
      <c r="K42" s="23" t="s">
        <v>12</v>
      </c>
      <c r="L42" s="24" t="s">
        <v>3</v>
      </c>
      <c r="M42" s="23" t="s">
        <v>12</v>
      </c>
      <c r="N42" s="22" t="s">
        <v>3</v>
      </c>
      <c r="O42" s="23" t="s">
        <v>12</v>
      </c>
      <c r="P42" s="25" t="s">
        <v>3</v>
      </c>
      <c r="Q42" s="23" t="s">
        <v>12</v>
      </c>
      <c r="R42" s="6" t="s">
        <v>3</v>
      </c>
      <c r="S42" s="23" t="s">
        <v>12</v>
      </c>
      <c r="T42" s="30"/>
      <c r="U42" s="39"/>
      <c r="V42" s="30"/>
      <c r="W42" s="39"/>
      <c r="X42" s="30"/>
      <c r="Y42" s="39"/>
      <c r="Z42" s="30"/>
      <c r="AA42" s="39"/>
      <c r="AB42" s="30"/>
    </row>
    <row r="43" spans="2:28" x14ac:dyDescent="0.25"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24">
        <v>0</v>
      </c>
      <c r="M43" s="6">
        <v>0</v>
      </c>
      <c r="N43" s="22">
        <v>0</v>
      </c>
      <c r="O43" s="6">
        <v>0</v>
      </c>
      <c r="P43" s="25">
        <v>0</v>
      </c>
      <c r="Q43" s="6">
        <v>0</v>
      </c>
      <c r="R43" s="6">
        <v>0</v>
      </c>
      <c r="S43" s="6">
        <v>0</v>
      </c>
      <c r="T43" s="30"/>
      <c r="U43" s="30"/>
      <c r="V43" s="30"/>
      <c r="W43" s="30"/>
      <c r="X43" s="30"/>
      <c r="Y43" s="30"/>
      <c r="Z43" s="30"/>
      <c r="AA43" s="30"/>
      <c r="AB43" s="30"/>
    </row>
    <row r="44" spans="2:28" x14ac:dyDescent="0.25">
      <c r="B44" s="29">
        <f>B39</f>
        <v>21</v>
      </c>
      <c r="C44" s="29">
        <f>C39*1.2</f>
        <v>5.7070632611164678</v>
      </c>
      <c r="D44" s="29">
        <f>D39</f>
        <v>46</v>
      </c>
      <c r="E44" s="29">
        <f>E39*1.2</f>
        <v>58.737220649150736</v>
      </c>
      <c r="F44" s="29">
        <f>F39</f>
        <v>62</v>
      </c>
      <c r="G44" s="29">
        <f>G39*1.2</f>
        <v>146.87977467595556</v>
      </c>
      <c r="H44" s="29">
        <f>H39</f>
        <v>92</v>
      </c>
      <c r="I44" s="29">
        <f>I39*1.2</f>
        <v>469.89776519320588</v>
      </c>
      <c r="J44" s="29">
        <f>J39</f>
        <v>111</v>
      </c>
      <c r="K44" s="29">
        <f>K39*1.2</f>
        <v>835.2891936281917</v>
      </c>
      <c r="L44" s="29">
        <f>L39</f>
        <v>132</v>
      </c>
      <c r="M44" s="29">
        <f>M39*1.2</f>
        <v>1407.9831525146369</v>
      </c>
      <c r="N44" s="29">
        <f>N39</f>
        <v>156</v>
      </c>
      <c r="O44" s="29">
        <f>O39*1.2</f>
        <v>2316.1721345753326</v>
      </c>
      <c r="P44" s="29">
        <f>P39</f>
        <v>181</v>
      </c>
      <c r="Q44" s="29">
        <f>Q39*1.2</f>
        <v>3600.4079165051021</v>
      </c>
      <c r="R44" s="29">
        <f>R39</f>
        <v>204</v>
      </c>
      <c r="S44" s="29">
        <f>S39*1.2</f>
        <v>5151.4322094124045</v>
      </c>
      <c r="T44" s="33"/>
      <c r="U44" s="33"/>
      <c r="V44" s="33"/>
      <c r="W44" s="33"/>
      <c r="X44" s="33"/>
      <c r="Y44" s="33"/>
      <c r="Z44" s="33"/>
      <c r="AA44" s="33"/>
      <c r="AB44" s="30"/>
    </row>
    <row r="45" spans="2:28" x14ac:dyDescent="0.25">
      <c r="B45" s="6">
        <v>32</v>
      </c>
      <c r="C45" s="6">
        <f t="shared" ref="C45:C50" si="17">C10*1000</f>
        <v>9.8814904905347607</v>
      </c>
      <c r="D45" s="6">
        <v>67</v>
      </c>
      <c r="E45" s="6">
        <f t="shared" ref="E45:E50" si="18">E10*1000</f>
        <v>86.539938586007594</v>
      </c>
      <c r="F45" s="6">
        <v>94</v>
      </c>
      <c r="G45" s="6">
        <f t="shared" ref="G45:G50" si="19">G10*1000</f>
        <v>255.42385117217819</v>
      </c>
      <c r="H45" s="6">
        <v>134</v>
      </c>
      <c r="I45" s="6">
        <f t="shared" ref="I45:I50" si="20">I10*1000</f>
        <v>692.31950868806075</v>
      </c>
      <c r="J45" s="6">
        <v>162</v>
      </c>
      <c r="K45" s="6">
        <f t="shared" ref="K45:K50" si="21">K10*1000</f>
        <v>1266.6126168166224</v>
      </c>
      <c r="L45" s="24">
        <v>194</v>
      </c>
      <c r="M45" s="6">
        <f t="shared" ref="M45:M50" si="22">M10*1000</f>
        <v>2179.6734457000234</v>
      </c>
      <c r="N45" s="22">
        <v>227</v>
      </c>
      <c r="O45" s="6">
        <f t="shared" ref="O45:O50" si="23">O10*1000</f>
        <v>3481.7290045029963</v>
      </c>
      <c r="P45" s="25">
        <v>262</v>
      </c>
      <c r="Q45" s="6">
        <f t="shared" ref="Q45:Q50" si="24">Q10*1000</f>
        <v>5300.1622791377722</v>
      </c>
      <c r="R45" s="6">
        <v>295</v>
      </c>
      <c r="S45" s="6">
        <f t="shared" ref="S45:S50" si="25">S10*1000</f>
        <v>7559.1580150835453</v>
      </c>
      <c r="T45" s="30"/>
      <c r="U45" s="30"/>
      <c r="V45" s="30"/>
      <c r="W45" s="30"/>
      <c r="X45" s="30"/>
      <c r="Y45" s="30"/>
      <c r="Z45" s="30"/>
      <c r="AA45" s="30"/>
      <c r="AB45" s="30"/>
    </row>
    <row r="46" spans="2:28" x14ac:dyDescent="0.25">
      <c r="B46" s="6">
        <v>43</v>
      </c>
      <c r="C46" s="6">
        <f t="shared" si="17"/>
        <v>15.967916255539023</v>
      </c>
      <c r="D46" s="6">
        <v>88</v>
      </c>
      <c r="E46" s="6">
        <f t="shared" si="18"/>
        <v>131.20664935034097</v>
      </c>
      <c r="F46" s="6">
        <v>126</v>
      </c>
      <c r="G46" s="6">
        <f t="shared" si="19"/>
        <v>418.79509599528143</v>
      </c>
      <c r="H46" s="6">
        <v>176</v>
      </c>
      <c r="I46" s="6">
        <f t="shared" si="20"/>
        <v>1049.6531948027277</v>
      </c>
      <c r="J46" s="6">
        <v>213</v>
      </c>
      <c r="K46" s="6">
        <f t="shared" si="21"/>
        <v>1973.4951707543091</v>
      </c>
      <c r="L46" s="24">
        <v>256</v>
      </c>
      <c r="M46" s="6">
        <f t="shared" si="22"/>
        <v>3416.7353130046904</v>
      </c>
      <c r="N46" s="22">
        <v>298</v>
      </c>
      <c r="O46" s="6">
        <f t="shared" si="23"/>
        <v>5410.8117916467172</v>
      </c>
      <c r="P46" s="25">
        <v>343</v>
      </c>
      <c r="Q46" s="6">
        <f t="shared" si="24"/>
        <v>8146.9909148414727</v>
      </c>
      <c r="R46" s="6">
        <v>386</v>
      </c>
      <c r="S46" s="6">
        <f t="shared" si="25"/>
        <v>11604.450100869082</v>
      </c>
      <c r="T46" s="30"/>
      <c r="U46" s="30"/>
      <c r="V46" s="30"/>
      <c r="W46" s="30"/>
      <c r="X46" s="30"/>
      <c r="Y46" s="30"/>
      <c r="Z46" s="30"/>
      <c r="AA46" s="30"/>
      <c r="AB46" s="30"/>
    </row>
    <row r="47" spans="2:28" x14ac:dyDescent="0.25">
      <c r="B47" s="6">
        <v>54</v>
      </c>
      <c r="C47" s="6">
        <f t="shared" si="17"/>
        <v>19.282027100430337</v>
      </c>
      <c r="D47" s="6">
        <v>109</v>
      </c>
      <c r="E47" s="6">
        <f t="shared" si="18"/>
        <v>154.83538027365569</v>
      </c>
      <c r="F47" s="6">
        <v>158</v>
      </c>
      <c r="G47" s="6">
        <f t="shared" si="19"/>
        <v>514.49806806790627</v>
      </c>
      <c r="H47" s="6">
        <v>218</v>
      </c>
      <c r="I47" s="6">
        <f t="shared" si="20"/>
        <v>1238.6830421892455</v>
      </c>
      <c r="J47" s="6">
        <v>264</v>
      </c>
      <c r="K47" s="6">
        <f t="shared" si="21"/>
        <v>2385.042134443373</v>
      </c>
      <c r="L47" s="24">
        <v>318</v>
      </c>
      <c r="M47" s="6">
        <f t="shared" si="22"/>
        <v>4129.2070253726451</v>
      </c>
      <c r="N47" s="22">
        <v>369</v>
      </c>
      <c r="O47" s="6">
        <f t="shared" si="23"/>
        <v>6539.0947880525573</v>
      </c>
      <c r="P47" s="25">
        <v>424</v>
      </c>
      <c r="Q47" s="6">
        <f t="shared" si="24"/>
        <v>9787.7499860684929</v>
      </c>
      <c r="R47" s="6">
        <v>477</v>
      </c>
      <c r="S47" s="6">
        <f t="shared" si="25"/>
        <v>13936.073710632676</v>
      </c>
      <c r="T47" s="30"/>
      <c r="U47" s="30"/>
      <c r="V47" s="30"/>
      <c r="W47" s="30"/>
      <c r="X47" s="30"/>
      <c r="Y47" s="30"/>
      <c r="Z47" s="30"/>
      <c r="AA47" s="30"/>
      <c r="AB47" s="30"/>
    </row>
    <row r="48" spans="2:28" x14ac:dyDescent="0.25">
      <c r="B48" s="6">
        <v>65</v>
      </c>
      <c r="C48" s="6">
        <f t="shared" si="17"/>
        <v>19.37695286418813</v>
      </c>
      <c r="D48" s="6">
        <v>130</v>
      </c>
      <c r="E48" s="6">
        <f t="shared" si="18"/>
        <v>155.01562291350504</v>
      </c>
      <c r="F48" s="6">
        <v>190</v>
      </c>
      <c r="G48" s="6">
        <f t="shared" si="19"/>
        <v>527.91703368702974</v>
      </c>
      <c r="H48" s="6">
        <v>260</v>
      </c>
      <c r="I48" s="6">
        <f t="shared" si="20"/>
        <v>1240.1249833080403</v>
      </c>
      <c r="J48" s="6">
        <v>315</v>
      </c>
      <c r="K48" s="6">
        <f t="shared" si="21"/>
        <v>2447.5094564197157</v>
      </c>
      <c r="L48" s="24">
        <v>380</v>
      </c>
      <c r="M48" s="6">
        <f t="shared" si="22"/>
        <v>4223.3362694962379</v>
      </c>
      <c r="N48" s="22">
        <v>440</v>
      </c>
      <c r="O48" s="6">
        <f t="shared" si="23"/>
        <v>6719.7530912604025</v>
      </c>
      <c r="P48" s="25">
        <v>505</v>
      </c>
      <c r="Q48" s="6">
        <f t="shared" si="24"/>
        <v>10019.854194239966</v>
      </c>
      <c r="R48" s="6">
        <v>568</v>
      </c>
      <c r="S48" s="6">
        <f t="shared" si="25"/>
        <v>14267.377056833624</v>
      </c>
      <c r="T48" s="30"/>
      <c r="U48" s="30"/>
      <c r="V48" s="30"/>
      <c r="W48" s="30"/>
      <c r="X48" s="30"/>
      <c r="Y48" s="30"/>
      <c r="Z48" s="30"/>
      <c r="AA48" s="30"/>
      <c r="AB48" s="30"/>
    </row>
    <row r="49" spans="2:28" x14ac:dyDescent="0.25">
      <c r="B49" s="6">
        <v>76</v>
      </c>
      <c r="C49" s="6">
        <f t="shared" si="17"/>
        <v>16.896592070958469</v>
      </c>
      <c r="D49" s="6">
        <v>151</v>
      </c>
      <c r="E49" s="6">
        <f t="shared" si="18"/>
        <v>136.39787962785778</v>
      </c>
      <c r="F49" s="6">
        <v>222</v>
      </c>
      <c r="G49" s="6">
        <f t="shared" si="19"/>
        <v>472.23512174259417</v>
      </c>
      <c r="H49" s="6">
        <v>302</v>
      </c>
      <c r="I49" s="6">
        <f t="shared" si="20"/>
        <v>1091.1830370228622</v>
      </c>
      <c r="J49" s="6">
        <v>366</v>
      </c>
      <c r="K49" s="6">
        <f t="shared" si="21"/>
        <v>2214.0838012740742</v>
      </c>
      <c r="L49" s="24">
        <v>442</v>
      </c>
      <c r="M49" s="6">
        <f t="shared" si="22"/>
        <v>3798.140669193971</v>
      </c>
      <c r="N49" s="22">
        <v>511</v>
      </c>
      <c r="O49" s="6">
        <f t="shared" si="23"/>
        <v>6094.0339215917893</v>
      </c>
      <c r="P49" s="25">
        <v>586</v>
      </c>
      <c r="Q49" s="6">
        <f t="shared" si="24"/>
        <v>9061.9042015926098</v>
      </c>
      <c r="R49" s="6">
        <v>659</v>
      </c>
      <c r="S49" s="6">
        <f t="shared" si="25"/>
        <v>12908.121017894733</v>
      </c>
      <c r="T49" s="30"/>
      <c r="U49" s="30"/>
      <c r="V49" s="30"/>
      <c r="W49" s="30"/>
      <c r="X49" s="30"/>
      <c r="Y49" s="30"/>
      <c r="Z49" s="30"/>
      <c r="AA49" s="30"/>
      <c r="AB49" s="30"/>
    </row>
    <row r="50" spans="2:28" x14ac:dyDescent="0.25">
      <c r="B50" s="6">
        <v>87</v>
      </c>
      <c r="C50" s="6">
        <f t="shared" si="17"/>
        <v>12.967779489629287</v>
      </c>
      <c r="D50" s="6">
        <v>172</v>
      </c>
      <c r="E50" s="6">
        <f t="shared" si="18"/>
        <v>106.84014966060842</v>
      </c>
      <c r="F50" s="6">
        <v>254</v>
      </c>
      <c r="G50" s="6">
        <f t="shared" si="19"/>
        <v>374.36323078590635</v>
      </c>
      <c r="H50" s="6">
        <v>344</v>
      </c>
      <c r="I50" s="6">
        <f t="shared" si="20"/>
        <v>854.72119728486734</v>
      </c>
      <c r="J50" s="6">
        <v>417</v>
      </c>
      <c r="K50" s="6">
        <f t="shared" si="21"/>
        <v>1792.7953126095756</v>
      </c>
      <c r="L50" s="24">
        <v>504</v>
      </c>
      <c r="M50" s="6">
        <f t="shared" si="22"/>
        <v>3049.3624238261609</v>
      </c>
      <c r="N50" s="22">
        <v>582</v>
      </c>
      <c r="O50" s="6">
        <f t="shared" si="23"/>
        <v>4952.2882044257422</v>
      </c>
      <c r="P50" s="25">
        <v>667</v>
      </c>
      <c r="Q50" s="6">
        <f t="shared" si="24"/>
        <v>7348.0665295017507</v>
      </c>
      <c r="R50" s="6">
        <v>750</v>
      </c>
      <c r="S50" s="6">
        <f t="shared" si="25"/>
        <v>10473.71396178591</v>
      </c>
      <c r="T50" s="30"/>
      <c r="U50" s="30"/>
      <c r="V50" s="30"/>
      <c r="W50" s="30"/>
      <c r="X50" s="30"/>
      <c r="Y50" s="30"/>
      <c r="Z50" s="30"/>
      <c r="AA50" s="30"/>
      <c r="AB50" s="30"/>
    </row>
    <row r="51" spans="2:28" x14ac:dyDescent="0.25">
      <c r="L51" s="24"/>
      <c r="N51" s="22"/>
      <c r="P51" s="25"/>
      <c r="T51" s="30"/>
      <c r="U51" s="30"/>
      <c r="V51" s="30"/>
      <c r="W51" s="30"/>
      <c r="X51" s="30"/>
      <c r="Y51" s="30"/>
      <c r="Z51" s="30"/>
      <c r="AA51" s="30"/>
      <c r="AB51" s="30"/>
    </row>
    <row r="52" spans="2:28" x14ac:dyDescent="0.25">
      <c r="L52" s="22"/>
      <c r="N52" s="22"/>
      <c r="P52" s="22"/>
      <c r="T52" s="30"/>
      <c r="U52" s="30"/>
      <c r="V52" s="30"/>
      <c r="W52" s="30"/>
      <c r="X52" s="30"/>
      <c r="Y52" s="30"/>
      <c r="Z52" s="30"/>
      <c r="AA52" s="30"/>
      <c r="AB52" s="30"/>
    </row>
    <row r="53" spans="2:28" x14ac:dyDescent="0.25">
      <c r="T53" s="30"/>
      <c r="U53" s="30"/>
      <c r="V53" s="30"/>
      <c r="W53" s="30"/>
      <c r="X53" s="30"/>
      <c r="Y53" s="30"/>
      <c r="Z53" s="30"/>
      <c r="AA53" s="30"/>
      <c r="AB53" s="30"/>
    </row>
    <row r="54" spans="2:28" x14ac:dyDescent="0.25">
      <c r="T54" s="30"/>
      <c r="U54" s="30"/>
      <c r="V54" s="30"/>
      <c r="W54" s="30"/>
      <c r="X54" s="30"/>
      <c r="Y54" s="30"/>
      <c r="Z54" s="30"/>
      <c r="AA54" s="30"/>
      <c r="AB54" s="30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1027-0.9x144</vt:lpstr>
      <vt:lpstr>資料統整</vt:lpstr>
      <vt:lpstr>葉片模擬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</cp:lastModifiedBy>
  <cp:lastPrinted>2009-11-04T01:48:53Z</cp:lastPrinted>
  <dcterms:created xsi:type="dcterms:W3CDTF">1997-01-14T01:50:29Z</dcterms:created>
  <dcterms:modified xsi:type="dcterms:W3CDTF">2017-12-04T15:38:08Z</dcterms:modified>
</cp:coreProperties>
</file>