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urrid/Documents/Perso/P11/Livrables_P11/"/>
    </mc:Choice>
  </mc:AlternateContent>
  <xr:revisionPtr revIDLastSave="0" documentId="13_ncr:1_{389A82BA-D7AB-C443-9132-2A4BAE10D94D}" xr6:coauthVersionLast="47" xr6:coauthVersionMax="47" xr10:uidLastSave="{00000000-0000-0000-0000-000000000000}"/>
  <bookViews>
    <workbookView xWindow="0" yWindow="0" windowWidth="28800" windowHeight="18000" xr2:uid="{333515F6-0B6B-C543-A973-155CD13ED209}"/>
  </bookViews>
  <sheets>
    <sheet name="Problématiques" sheetId="8" r:id="rId1"/>
    <sheet name="Objectifs SMART" sheetId="6" r:id="rId2"/>
    <sheet name="Rétroplanning portfolio BI" sheetId="3" r:id="rId3"/>
  </sheets>
  <definedNames>
    <definedName name="ENGLISH">#REF!</definedName>
    <definedName name="FRANCA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A24" i="3"/>
  <c r="A23" i="3" s="1"/>
  <c r="B23" i="3"/>
  <c r="L23" i="3" s="1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G13" i="3"/>
  <c r="B13" i="3"/>
  <c r="H4" i="3"/>
  <c r="A22" i="3" l="1"/>
  <c r="A13" i="3"/>
  <c r="A14" i="3"/>
  <c r="A15" i="3"/>
  <c r="A16" i="3"/>
  <c r="A17" i="3"/>
  <c r="A18" i="3"/>
  <c r="A19" i="3"/>
  <c r="A20" i="3"/>
  <c r="A21" i="3"/>
  <c r="A27" i="3" l="1"/>
  <c r="H13" i="3"/>
  <c r="I13" i="3" l="1"/>
  <c r="M13" i="3" s="1"/>
  <c r="N13" i="3" s="1"/>
  <c r="G14" i="3"/>
  <c r="H14" i="3" s="1"/>
  <c r="G15" i="3" l="1"/>
  <c r="H15" i="3" s="1"/>
  <c r="I14" i="3"/>
  <c r="M14" i="3" s="1"/>
  <c r="N14" i="3" s="1"/>
  <c r="I15" i="3" l="1"/>
  <c r="M15" i="3" s="1"/>
  <c r="N15" i="3" s="1"/>
  <c r="G16" i="3"/>
  <c r="H16" i="3" s="1"/>
  <c r="I16" i="3" l="1"/>
  <c r="M16" i="3" s="1"/>
  <c r="N16" i="3" s="1"/>
  <c r="G17" i="3"/>
  <c r="H17" i="3" s="1"/>
  <c r="G18" i="3" l="1"/>
  <c r="H18" i="3" s="1"/>
  <c r="I17" i="3"/>
  <c r="M17" i="3" s="1"/>
  <c r="N17" i="3" s="1"/>
  <c r="G19" i="3" l="1"/>
  <c r="H19" i="3" s="1"/>
  <c r="I18" i="3"/>
  <c r="M18" i="3" s="1"/>
  <c r="N18" i="3" s="1"/>
  <c r="I19" i="3" l="1"/>
  <c r="M19" i="3" s="1"/>
  <c r="N19" i="3" s="1"/>
  <c r="G20" i="3"/>
  <c r="H20" i="3" s="1"/>
  <c r="I20" i="3" l="1"/>
  <c r="M20" i="3" s="1"/>
  <c r="N20" i="3" s="1"/>
  <c r="G21" i="3"/>
  <c r="H21" i="3" s="1"/>
  <c r="G22" i="3" l="1"/>
  <c r="H22" i="3" s="1"/>
  <c r="I21" i="3"/>
  <c r="M21" i="3" s="1"/>
  <c r="N21" i="3" s="1"/>
  <c r="I22" i="3" l="1"/>
  <c r="M22" i="3" s="1"/>
  <c r="N22" i="3" s="1"/>
  <c r="N24" i="3" s="1"/>
  <c r="K24" i="3" s="1"/>
  <c r="L24" i="3" s="1"/>
  <c r="G23" i="3"/>
  <c r="H23" i="3" s="1"/>
  <c r="I23" i="3" s="1"/>
  <c r="M23" i="3" s="1"/>
  <c r="N23" i="3" s="1"/>
</calcChain>
</file>

<file path=xl/sharedStrings.xml><?xml version="1.0" encoding="utf-8"?>
<sst xmlns="http://schemas.openxmlformats.org/spreadsheetml/2006/main" count="57" uniqueCount="57">
  <si>
    <t>Intitulé de l'étape</t>
  </si>
  <si>
    <t>Durée en jours</t>
  </si>
  <si>
    <t>Date de début</t>
  </si>
  <si>
    <t>Élaboration du cahier des charges avec rétroplanning et diagramme de Gantt (Excel)</t>
  </si>
  <si>
    <t>Analyse des besoins métier (rapport au format Word)</t>
  </si>
  <si>
    <t>Création d'une carte mentale pour répertorier le contenu à mettre sur GitHub (Miro)</t>
  </si>
  <si>
    <t>Création d'un compte GitHub pour le porfolio</t>
  </si>
  <si>
    <t>Intégration de 10 projets et certificats : 11 repositories (GitHub)</t>
  </si>
  <si>
    <t>Création de 2 mock-ups pour le CV interactif (Miro)</t>
  </si>
  <si>
    <t>Compilation des données pour le CV interactif Power BI (Excel)</t>
  </si>
  <si>
    <t>Création d'un compte Power BI sur le cloud de Microsoft - Nom de domaine : curridbia</t>
  </si>
  <si>
    <t>Conception du CV interactif et mise en ligne (Power BI)</t>
  </si>
  <si>
    <t>Création d'un tableau de bord de veille métier (Excel)</t>
  </si>
  <si>
    <t>Relecture générale et buffer</t>
  </si>
  <si>
    <r>
      <t xml:space="preserve">
Pour l'utiliser : 
1. </t>
    </r>
    <r>
      <rPr>
        <b/>
        <sz val="12"/>
        <rFont val="Calibri"/>
        <family val="2"/>
      </rPr>
      <t>Créez une copie</t>
    </r>
    <r>
      <rPr>
        <sz val="12"/>
        <rFont val="Calibri"/>
        <family val="2"/>
      </rPr>
      <t xml:space="preserve"> de ce document ;
2. </t>
    </r>
    <r>
      <rPr>
        <b/>
        <sz val="12"/>
        <rFont val="Calibri"/>
        <family val="2"/>
      </rPr>
      <t>Ne modifiez que les zones jaunes</t>
    </r>
    <r>
      <rPr>
        <sz val="12"/>
        <rFont val="Calibri"/>
        <family val="2"/>
      </rPr>
      <t xml:space="preserve"> : le planning sera automatiquement généré. </t>
    </r>
  </si>
  <si>
    <t>Français</t>
  </si>
  <si>
    <t>Date de début de projet</t>
  </si>
  <si>
    <t>Deadline fin de projet</t>
  </si>
  <si>
    <t>Planning initial</t>
  </si>
  <si>
    <t>Réajustement</t>
  </si>
  <si>
    <t>Durée (j)</t>
  </si>
  <si>
    <t>% projet restant</t>
  </si>
  <si>
    <t>Etapes</t>
  </si>
  <si>
    <t>Date de fin cible</t>
  </si>
  <si>
    <t>Progression théorique</t>
  </si>
  <si>
    <t>Colonne1</t>
  </si>
  <si>
    <t>Progression réelle en %</t>
  </si>
  <si>
    <t>Date de fin suggérée</t>
  </si>
  <si>
    <t>Nombre total de jours</t>
  </si>
  <si>
    <t>Nb projets</t>
  </si>
  <si>
    <t>Objectifs SMART d’élaboration du portfolio</t>
  </si>
  <si>
    <t>Spécifique</t>
  </si>
  <si>
    <t>Créer un portfolio en ligne mettant en valeur mes compétences en data et mes projets réalisés, accessible depuis un CV interactif.</t>
  </si>
  <si>
    <t>Mesurable</t>
  </si>
  <si>
    <t xml:space="preserve">Le portfolio comportera : 10 projets data, 1 cahier des charges, 1 Carte mentale, 1 analyse des besoins métier, 1 CV interactif public (conçu à partir de 2 mock-ups), 1 tableau de bord de veille métier, 1 vidéo explicative </t>
  </si>
  <si>
    <t>Atteignable</t>
  </si>
  <si>
    <t>Utilisation d’une plateforme et d’outils accessibles.</t>
  </si>
  <si>
    <t>Réaliste</t>
  </si>
  <si>
    <t>Prévoir un design sobre et professionnel, sans viser une complexité excessive, en réutilisant des projets déjà réalisés ou en cours.</t>
  </si>
  <si>
    <t>Temporellement défini</t>
  </si>
  <si>
    <t>Finaliser le portfolio complet dans un délai de 4 semaines, avec une publication en ligne et vérification de tous les liens et contenus.</t>
  </si>
  <si>
    <t>Rétroplanning pour la création du portfolio professionnel de la data</t>
  </si>
  <si>
    <t>Gestion de la data</t>
  </si>
  <si>
    <t>Défis techniques</t>
  </si>
  <si>
    <t>•Volume massif de données générées (essais en vol, capteurs, maintenance, clients, etc.).</t>
  </si>
  <si>
    <t>•Besoin de structuration via des systèmes robustes de gestion (type Data Lake).</t>
  </si>
  <si>
    <t>•Intégration et interopérabilité des sources de données.</t>
  </si>
  <si>
    <t>•Sécurisation des données sensibles (cybersécurité, confidentialité).</t>
  </si>
  <si>
    <t>•Mise en place d’infrastructures évolutives et performantes.</t>
  </si>
  <si>
    <t>•Utilisation de l’IA et de l’apprentissage automatique pour l’analyse.</t>
  </si>
  <si>
    <t xml:space="preserve">Problématiques </t>
  </si>
  <si>
    <t>Chef de projet Data Analyst</t>
  </si>
  <si>
    <t>•Expérimenté et polyvalent, avec capacité de pilotage de projets data complexes.</t>
  </si>
  <si>
    <t>•Intérêt pour l’innovation et possibilité d’évolution vers un rôle de manager d’équipe.</t>
  </si>
  <si>
    <t>•Maîtrise des outils d’analyse avancés et des environnements Big Data.</t>
  </si>
  <si>
    <t>•Anglais technique ou opérationnel est plus.</t>
  </si>
  <si>
    <t>Profil recherché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</si>
</sst>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4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28"/>
      <name val="Calibri"/>
      <family val="2"/>
    </font>
    <font>
      <b/>
      <sz val="28"/>
      <name val="Calibri"/>
      <family val="2"/>
    </font>
    <font>
      <b/>
      <sz val="28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28"/>
      <color rgb="FF000000"/>
      <name val="Calibri"/>
      <family val="2"/>
    </font>
    <font>
      <sz val="28"/>
      <color theme="1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ck">
        <color rgb="FFFF0000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hair">
        <color rgb="FF999999"/>
      </bottom>
      <diagonal/>
    </border>
    <border>
      <left/>
      <right style="thick">
        <color rgb="FFFF0000"/>
      </right>
      <top/>
      <bottom style="hair">
        <color rgb="FF999999"/>
      </bottom>
      <diagonal/>
    </border>
    <border>
      <left/>
      <right/>
      <top style="hair">
        <color rgb="FF999999"/>
      </top>
      <bottom style="hair">
        <color rgb="FF999999"/>
      </bottom>
      <diagonal/>
    </border>
    <border>
      <left style="thin">
        <color rgb="FFFFFFFF"/>
      </left>
      <right/>
      <top/>
      <bottom style="hair">
        <color rgb="FF999999"/>
      </bottom>
      <diagonal/>
    </border>
    <border>
      <left/>
      <right/>
      <top style="hair">
        <color rgb="FF999999"/>
      </top>
      <bottom style="thin">
        <color indexed="64"/>
      </bottom>
      <diagonal/>
    </border>
    <border>
      <left/>
      <right style="thick">
        <color rgb="FFFF0000"/>
      </right>
      <top style="hair">
        <color rgb="FF999999"/>
      </top>
      <bottom/>
      <diagonal/>
    </border>
    <border>
      <left/>
      <right style="thin">
        <color rgb="FFFFFFFF"/>
      </right>
      <top style="hair">
        <color rgb="FF999999"/>
      </top>
      <bottom style="thin">
        <color indexed="64"/>
      </bottom>
      <diagonal/>
    </border>
    <border>
      <left style="thin">
        <color rgb="FFFFFFFF"/>
      </left>
      <right/>
      <top style="hair">
        <color rgb="FF999999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ck">
        <color rgb="FFFF0000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/>
    <xf numFmtId="0" fontId="3" fillId="0" borderId="0" xfId="1" applyFont="1" applyAlignment="1">
      <alignment vertical="center"/>
    </xf>
    <xf numFmtId="0" fontId="3" fillId="0" borderId="0" xfId="1" applyFont="1" applyAlignment="1">
      <alignment vertical="top" wrapText="1"/>
    </xf>
    <xf numFmtId="0" fontId="3" fillId="0" borderId="0" xfId="1" applyFont="1"/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vertical="center" wrapText="1"/>
    </xf>
    <xf numFmtId="14" fontId="5" fillId="0" borderId="3" xfId="1" applyNumberFormat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5" xfId="1" applyFont="1" applyBorder="1" applyAlignment="1">
      <alignment wrapText="1"/>
    </xf>
    <xf numFmtId="0" fontId="3" fillId="0" borderId="7" xfId="1" applyFont="1" applyBorder="1"/>
    <xf numFmtId="0" fontId="4" fillId="0" borderId="0" xfId="1" applyFont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wrapText="1"/>
    </xf>
    <xf numFmtId="9" fontId="4" fillId="0" borderId="0" xfId="1" applyNumberFormat="1" applyFont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1" fontId="3" fillId="0" borderId="0" xfId="1" applyNumberFormat="1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13" xfId="1" applyFont="1" applyBorder="1"/>
    <xf numFmtId="1" fontId="3" fillId="0" borderId="13" xfId="1" applyNumberFormat="1" applyFont="1" applyBorder="1" applyAlignment="1">
      <alignment horizontal="center" wrapText="1"/>
    </xf>
    <xf numFmtId="9" fontId="4" fillId="0" borderId="14" xfId="1" applyNumberFormat="1" applyFont="1" applyBorder="1" applyAlignment="1">
      <alignment horizontal="center"/>
    </xf>
    <xf numFmtId="9" fontId="3" fillId="0" borderId="15" xfId="1" applyNumberFormat="1" applyFont="1" applyBorder="1" applyAlignment="1">
      <alignment horizontal="center" vertical="center"/>
    </xf>
    <xf numFmtId="9" fontId="3" fillId="0" borderId="0" xfId="1" applyNumberFormat="1" applyFont="1"/>
    <xf numFmtId="1" fontId="3" fillId="0" borderId="17" xfId="1" applyNumberFormat="1" applyFont="1" applyBorder="1" applyAlignment="1">
      <alignment horizontal="center" wrapText="1"/>
    </xf>
    <xf numFmtId="9" fontId="4" fillId="0" borderId="18" xfId="1" applyNumberFormat="1" applyFont="1" applyBorder="1" applyAlignment="1">
      <alignment horizontal="center"/>
    </xf>
    <xf numFmtId="9" fontId="3" fillId="0" borderId="19" xfId="1" applyNumberFormat="1" applyFont="1" applyBorder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0" borderId="21" xfId="1" applyFont="1" applyBorder="1"/>
    <xf numFmtId="0" fontId="4" fillId="0" borderId="12" xfId="1" applyFont="1" applyBorder="1" applyAlignment="1">
      <alignment horizontal="right" vertical="center"/>
    </xf>
    <xf numFmtId="1" fontId="4" fillId="0" borderId="0" xfId="1" applyNumberFormat="1" applyFont="1" applyAlignment="1">
      <alignment horizontal="center" vertical="center"/>
    </xf>
    <xf numFmtId="0" fontId="4" fillId="0" borderId="22" xfId="1" applyFont="1" applyBorder="1" applyAlignment="1">
      <alignment horizontal="right" vertical="center"/>
    </xf>
    <xf numFmtId="0" fontId="4" fillId="0" borderId="23" xfId="1" applyFont="1" applyBorder="1"/>
    <xf numFmtId="165" fontId="4" fillId="0" borderId="24" xfId="1" applyNumberFormat="1" applyFont="1" applyBorder="1" applyAlignment="1">
      <alignment horizontal="center" vertical="center"/>
    </xf>
    <xf numFmtId="2" fontId="4" fillId="0" borderId="25" xfId="1" applyNumberFormat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9" fillId="0" borderId="0" xfId="1" applyFont="1"/>
    <xf numFmtId="0" fontId="1" fillId="0" borderId="0" xfId="1"/>
    <xf numFmtId="0" fontId="10" fillId="0" borderId="0" xfId="1" applyFont="1"/>
    <xf numFmtId="14" fontId="3" fillId="0" borderId="13" xfId="1" applyNumberFormat="1" applyFont="1" applyBorder="1" applyAlignment="1">
      <alignment horizontal="center"/>
    </xf>
    <xf numFmtId="14" fontId="4" fillId="0" borderId="13" xfId="1" applyNumberFormat="1" applyFont="1" applyBorder="1" applyAlignment="1">
      <alignment horizontal="center"/>
    </xf>
    <xf numFmtId="14" fontId="4" fillId="0" borderId="16" xfId="1" applyNumberFormat="1" applyFont="1" applyBorder="1" applyAlignment="1">
      <alignment horizontal="center" vertical="center"/>
    </xf>
    <xf numFmtId="14" fontId="4" fillId="0" borderId="20" xfId="1" applyNumberFormat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7" fillId="0" borderId="7" xfId="1" applyFont="1" applyBorder="1"/>
    <xf numFmtId="0" fontId="7" fillId="0" borderId="8" xfId="1" applyFont="1" applyBorder="1"/>
    <xf numFmtId="0" fontId="6" fillId="0" borderId="6" xfId="1" applyFont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3" fillId="0" borderId="0" xfId="1" applyFont="1"/>
    <xf numFmtId="0" fontId="4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vertical="center" wrapText="1"/>
    </xf>
    <xf numFmtId="0" fontId="3" fillId="0" borderId="4" xfId="1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1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 wrapText="1" indent="1" readingOrder="1"/>
    </xf>
    <xf numFmtId="0" fontId="16" fillId="0" borderId="0" xfId="0" applyFont="1" applyAlignment="1">
      <alignment horizontal="left" vertical="center" wrapText="1" indent="1" readingOrder="1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 vertical="center" wrapText="1" indent="1" readingOrder="1"/>
    </xf>
    <xf numFmtId="0" fontId="21" fillId="0" borderId="0" xfId="0" applyFont="1"/>
    <xf numFmtId="0" fontId="20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left" vertical="center" indent="2" readingOrder="1"/>
    </xf>
    <xf numFmtId="0" fontId="15" fillId="0" borderId="0" xfId="0" applyFont="1" applyAlignment="1">
      <alignment horizontal="left" vertical="center" readingOrder="1"/>
    </xf>
    <xf numFmtId="0" fontId="16" fillId="0" borderId="0" xfId="0" applyFont="1" applyAlignment="1">
      <alignment horizontal="left" vertical="center" indent="2" readingOrder="1"/>
    </xf>
  </cellXfs>
  <cellStyles count="2">
    <cellStyle name="Normal" xfId="0" builtinId="0"/>
    <cellStyle name="Normal 2" xfId="1" xr:uid="{C354548F-4112-5F45-80A8-622D92418F3B}"/>
  </cellStyles>
  <dxfs count="16">
    <dxf>
      <font>
        <color theme="7"/>
      </font>
      <fill>
        <patternFill patternType="solid">
          <fgColor rgb="FFFFFFFF"/>
          <bgColor rgb="FFFFFFFF"/>
        </patternFill>
      </fill>
    </dxf>
    <dxf>
      <font>
        <color theme="8"/>
      </font>
      <fill>
        <patternFill patternType="solid">
          <fgColor rgb="FFFFFFFF"/>
          <bgColor rgb="FFFFFFFF"/>
        </patternFill>
      </fill>
    </dxf>
    <dxf>
      <font>
        <color theme="7"/>
      </font>
      <fill>
        <patternFill patternType="solid">
          <fgColor rgb="FFFFFFFF"/>
          <bgColor rgb="FFFFFFFF"/>
        </patternFill>
      </fill>
    </dxf>
    <dxf>
      <font>
        <color theme="8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 style="hair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FFFFFF"/>
        </right>
        <top style="hair">
          <color rgb="FF999999"/>
        </top>
        <bottom style="hair">
          <color rgb="FF99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 style="thick">
          <color rgb="FFFF0000"/>
        </right>
        <top/>
        <bottom style="hair">
          <color rgb="FF99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hair">
          <color rgb="FF99999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diagonalUp="0" diagonalDown="0">
        <left/>
        <right/>
        <top/>
        <bottom style="hair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ck">
          <color rgb="FFFFFFFF"/>
        </right>
        <top style="thick">
          <color rgb="FFFFFFFF"/>
        </top>
        <bottom style="thick">
          <color rgb="FFFFFFFF"/>
        </bottom>
        <vertical/>
        <horizontal/>
      </border>
    </dxf>
    <dxf>
      <border outline="0">
        <left style="thin">
          <color rgb="FFFFFFFF"/>
        </left>
        <right style="thin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Rétroplanning pour la création du portfolio professionnel de la data de Nathalie Currid (Diagramme de Gantt</a:t>
            </a:r>
            <a:r>
              <a:rPr lang="fr-F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'Rétroplanning portfolio BI'!$G$13:$G$23</c:f>
              <c:numCache>
                <c:formatCode>m/d/yy</c:formatCode>
                <c:ptCount val="11"/>
                <c:pt idx="0">
                  <c:v>45801</c:v>
                </c:pt>
                <c:pt idx="1">
                  <c:v>45802.8</c:v>
                </c:pt>
                <c:pt idx="2">
                  <c:v>45805.5</c:v>
                </c:pt>
                <c:pt idx="3">
                  <c:v>45809.1</c:v>
                </c:pt>
                <c:pt idx="4">
                  <c:v>45810</c:v>
                </c:pt>
                <c:pt idx="5">
                  <c:v>45814.5</c:v>
                </c:pt>
                <c:pt idx="6">
                  <c:v>45816.3</c:v>
                </c:pt>
                <c:pt idx="7">
                  <c:v>45818.100000000006</c:v>
                </c:pt>
                <c:pt idx="8">
                  <c:v>45819.000000000007</c:v>
                </c:pt>
                <c:pt idx="9">
                  <c:v>45824.400000000009</c:v>
                </c:pt>
                <c:pt idx="10">
                  <c:v>45826.200000000012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5-BB48-A817-CD7F676FEA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'Rétroplanning portfolio BI'!$F$13:$F$23</c:f>
              <c:numCache>
                <c:formatCode>0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5-BB48-A817-CD7F676FEA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'Rétroplanning portfolio BI'!$E$12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5-BB48-A817-CD7F676FEA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'Rétroplanning portfolio BI'!$E$13:$E$23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5-BB48-A817-CD7F676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968720"/>
        <c:axId val="693194880"/>
      </c:barChart>
      <c:catAx>
        <c:axId val="91896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Etape</a:t>
                </a:r>
                <a:r>
                  <a:rPr lang="fr-FR" baseline="0"/>
                  <a:t>s du projet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4880"/>
        <c:crosses val="autoZero"/>
        <c:auto val="1"/>
        <c:lblAlgn val="ctr"/>
        <c:lblOffset val="100"/>
        <c:noMultiLvlLbl val="0"/>
      </c:catAx>
      <c:valAx>
        <c:axId val="6931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89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229680</xdr:colOff>
      <xdr:row>25</xdr:row>
      <xdr:rowOff>0</xdr:rowOff>
    </xdr:from>
    <xdr:to>
      <xdr:col>11</xdr:col>
      <xdr:colOff>1553723</xdr:colOff>
      <xdr:row>78</xdr:row>
      <xdr:rowOff>130086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C858CAF-5CD9-3F94-6C97-FFDEC0CD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5FFAF-874D-6D4C-8512-C024B383BB29}" name="Tableau2" displayName="Tableau2" ref="D12:L23" totalsRowShown="0" headerRowDxfId="15" tableBorderDxfId="14">
  <autoFilter ref="D12:L23" xr:uid="{B9D65438-A29D-4F4B-ACB9-EC849E105F10}"/>
  <tableColumns count="9">
    <tableColumn id="1" xr3:uid="{07457318-6227-8D4C-A926-A281135CD893}" name="Etapes" dataDxfId="13"/>
    <tableColumn id="2" xr3:uid="{78D3CB4A-4A21-9640-A94E-B088BB299646}" name="Intitulé de l'étape" dataDxfId="12"/>
    <tableColumn id="3" xr3:uid="{25071CA5-DA18-C240-BF66-4C8738E9330D}" name="Durée en jours" dataDxfId="11"/>
    <tableColumn id="4" xr3:uid="{83C04020-3CEF-EB4F-BF9E-56E13C8F2C4C}" name="Date de début" dataDxfId="10">
      <calculatedColumnFormula>IFERROR(IF(H12=$E$6,"",H12),"")</calculatedColumnFormula>
    </tableColumn>
    <tableColumn id="5" xr3:uid="{CDD78862-2AF2-4042-AB4E-AC90E2CB1BD0}" name="Date de fin cible" dataDxfId="9">
      <calculatedColumnFormula>IFERROR(IF(G13="","",A13+G13),"")</calculatedColumnFormula>
    </tableColumn>
    <tableColumn id="6" xr3:uid="{F5726A29-3138-9E42-9FEB-612A8BA4453A}" name="Progression théorique" dataDxfId="8">
      <calculatedColumnFormula>IFERROR(IF(TODAY()&gt;=H13,"100%",IF(AND(TODAY()&lt;=H13,TODAY()&gt;=G13),(TODAY()-G13)/A13,"")),"")</calculatedColumnFormula>
    </tableColumn>
    <tableColumn id="7" xr3:uid="{E2D9C2C2-97EC-3746-A4B8-D3D3E850E3BD}" name="Colonne1" dataDxfId="7"/>
    <tableColumn id="8" xr3:uid="{433155EF-C79A-D746-8BE9-3AF87509EFEE}" name="Progression réelle en %" dataDxfId="6"/>
    <tableColumn id="9" xr3:uid="{5EF1FC75-93BB-D241-A2AD-71A30A00DCA1}" name="Date de fin suggérée" dataDxfId="5">
      <calculatedColumnFormula>IF(AND(K13&lt;&gt;"",K13&lt;100%), TODAY() + ROUND((1 - K13) * B13, 0), "-")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1592-1A9C-8143-953E-A1EE7DFAA928}">
  <dimension ref="A2:A21"/>
  <sheetViews>
    <sheetView showGridLines="0" tabSelected="1" workbookViewId="0">
      <selection activeCell="A7" sqref="A7"/>
    </sheetView>
  </sheetViews>
  <sheetFormatPr baseColWidth="10" defaultRowHeight="24" x14ac:dyDescent="0.3"/>
  <cols>
    <col min="1" max="1" width="164.6640625" style="69" customWidth="1"/>
    <col min="2" max="16384" width="10.83203125" style="69"/>
  </cols>
  <sheetData>
    <row r="2" spans="1:1" s="67" customFormat="1" ht="37" x14ac:dyDescent="0.45">
      <c r="A2" s="66" t="s">
        <v>50</v>
      </c>
    </row>
    <row r="4" spans="1:1" x14ac:dyDescent="0.3">
      <c r="A4" s="70" t="s">
        <v>42</v>
      </c>
    </row>
    <row r="5" spans="1:1" x14ac:dyDescent="0.3">
      <c r="A5" s="71" t="s">
        <v>44</v>
      </c>
    </row>
    <row r="6" spans="1:1" x14ac:dyDescent="0.3">
      <c r="A6" s="71" t="s">
        <v>45</v>
      </c>
    </row>
    <row r="7" spans="1:1" x14ac:dyDescent="0.3">
      <c r="A7" s="71"/>
    </row>
    <row r="8" spans="1:1" x14ac:dyDescent="0.3">
      <c r="A8" s="70" t="s">
        <v>43</v>
      </c>
    </row>
    <row r="9" spans="1:1" x14ac:dyDescent="0.3">
      <c r="A9" s="71" t="s">
        <v>46</v>
      </c>
    </row>
    <row r="10" spans="1:1" x14ac:dyDescent="0.3">
      <c r="A10" s="71" t="s">
        <v>47</v>
      </c>
    </row>
    <row r="11" spans="1:1" x14ac:dyDescent="0.3">
      <c r="A11" s="71" t="s">
        <v>48</v>
      </c>
    </row>
    <row r="12" spans="1:1" x14ac:dyDescent="0.3">
      <c r="A12" s="71" t="s">
        <v>49</v>
      </c>
    </row>
    <row r="13" spans="1:1" x14ac:dyDescent="0.3">
      <c r="A13" s="71"/>
    </row>
    <row r="14" spans="1:1" x14ac:dyDescent="0.3">
      <c r="A14" s="68"/>
    </row>
    <row r="15" spans="1:1" s="67" customFormat="1" ht="37" x14ac:dyDescent="0.45">
      <c r="A15" s="66" t="s">
        <v>56</v>
      </c>
    </row>
    <row r="16" spans="1:1" s="67" customFormat="1" ht="20" customHeight="1" x14ac:dyDescent="0.45">
      <c r="A16" s="66"/>
    </row>
    <row r="17" spans="1:1" x14ac:dyDescent="0.3">
      <c r="A17" s="72" t="s">
        <v>51</v>
      </c>
    </row>
    <row r="18" spans="1:1" x14ac:dyDescent="0.3">
      <c r="A18" s="73" t="s">
        <v>52</v>
      </c>
    </row>
    <row r="19" spans="1:1" x14ac:dyDescent="0.3">
      <c r="A19" s="73" t="s">
        <v>53</v>
      </c>
    </row>
    <row r="20" spans="1:1" x14ac:dyDescent="0.3">
      <c r="A20" s="73" t="s">
        <v>54</v>
      </c>
    </row>
    <row r="21" spans="1:1" x14ac:dyDescent="0.3">
      <c r="A21" s="73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587B-5009-4D43-92BC-CDCCB68D3BEE}">
  <dimension ref="A2:A17"/>
  <sheetViews>
    <sheetView showGridLines="0" workbookViewId="0">
      <selection activeCell="A5" sqref="A5"/>
    </sheetView>
  </sheetViews>
  <sheetFormatPr baseColWidth="10" defaultRowHeight="16" x14ac:dyDescent="0.2"/>
  <cols>
    <col min="1" max="1" width="164.6640625" customWidth="1"/>
  </cols>
  <sheetData>
    <row r="2" spans="1:1" s="63" customFormat="1" ht="37" x14ac:dyDescent="0.45">
      <c r="A2" s="62" t="s">
        <v>30</v>
      </c>
    </row>
    <row r="4" spans="1:1" ht="25" x14ac:dyDescent="0.2">
      <c r="A4" s="64" t="s">
        <v>31</v>
      </c>
    </row>
    <row r="5" spans="1:1" ht="25" x14ac:dyDescent="0.2">
      <c r="A5" s="65" t="s">
        <v>32</v>
      </c>
    </row>
    <row r="6" spans="1:1" ht="24" x14ac:dyDescent="0.2">
      <c r="A6" s="65"/>
    </row>
    <row r="7" spans="1:1" ht="25" x14ac:dyDescent="0.2">
      <c r="A7" s="64" t="s">
        <v>33</v>
      </c>
    </row>
    <row r="8" spans="1:1" ht="50" x14ac:dyDescent="0.2">
      <c r="A8" s="65" t="s">
        <v>34</v>
      </c>
    </row>
    <row r="9" spans="1:1" ht="24" x14ac:dyDescent="0.2">
      <c r="A9" s="65"/>
    </row>
    <row r="10" spans="1:1" ht="25" x14ac:dyDescent="0.2">
      <c r="A10" s="64" t="s">
        <v>35</v>
      </c>
    </row>
    <row r="11" spans="1:1" ht="25" x14ac:dyDescent="0.2">
      <c r="A11" s="65" t="s">
        <v>36</v>
      </c>
    </row>
    <row r="12" spans="1:1" ht="24" x14ac:dyDescent="0.2">
      <c r="A12" s="65"/>
    </row>
    <row r="13" spans="1:1" ht="25" x14ac:dyDescent="0.2">
      <c r="A13" s="64" t="s">
        <v>37</v>
      </c>
    </row>
    <row r="14" spans="1:1" ht="25" x14ac:dyDescent="0.2">
      <c r="A14" s="65" t="s">
        <v>38</v>
      </c>
    </row>
    <row r="15" spans="1:1" ht="24" x14ac:dyDescent="0.2">
      <c r="A15" s="65"/>
    </row>
    <row r="16" spans="1:1" ht="25" x14ac:dyDescent="0.2">
      <c r="A16" s="64" t="s">
        <v>39</v>
      </c>
    </row>
    <row r="17" spans="1:1" ht="50" x14ac:dyDescent="0.2">
      <c r="A17" s="6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0911-1421-9A40-9B67-7C2E4EB0904C}">
  <sheetPr>
    <outlinePr summaryBelow="0"/>
  </sheetPr>
  <dimension ref="A1:N49"/>
  <sheetViews>
    <sheetView showGridLines="0" topLeftCell="C1" zoomScaleNormal="100" workbookViewId="0">
      <selection activeCell="D2" sqref="D2:H2"/>
    </sheetView>
  </sheetViews>
  <sheetFormatPr baseColWidth="10" defaultColWidth="12.6640625" defaultRowHeight="15.75" customHeight="1" outlineLevelCol="1" x14ac:dyDescent="0.2"/>
  <cols>
    <col min="1" max="1" width="4.6640625" style="43" hidden="1" customWidth="1" outlineLevel="1"/>
    <col min="2" max="2" width="9.83203125" style="43" hidden="1" customWidth="1" outlineLevel="1"/>
    <col min="3" max="3" width="3.5" style="43" customWidth="1" collapsed="1"/>
    <col min="4" max="4" width="24.5" style="43" customWidth="1"/>
    <col min="5" max="5" width="84.6640625" style="43" customWidth="1"/>
    <col min="6" max="6" width="17.6640625" style="43" customWidth="1"/>
    <col min="7" max="7" width="16.33203125" style="43" customWidth="1"/>
    <col min="8" max="8" width="16.83203125" style="43" customWidth="1"/>
    <col min="9" max="9" width="14.83203125" style="43" customWidth="1"/>
    <col min="10" max="10" width="0.5" style="43" hidden="1" customWidth="1"/>
    <col min="11" max="11" width="22.6640625" style="43" customWidth="1"/>
    <col min="12" max="12" width="20.5" style="44" customWidth="1"/>
    <col min="13" max="14" width="0" style="43" hidden="1" customWidth="1"/>
    <col min="15" max="16384" width="12.6640625" style="43"/>
  </cols>
  <sheetData>
    <row r="1" spans="1:14" s="61" customFormat="1" ht="42" customHeight="1" x14ac:dyDescent="0.45">
      <c r="A1" s="59"/>
      <c r="B1" s="59"/>
      <c r="C1" s="60"/>
      <c r="D1" s="60" t="s">
        <v>41</v>
      </c>
      <c r="E1" s="60"/>
      <c r="F1" s="60"/>
      <c r="G1" s="60"/>
      <c r="H1" s="60"/>
      <c r="I1" s="60"/>
      <c r="J1" s="60"/>
      <c r="K1" s="60"/>
      <c r="L1" s="60"/>
    </row>
    <row r="2" spans="1:14" s="5" customFormat="1" ht="16" x14ac:dyDescent="0.2">
      <c r="A2" s="3"/>
      <c r="B2" s="3"/>
      <c r="C2" s="4"/>
      <c r="D2" s="53" t="s">
        <v>14</v>
      </c>
      <c r="E2" s="54"/>
      <c r="F2" s="54"/>
      <c r="G2" s="54"/>
      <c r="H2" s="54"/>
      <c r="I2" s="53"/>
      <c r="J2" s="54"/>
      <c r="K2" s="54"/>
      <c r="L2" s="54"/>
    </row>
    <row r="3" spans="1:14" s="5" customFormat="1" ht="1.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4" s="5" customFormat="1" ht="1.5" customHeight="1" thickBot="1" x14ac:dyDescent="0.25">
      <c r="A4" s="3"/>
      <c r="B4" s="3"/>
      <c r="C4" s="55"/>
      <c r="D4" s="54"/>
      <c r="E4" s="54"/>
      <c r="F4" s="54"/>
      <c r="G4" s="3"/>
      <c r="H4" s="3" t="str">
        <f>IF(I4="Français","Langue:","Language:")</f>
        <v>Langue:</v>
      </c>
      <c r="I4" s="3" t="s">
        <v>15</v>
      </c>
      <c r="J4" s="3"/>
      <c r="K4" s="3"/>
    </row>
    <row r="5" spans="1:14" s="5" customFormat="1" ht="19.5" customHeight="1" thickTop="1" thickBot="1" x14ac:dyDescent="0.25">
      <c r="A5" s="3"/>
      <c r="B5" s="3"/>
      <c r="C5" s="6"/>
      <c r="D5" s="7" t="s">
        <v>16</v>
      </c>
      <c r="E5" s="8">
        <v>45801</v>
      </c>
      <c r="F5" s="3"/>
      <c r="G5" s="3"/>
      <c r="H5" s="3"/>
      <c r="I5" s="3"/>
      <c r="J5" s="3"/>
      <c r="K5" s="3"/>
      <c r="L5" s="3"/>
    </row>
    <row r="6" spans="1:14" s="5" customFormat="1" ht="24.75" customHeight="1" thickTop="1" thickBot="1" x14ac:dyDescent="0.25">
      <c r="A6" s="3"/>
      <c r="B6" s="3"/>
      <c r="C6" s="6"/>
      <c r="D6" s="7" t="s">
        <v>17</v>
      </c>
      <c r="E6" s="8">
        <v>45828</v>
      </c>
      <c r="F6" s="9"/>
      <c r="G6" s="3"/>
      <c r="H6" s="3"/>
      <c r="I6" s="3"/>
      <c r="J6" s="3"/>
      <c r="K6" s="3"/>
    </row>
    <row r="7" spans="1:14" s="5" customFormat="1" ht="24.75" hidden="1" customHeight="1" thickTop="1" thickBot="1" x14ac:dyDescent="0.25">
      <c r="A7" s="3"/>
      <c r="B7" s="3"/>
      <c r="F7" s="9"/>
      <c r="G7" s="3"/>
      <c r="H7" s="3"/>
      <c r="I7" s="3"/>
      <c r="J7" s="3"/>
      <c r="K7" s="3"/>
    </row>
    <row r="8" spans="1:14" s="5" customFormat="1" ht="21.75" hidden="1" customHeight="1" thickTop="1" thickBot="1" x14ac:dyDescent="0.25">
      <c r="A8" s="3"/>
      <c r="B8" s="3"/>
      <c r="F8" s="9"/>
      <c r="G8" s="3"/>
      <c r="H8" s="3"/>
      <c r="I8" s="3"/>
      <c r="J8" s="3"/>
      <c r="K8" s="3"/>
      <c r="L8" s="3"/>
    </row>
    <row r="9" spans="1:14" s="5" customFormat="1" ht="45.75" hidden="1" customHeight="1" thickTop="1" thickBot="1" x14ac:dyDescent="0.25">
      <c r="A9" s="3"/>
      <c r="B9" s="3"/>
      <c r="F9" s="56"/>
      <c r="G9" s="54"/>
      <c r="H9" s="3"/>
      <c r="J9" s="3"/>
      <c r="K9" s="57"/>
      <c r="L9" s="58"/>
    </row>
    <row r="10" spans="1:14" s="5" customFormat="1" ht="18" thickTop="1" thickBot="1" x14ac:dyDescent="0.25">
      <c r="A10" s="3"/>
      <c r="B10" s="3"/>
      <c r="C10" s="3"/>
      <c r="D10" s="3"/>
      <c r="E10" s="3"/>
      <c r="F10" s="3"/>
      <c r="G10" s="3"/>
      <c r="H10" s="3"/>
      <c r="J10" s="3"/>
      <c r="K10" s="3"/>
      <c r="L10" s="3"/>
    </row>
    <row r="11" spans="1:14" s="5" customFormat="1" ht="34.5" customHeight="1" thickTop="1" x14ac:dyDescent="0.3">
      <c r="A11" s="3"/>
      <c r="B11" s="3"/>
      <c r="C11" s="3"/>
      <c r="D11" s="10"/>
      <c r="E11" s="49" t="s">
        <v>18</v>
      </c>
      <c r="F11" s="50"/>
      <c r="G11" s="50"/>
      <c r="H11" s="51"/>
      <c r="I11" s="11"/>
      <c r="J11" s="9"/>
      <c r="K11" s="52" t="s">
        <v>19</v>
      </c>
      <c r="L11" s="51"/>
    </row>
    <row r="12" spans="1:14" s="5" customFormat="1" ht="30.75" customHeight="1" thickBot="1" x14ac:dyDescent="0.25">
      <c r="A12" s="12" t="s">
        <v>20</v>
      </c>
      <c r="B12" s="12" t="s">
        <v>21</v>
      </c>
      <c r="C12" s="3"/>
      <c r="D12" s="13" t="s">
        <v>22</v>
      </c>
      <c r="E12" s="14" t="s">
        <v>0</v>
      </c>
      <c r="F12" s="15" t="s">
        <v>1</v>
      </c>
      <c r="G12" s="16" t="s">
        <v>2</v>
      </c>
      <c r="H12" s="16" t="s">
        <v>23</v>
      </c>
      <c r="I12" s="17" t="s">
        <v>24</v>
      </c>
      <c r="J12" s="18" t="s">
        <v>25</v>
      </c>
      <c r="K12" s="16" t="s">
        <v>26</v>
      </c>
      <c r="L12" s="19" t="s">
        <v>27</v>
      </c>
    </row>
    <row r="13" spans="1:14" s="5" customFormat="1" ht="21.75" customHeight="1" thickTop="1" thickBot="1" x14ac:dyDescent="0.25">
      <c r="A13" s="20">
        <f t="shared" ref="A13:A23" si="0">IF(F13="","",F13/$F$24*$A$24)</f>
        <v>1.8</v>
      </c>
      <c r="B13" s="20">
        <f t="shared" ref="B13:B23" si="1">IF(F13="","",1-K13)</f>
        <v>0</v>
      </c>
      <c r="C13" s="3"/>
      <c r="D13" s="21">
        <v>1</v>
      </c>
      <c r="E13" s="22" t="s">
        <v>3</v>
      </c>
      <c r="F13" s="23">
        <v>2</v>
      </c>
      <c r="G13" s="45">
        <f>E5</f>
        <v>45801</v>
      </c>
      <c r="H13" s="46">
        <f t="shared" ref="H13:H23" si="2">IFERROR(IF(G13="","",A13+G13),"")</f>
        <v>45802.8</v>
      </c>
      <c r="I13" s="24" t="str">
        <f t="shared" ref="I13:I23" ca="1" si="3">IFERROR(IF(TODAY()&gt;=H13,"100%",IF(AND(TODAY()&lt;=H13,TODAY()&gt;=G13),(TODAY()-G13)/A13,"")),"")</f>
        <v>100%</v>
      </c>
      <c r="K13" s="25">
        <v>1</v>
      </c>
      <c r="L13" s="47" t="str">
        <f t="shared" ref="L13:L23" ca="1" si="4">IF(AND(K13&lt;&gt;"",K13&lt;100%), TODAY() + ROUND((1 - K13) * B13, 0), "-")</f>
        <v>-</v>
      </c>
      <c r="M13" s="26">
        <f ca="1">K13-I13</f>
        <v>0</v>
      </c>
      <c r="N13" s="5">
        <f t="shared" ref="N13:N23" ca="1" si="5">M13*F13</f>
        <v>0</v>
      </c>
    </row>
    <row r="14" spans="1:14" s="5" customFormat="1" ht="21.75" customHeight="1" thickTop="1" thickBot="1" x14ac:dyDescent="0.25">
      <c r="A14" s="20">
        <f t="shared" si="0"/>
        <v>2.7</v>
      </c>
      <c r="B14" s="20">
        <f t="shared" si="1"/>
        <v>0</v>
      </c>
      <c r="C14" s="3"/>
      <c r="D14" s="21">
        <v>2</v>
      </c>
      <c r="E14" s="22" t="s">
        <v>4</v>
      </c>
      <c r="F14" s="23">
        <v>3</v>
      </c>
      <c r="G14" s="45">
        <f t="shared" ref="G14:G23" si="6">IFERROR(IF(H13=$E$6,"",H13),"")</f>
        <v>45802.8</v>
      </c>
      <c r="H14" s="46">
        <f t="shared" si="2"/>
        <v>45805.5</v>
      </c>
      <c r="I14" s="24" t="str">
        <f t="shared" ca="1" si="3"/>
        <v>100%</v>
      </c>
      <c r="J14" s="18"/>
      <c r="K14" s="25">
        <v>1</v>
      </c>
      <c r="L14" s="47" t="str">
        <f t="shared" ca="1" si="4"/>
        <v>-</v>
      </c>
      <c r="M14" s="26">
        <f t="shared" ref="M14:M23" ca="1" si="7">K14-I14</f>
        <v>0</v>
      </c>
      <c r="N14" s="5">
        <f t="shared" ca="1" si="5"/>
        <v>0</v>
      </c>
    </row>
    <row r="15" spans="1:14" s="5" customFormat="1" ht="21.75" customHeight="1" thickTop="1" thickBot="1" x14ac:dyDescent="0.25">
      <c r="A15" s="20">
        <f t="shared" si="0"/>
        <v>3.6</v>
      </c>
      <c r="B15" s="20">
        <f t="shared" si="1"/>
        <v>0</v>
      </c>
      <c r="C15" s="3"/>
      <c r="D15" s="21">
        <v>3</v>
      </c>
      <c r="E15" s="22" t="s">
        <v>5</v>
      </c>
      <c r="F15" s="23">
        <v>4</v>
      </c>
      <c r="G15" s="45">
        <f t="shared" si="6"/>
        <v>45805.5</v>
      </c>
      <c r="H15" s="46">
        <f t="shared" si="2"/>
        <v>45809.1</v>
      </c>
      <c r="I15" s="24" t="str">
        <f t="shared" ca="1" si="3"/>
        <v>100%</v>
      </c>
      <c r="J15" s="18"/>
      <c r="K15" s="25">
        <v>1</v>
      </c>
      <c r="L15" s="47" t="str">
        <f t="shared" ca="1" si="4"/>
        <v>-</v>
      </c>
      <c r="M15" s="26">
        <f t="shared" ca="1" si="7"/>
        <v>0</v>
      </c>
      <c r="N15" s="5">
        <f t="shared" ca="1" si="5"/>
        <v>0</v>
      </c>
    </row>
    <row r="16" spans="1:14" s="5" customFormat="1" ht="21.75" customHeight="1" thickTop="1" thickBot="1" x14ac:dyDescent="0.25">
      <c r="A16" s="20">
        <f t="shared" si="0"/>
        <v>0.9</v>
      </c>
      <c r="B16" s="20">
        <f t="shared" si="1"/>
        <v>0</v>
      </c>
      <c r="C16" s="3"/>
      <c r="D16" s="21">
        <v>4</v>
      </c>
      <c r="E16" s="22" t="s">
        <v>6</v>
      </c>
      <c r="F16" s="23">
        <v>1</v>
      </c>
      <c r="G16" s="45">
        <f t="shared" si="6"/>
        <v>45809.1</v>
      </c>
      <c r="H16" s="46">
        <f t="shared" si="2"/>
        <v>45810</v>
      </c>
      <c r="I16" s="24" t="str">
        <f t="shared" ca="1" si="3"/>
        <v>100%</v>
      </c>
      <c r="J16" s="18"/>
      <c r="K16" s="25">
        <v>1</v>
      </c>
      <c r="L16" s="47" t="str">
        <f t="shared" ca="1" si="4"/>
        <v>-</v>
      </c>
      <c r="M16" s="26">
        <f t="shared" ca="1" si="7"/>
        <v>0</v>
      </c>
      <c r="N16" s="5">
        <f t="shared" ca="1" si="5"/>
        <v>0</v>
      </c>
    </row>
    <row r="17" spans="1:14" s="5" customFormat="1" ht="21.75" customHeight="1" thickTop="1" thickBot="1" x14ac:dyDescent="0.25">
      <c r="A17" s="20">
        <f t="shared" si="0"/>
        <v>4.5</v>
      </c>
      <c r="B17" s="20">
        <f t="shared" si="1"/>
        <v>0</v>
      </c>
      <c r="C17" s="3"/>
      <c r="D17" s="21">
        <v>5</v>
      </c>
      <c r="E17" s="22" t="s">
        <v>7</v>
      </c>
      <c r="F17" s="23">
        <v>5</v>
      </c>
      <c r="G17" s="45">
        <f t="shared" si="6"/>
        <v>45810</v>
      </c>
      <c r="H17" s="46">
        <f t="shared" si="2"/>
        <v>45814.5</v>
      </c>
      <c r="I17" s="24" t="str">
        <f t="shared" ca="1" si="3"/>
        <v>100%</v>
      </c>
      <c r="J17" s="18"/>
      <c r="K17" s="25">
        <v>1</v>
      </c>
      <c r="L17" s="47" t="str">
        <f t="shared" ca="1" si="4"/>
        <v>-</v>
      </c>
      <c r="M17" s="26">
        <f t="shared" ca="1" si="7"/>
        <v>0</v>
      </c>
      <c r="N17" s="5">
        <f t="shared" ca="1" si="5"/>
        <v>0</v>
      </c>
    </row>
    <row r="18" spans="1:14" s="5" customFormat="1" ht="21.75" customHeight="1" thickTop="1" thickBot="1" x14ac:dyDescent="0.25">
      <c r="A18" s="20">
        <f t="shared" si="0"/>
        <v>1.8</v>
      </c>
      <c r="B18" s="20">
        <f t="shared" si="1"/>
        <v>0</v>
      </c>
      <c r="C18" s="3"/>
      <c r="D18" s="21">
        <v>6</v>
      </c>
      <c r="E18" s="22" t="s">
        <v>8</v>
      </c>
      <c r="F18" s="23">
        <v>2</v>
      </c>
      <c r="G18" s="45">
        <f t="shared" si="6"/>
        <v>45814.5</v>
      </c>
      <c r="H18" s="46">
        <f t="shared" si="2"/>
        <v>45816.3</v>
      </c>
      <c r="I18" s="24" t="str">
        <f t="shared" ca="1" si="3"/>
        <v>100%</v>
      </c>
      <c r="J18" s="18"/>
      <c r="K18" s="25">
        <v>1</v>
      </c>
      <c r="L18" s="47" t="str">
        <f t="shared" ca="1" si="4"/>
        <v>-</v>
      </c>
      <c r="M18" s="26">
        <f t="shared" ca="1" si="7"/>
        <v>0</v>
      </c>
      <c r="N18" s="5">
        <f t="shared" ca="1" si="5"/>
        <v>0</v>
      </c>
    </row>
    <row r="19" spans="1:14" s="5" customFormat="1" ht="21.75" customHeight="1" thickTop="1" thickBot="1" x14ac:dyDescent="0.25">
      <c r="A19" s="20">
        <f t="shared" si="0"/>
        <v>1.8</v>
      </c>
      <c r="B19" s="20">
        <f t="shared" si="1"/>
        <v>0</v>
      </c>
      <c r="C19" s="3"/>
      <c r="D19" s="21">
        <v>7</v>
      </c>
      <c r="E19" s="22" t="s">
        <v>9</v>
      </c>
      <c r="F19" s="23">
        <v>2</v>
      </c>
      <c r="G19" s="45">
        <f t="shared" si="6"/>
        <v>45816.3</v>
      </c>
      <c r="H19" s="46">
        <f t="shared" si="2"/>
        <v>45818.100000000006</v>
      </c>
      <c r="I19" s="24" t="str">
        <f t="shared" ca="1" si="3"/>
        <v>100%</v>
      </c>
      <c r="J19" s="18"/>
      <c r="K19" s="25">
        <v>1</v>
      </c>
      <c r="L19" s="47" t="str">
        <f t="shared" ca="1" si="4"/>
        <v>-</v>
      </c>
      <c r="M19" s="26">
        <f t="shared" ca="1" si="7"/>
        <v>0</v>
      </c>
      <c r="N19" s="5">
        <f t="shared" ca="1" si="5"/>
        <v>0</v>
      </c>
    </row>
    <row r="20" spans="1:14" s="5" customFormat="1" ht="21.75" customHeight="1" thickTop="1" thickBot="1" x14ac:dyDescent="0.25">
      <c r="A20" s="20">
        <f t="shared" si="0"/>
        <v>0.9</v>
      </c>
      <c r="B20" s="20">
        <f t="shared" si="1"/>
        <v>0</v>
      </c>
      <c r="C20" s="3"/>
      <c r="D20" s="21">
        <v>8</v>
      </c>
      <c r="E20" s="22" t="s">
        <v>10</v>
      </c>
      <c r="F20" s="23">
        <v>1</v>
      </c>
      <c r="G20" s="45">
        <f t="shared" si="6"/>
        <v>45818.100000000006</v>
      </c>
      <c r="H20" s="46">
        <f t="shared" si="2"/>
        <v>45819.000000000007</v>
      </c>
      <c r="I20" s="24" t="str">
        <f t="shared" ca="1" si="3"/>
        <v>100%</v>
      </c>
      <c r="J20" s="18"/>
      <c r="K20" s="25">
        <v>1</v>
      </c>
      <c r="L20" s="47" t="str">
        <f t="shared" ca="1" si="4"/>
        <v>-</v>
      </c>
      <c r="M20" s="26">
        <f t="shared" ca="1" si="7"/>
        <v>0</v>
      </c>
      <c r="N20" s="5">
        <f t="shared" ca="1" si="5"/>
        <v>0</v>
      </c>
    </row>
    <row r="21" spans="1:14" s="5" customFormat="1" ht="21.75" customHeight="1" thickTop="1" thickBot="1" x14ac:dyDescent="0.25">
      <c r="A21" s="20">
        <f t="shared" si="0"/>
        <v>5.4</v>
      </c>
      <c r="B21" s="20">
        <f t="shared" si="1"/>
        <v>0</v>
      </c>
      <c r="C21" s="3"/>
      <c r="D21" s="21">
        <v>9</v>
      </c>
      <c r="E21" s="22" t="s">
        <v>11</v>
      </c>
      <c r="F21" s="23">
        <v>6</v>
      </c>
      <c r="G21" s="45">
        <f t="shared" si="6"/>
        <v>45819.000000000007</v>
      </c>
      <c r="H21" s="46">
        <f t="shared" si="2"/>
        <v>45824.400000000009</v>
      </c>
      <c r="I21" s="24" t="str">
        <f t="shared" ca="1" si="3"/>
        <v>100%</v>
      </c>
      <c r="J21" s="18"/>
      <c r="K21" s="25">
        <v>1</v>
      </c>
      <c r="L21" s="47" t="str">
        <f t="shared" ca="1" si="4"/>
        <v>-</v>
      </c>
      <c r="M21" s="26">
        <f t="shared" ca="1" si="7"/>
        <v>0</v>
      </c>
      <c r="N21" s="5">
        <f t="shared" ca="1" si="5"/>
        <v>0</v>
      </c>
    </row>
    <row r="22" spans="1:14" s="5" customFormat="1" ht="21.75" customHeight="1" thickTop="1" thickBot="1" x14ac:dyDescent="0.25">
      <c r="A22" s="20">
        <f t="shared" si="0"/>
        <v>1.8</v>
      </c>
      <c r="B22" s="20">
        <f t="shared" si="1"/>
        <v>0</v>
      </c>
      <c r="C22" s="3"/>
      <c r="D22" s="21">
        <v>10</v>
      </c>
      <c r="E22" s="22" t="s">
        <v>12</v>
      </c>
      <c r="F22" s="23">
        <v>2</v>
      </c>
      <c r="G22" s="45">
        <f t="shared" si="6"/>
        <v>45824.400000000009</v>
      </c>
      <c r="H22" s="46">
        <f t="shared" si="2"/>
        <v>45826.200000000012</v>
      </c>
      <c r="I22" s="24" t="str">
        <f t="shared" ca="1" si="3"/>
        <v>100%</v>
      </c>
      <c r="J22" s="18"/>
      <c r="K22" s="25">
        <v>1</v>
      </c>
      <c r="L22" s="47" t="str">
        <f t="shared" ca="1" si="4"/>
        <v>-</v>
      </c>
      <c r="M22" s="26">
        <f t="shared" ca="1" si="7"/>
        <v>0</v>
      </c>
      <c r="N22" s="5">
        <f t="shared" ca="1" si="5"/>
        <v>0</v>
      </c>
    </row>
    <row r="23" spans="1:14" s="5" customFormat="1" ht="21.75" customHeight="1" thickTop="1" thickBot="1" x14ac:dyDescent="0.25">
      <c r="A23" s="20">
        <f t="shared" si="0"/>
        <v>1.8</v>
      </c>
      <c r="B23" s="20">
        <f t="shared" si="1"/>
        <v>1</v>
      </c>
      <c r="C23" s="3"/>
      <c r="D23" s="21">
        <v>11</v>
      </c>
      <c r="E23" s="22" t="s">
        <v>13</v>
      </c>
      <c r="F23" s="27">
        <v>2</v>
      </c>
      <c r="G23" s="45">
        <f t="shared" si="6"/>
        <v>45826.200000000012</v>
      </c>
      <c r="H23" s="46">
        <f t="shared" si="2"/>
        <v>45828.000000000015</v>
      </c>
      <c r="I23" s="28" t="str">
        <f t="shared" ca="1" si="3"/>
        <v>100%</v>
      </c>
      <c r="J23" s="18"/>
      <c r="K23" s="29">
        <v>0</v>
      </c>
      <c r="L23" s="48">
        <f t="shared" ca="1" si="4"/>
        <v>45831</v>
      </c>
      <c r="M23" s="26">
        <f t="shared" ca="1" si="7"/>
        <v>-1</v>
      </c>
      <c r="N23" s="5">
        <f t="shared" ca="1" si="5"/>
        <v>-2</v>
      </c>
    </row>
    <row r="24" spans="1:14" s="5" customFormat="1" ht="21" customHeight="1" thickTop="1" x14ac:dyDescent="0.2">
      <c r="A24" s="30">
        <f>DATEDIF(E5,E6,"d")</f>
        <v>27</v>
      </c>
      <c r="B24" s="30"/>
      <c r="C24" s="3"/>
      <c r="D24" s="31"/>
      <c r="E24" s="32" t="s">
        <v>28</v>
      </c>
      <c r="F24" s="33">
        <f>F13+F14+F15+F16+F17+F18+F19+F20+F21+F22+F23</f>
        <v>30</v>
      </c>
      <c r="G24" s="34"/>
      <c r="H24" s="32"/>
      <c r="I24" s="35"/>
      <c r="J24" s="36"/>
      <c r="K24" s="37">
        <f ca="1">N24</f>
        <v>0</v>
      </c>
      <c r="L24" s="38" t="str">
        <f ca="1">IF(K24="","",IF(K24&gt;=0,"Jours d'avance","Jours de retard"))</f>
        <v>Jours d'avance</v>
      </c>
      <c r="N24" s="5">
        <f ca="1">SUM(N13:N22)</f>
        <v>0</v>
      </c>
    </row>
    <row r="25" spans="1:14" s="5" customFormat="1" ht="16" x14ac:dyDescent="0.2">
      <c r="A25" s="3"/>
      <c r="B25" s="3"/>
      <c r="C25" s="3"/>
      <c r="D25" s="3"/>
      <c r="E25" s="3"/>
      <c r="F25" s="3"/>
      <c r="G25" s="3"/>
      <c r="H25" s="3"/>
      <c r="I25" s="39"/>
      <c r="J25" s="3"/>
      <c r="K25" s="3"/>
      <c r="L25" s="3"/>
    </row>
    <row r="26" spans="1:14" s="2" customFormat="1" ht="13" hidden="1" customHeight="1" x14ac:dyDescent="0.2">
      <c r="A26" s="40" t="s">
        <v>29</v>
      </c>
      <c r="B26" s="40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s="2" customFormat="1" ht="14" hidden="1" x14ac:dyDescent="0.2">
      <c r="A27" s="1">
        <f>COUNTIFS(A13:A23,"&gt;0")</f>
        <v>11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s="2" customFormat="1" ht="14" hidden="1" x14ac:dyDescent="0.2">
      <c r="A28" s="1"/>
      <c r="B28" s="1"/>
      <c r="C28" s="1"/>
      <c r="D28" s="1"/>
      <c r="E28" s="1"/>
      <c r="F28" s="41"/>
      <c r="G28" s="1"/>
      <c r="H28" s="1"/>
      <c r="I28" s="1"/>
      <c r="J28" s="1"/>
      <c r="K28" s="1"/>
      <c r="L28" s="1"/>
    </row>
    <row r="29" spans="1:14" s="2" customFormat="1" ht="14" hidden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s="2" customFormat="1" ht="14" hidden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s="2" customFormat="1" ht="14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s="2" customFormat="1" ht="14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s="2" customFormat="1" ht="14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s="2" customFormat="1" ht="14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s="2" customFormat="1" ht="14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s="2" customFormat="1" ht="14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s="2" customFormat="1" ht="14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s="2" customFormat="1" ht="14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s="2" customFormat="1" ht="14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s="2" customFormat="1" ht="14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s="2" customFormat="1" ht="14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s="2" customFormat="1" ht="14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s="2" customFormat="1" ht="14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s="2" customFormat="1" ht="14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s="2" customFormat="1" ht="14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s="2" customFormat="1" ht="14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s="2" customFormat="1" ht="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s="42" customFormat="1" ht="15.75" customHeight="1" x14ac:dyDescent="0.2">
      <c r="L48" s="2"/>
    </row>
    <row r="49" spans="12:12" s="42" customFormat="1" ht="15.75" customHeight="1" x14ac:dyDescent="0.2">
      <c r="L49" s="2"/>
    </row>
  </sheetData>
  <mergeCells count="7">
    <mergeCell ref="E11:H11"/>
    <mergeCell ref="K11:L11"/>
    <mergeCell ref="D2:H2"/>
    <mergeCell ref="I2:L2"/>
    <mergeCell ref="C4:F4"/>
    <mergeCell ref="F9:G9"/>
    <mergeCell ref="K9:L9"/>
  </mergeCells>
  <conditionalFormatting sqref="A13:B23">
    <cfRule type="containsBlanks" dxfId="4" priority="1">
      <formula>LEN(TRIM(A13))=0</formula>
    </cfRule>
  </conditionalFormatting>
  <conditionalFormatting sqref="L24">
    <cfRule type="containsText" dxfId="3" priority="2" operator="containsText" text="behind">
      <formula>NOT(ISERROR(SEARCH(("behind"),(L24))))</formula>
    </cfRule>
    <cfRule type="containsText" dxfId="2" priority="3" operator="containsText" text="ahead">
      <formula>NOT(ISERROR(SEARCH(("ahead"),(L24))))</formula>
    </cfRule>
    <cfRule type="containsText" dxfId="1" priority="4" operator="containsText" text="retard">
      <formula>NOT(ISERROR(SEARCH(("retard"),(L24))))</formula>
    </cfRule>
    <cfRule type="containsText" dxfId="0" priority="5" operator="containsText" text="avance">
      <formula>NOT(ISERROR(SEARCH(("avance"),(L24))))</formula>
    </cfRule>
  </conditionalFormatting>
  <dataValidations disablePrompts="1" count="1">
    <dataValidation type="custom" allowBlank="1" showDropDown="1" sqref="E5:E6" xr:uid="{D0CBE4D0-73C5-184F-99F5-B6DDE9367815}">
      <formula1>OR(NOT(ISERROR(DATEVALUE(E5))), AND(ISNUMBER(E5), LEFT(CELL("format", E5))="D"))</formula1>
    </dataValidation>
  </dataValidations>
  <pageMargins left="0.7" right="0.7" top="0.75" bottom="0.75" header="0.3" footer="0.3"/>
  <ignoredErrors>
    <ignoredError sqref="G13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Problématiques</vt:lpstr>
      <vt:lpstr>Objectifs SMART</vt:lpstr>
      <vt:lpstr>Rétroplanning portfolio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Currid</dc:creator>
  <cp:lastModifiedBy>Nathalie Currid</cp:lastModifiedBy>
  <dcterms:created xsi:type="dcterms:W3CDTF">2025-06-18T20:48:01Z</dcterms:created>
  <dcterms:modified xsi:type="dcterms:W3CDTF">2025-06-22T14:46:41Z</dcterms:modified>
</cp:coreProperties>
</file>