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iuxi\Documents\Workspaces\codegenerator_ruby\generateConfData\instructions\"/>
    </mc:Choice>
  </mc:AlternateContent>
  <bookViews>
    <workbookView xWindow="9510" yWindow="1170" windowWidth="7575" windowHeight="6600" tabRatio="549" activeTab="3"/>
  </bookViews>
  <sheets>
    <sheet name="physical-dto(Server Side)" sheetId="5" r:id="rId1"/>
    <sheet name="cross(Controller &amp; DS.js)" sheetId="4" r:id="rId2"/>
    <sheet name="grid(html+js)" sheetId="2" r:id="rId3"/>
    <sheet name="add-update(html+js)" sheetId="1" r:id="rId4"/>
    <sheet name="Sheet1" sheetId="3" r:id="rId5"/>
  </sheets>
  <definedNames>
    <definedName name="_xlnm._FilterDatabase" localSheetId="3" hidden="1">'add-update(html+js)'!$A$1:$P$81</definedName>
  </definedNames>
  <calcPr calcId="152511"/>
</workbook>
</file>

<file path=xl/calcChain.xml><?xml version="1.0" encoding="utf-8"?>
<calcChain xmlns="http://schemas.openxmlformats.org/spreadsheetml/2006/main">
  <c r="K36" i="1" l="1"/>
  <c r="O36" i="1" s="1"/>
  <c r="L36" i="1"/>
  <c r="M36" i="1" s="1"/>
  <c r="L32" i="1"/>
  <c r="M32" i="1" s="1"/>
  <c r="L76" i="1" l="1"/>
  <c r="M76" i="1" s="1"/>
  <c r="K76" i="1"/>
  <c r="K80" i="1" l="1"/>
  <c r="L80" i="1"/>
  <c r="M80" i="1" s="1"/>
  <c r="K88" i="1" l="1"/>
  <c r="O23" i="4" l="1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L93" i="1"/>
  <c r="M93" i="1" s="1"/>
  <c r="K93" i="1"/>
  <c r="O93" i="1" s="1"/>
  <c r="L92" i="1"/>
  <c r="M92" i="1" s="1"/>
  <c r="K92" i="1"/>
  <c r="L91" i="1"/>
  <c r="M91" i="1" s="1"/>
  <c r="K91" i="1"/>
  <c r="K89" i="1"/>
  <c r="L88" i="1"/>
  <c r="O88" i="1" l="1"/>
  <c r="M88" i="1"/>
  <c r="L90" i="1"/>
  <c r="M90" i="1" s="1"/>
  <c r="K90" i="1"/>
  <c r="O90" i="1" s="1"/>
  <c r="L89" i="1"/>
  <c r="M89" i="1" s="1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C160" i="2" l="1"/>
  <c r="C146" i="2"/>
  <c r="E146" i="2" s="1"/>
  <c r="E160" i="2" l="1"/>
  <c r="D160" i="2" s="1"/>
  <c r="D146" i="2"/>
  <c r="L83" i="1"/>
  <c r="M83" i="1" s="1"/>
  <c r="L87" i="1" l="1"/>
  <c r="M87" i="1" s="1"/>
  <c r="K87" i="1"/>
  <c r="O87" i="1" s="1"/>
  <c r="L82" i="1"/>
  <c r="M82" i="1" s="1"/>
  <c r="L86" i="1"/>
  <c r="M86" i="1" s="1"/>
  <c r="L85" i="1"/>
  <c r="M85" i="1" s="1"/>
  <c r="L84" i="1"/>
  <c r="M84" i="1" s="1"/>
  <c r="C132" i="2" l="1"/>
  <c r="E132" i="2" s="1"/>
  <c r="M21" i="4" l="1"/>
  <c r="L21" i="4"/>
  <c r="K21" i="4"/>
  <c r="O21" i="4"/>
  <c r="N21" i="4"/>
  <c r="J21" i="4"/>
  <c r="I21" i="4"/>
  <c r="H21" i="4"/>
  <c r="G21" i="4"/>
  <c r="F21" i="4"/>
  <c r="E21" i="4"/>
  <c r="D21" i="4"/>
  <c r="C21" i="4"/>
  <c r="B21" i="4"/>
  <c r="D132" i="2" l="1"/>
  <c r="C118" i="2"/>
  <c r="E118" i="2" s="1"/>
  <c r="C104" i="2"/>
  <c r="E104" i="2" s="1"/>
  <c r="C90" i="2"/>
  <c r="E90" i="2" s="1"/>
  <c r="C76" i="2"/>
  <c r="E76" i="2" s="1"/>
  <c r="C62" i="2"/>
  <c r="D118" i="2" l="1"/>
  <c r="D104" i="2"/>
  <c r="D90" i="2"/>
  <c r="D76" i="2"/>
  <c r="E62" i="2"/>
  <c r="D62" i="2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4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5" i="4"/>
  <c r="M6" i="4"/>
  <c r="M4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C48" i="2" l="1"/>
  <c r="E48" i="2" s="1"/>
  <c r="D48" i="2" l="1"/>
  <c r="C34" i="2"/>
  <c r="E34" i="2" s="1"/>
  <c r="D34" i="2" l="1"/>
  <c r="C20" i="2"/>
  <c r="E20" i="2" l="1"/>
  <c r="D20" i="2"/>
  <c r="C6" i="2"/>
  <c r="E6" i="2" s="1"/>
  <c r="D6" i="2" l="1"/>
  <c r="K58" i="1" l="1"/>
  <c r="L58" i="1"/>
  <c r="M58" i="1" s="1"/>
  <c r="L60" i="1" l="1"/>
  <c r="M60" i="1" s="1"/>
  <c r="K60" i="1"/>
  <c r="O60" i="1" s="1"/>
  <c r="L59" i="1"/>
  <c r="M59" i="1" s="1"/>
  <c r="K59" i="1"/>
  <c r="L57" i="1"/>
  <c r="M57" i="1" s="1"/>
  <c r="K57" i="1"/>
  <c r="B17" i="4"/>
  <c r="C17" i="4"/>
  <c r="D17" i="4"/>
  <c r="E17" i="4"/>
  <c r="F17" i="4"/>
  <c r="G17" i="4"/>
  <c r="H17" i="4"/>
  <c r="I17" i="4"/>
  <c r="N17" i="4"/>
  <c r="O17" i="4"/>
  <c r="L46" i="1" l="1"/>
  <c r="M46" i="1" s="1"/>
  <c r="K46" i="1"/>
  <c r="O46" i="1" s="1"/>
  <c r="L45" i="1"/>
  <c r="M45" i="1" s="1"/>
  <c r="K45" i="1"/>
  <c r="O45" i="1" s="1"/>
  <c r="O12" i="4"/>
  <c r="N12" i="4"/>
  <c r="I12" i="4"/>
  <c r="H12" i="4"/>
  <c r="G12" i="4"/>
  <c r="F12" i="4"/>
  <c r="E12" i="4"/>
  <c r="D12" i="4"/>
  <c r="C12" i="4"/>
  <c r="B12" i="4"/>
  <c r="K55" i="1" l="1"/>
  <c r="L56" i="1"/>
  <c r="M56" i="1" s="1"/>
  <c r="K56" i="1"/>
  <c r="O56" i="1" s="1"/>
  <c r="L55" i="1"/>
  <c r="M55" i="1" s="1"/>
  <c r="B16" i="4"/>
  <c r="C16" i="4"/>
  <c r="D16" i="4"/>
  <c r="E16" i="4"/>
  <c r="F16" i="4"/>
  <c r="G16" i="4"/>
  <c r="H16" i="4"/>
  <c r="I16" i="4"/>
  <c r="N16" i="4"/>
  <c r="O16" i="4"/>
  <c r="L74" i="1" l="1"/>
  <c r="M74" i="1" s="1"/>
  <c r="K74" i="1"/>
  <c r="O74" i="1" s="1"/>
  <c r="C14" i="4" l="1"/>
  <c r="L33" i="1" l="1"/>
  <c r="M33" i="1" s="1"/>
  <c r="O14" i="4" l="1"/>
  <c r="N14" i="4"/>
  <c r="I14" i="4"/>
  <c r="H14" i="4"/>
  <c r="G14" i="4"/>
  <c r="F14" i="4"/>
  <c r="E14" i="4"/>
  <c r="D14" i="4"/>
  <c r="B14" i="4"/>
  <c r="L35" i="1" l="1"/>
  <c r="M35" i="1" s="1"/>
  <c r="K35" i="1"/>
  <c r="L37" i="1" l="1"/>
  <c r="M37" i="1" s="1"/>
  <c r="K37" i="1"/>
  <c r="L40" i="1"/>
  <c r="M40" i="1" s="1"/>
  <c r="K40" i="1"/>
  <c r="O40" i="1" s="1"/>
  <c r="O5" i="1"/>
  <c r="L5" i="1"/>
  <c r="M5" i="1" s="1"/>
  <c r="B15" i="4" l="1"/>
  <c r="C15" i="4"/>
  <c r="D15" i="4"/>
  <c r="E15" i="4"/>
  <c r="F15" i="4"/>
  <c r="G15" i="4"/>
  <c r="H15" i="4"/>
  <c r="I15" i="4"/>
  <c r="N15" i="4"/>
  <c r="O15" i="4"/>
  <c r="L30" i="1" l="1"/>
  <c r="M30" i="1" s="1"/>
  <c r="O11" i="4"/>
  <c r="N11" i="4"/>
  <c r="I11" i="4"/>
  <c r="H11" i="4"/>
  <c r="G11" i="4"/>
  <c r="F11" i="4"/>
  <c r="E11" i="4"/>
  <c r="D11" i="4"/>
  <c r="C11" i="4"/>
  <c r="B11" i="4"/>
  <c r="L44" i="1" l="1"/>
  <c r="M44" i="1" s="1"/>
  <c r="K44" i="1"/>
  <c r="O44" i="1" s="1"/>
  <c r="L42" i="1"/>
  <c r="M42" i="1" s="1"/>
  <c r="K42" i="1"/>
  <c r="L43" i="1"/>
  <c r="M43" i="1" s="1"/>
  <c r="K43" i="1"/>
  <c r="L38" i="1"/>
  <c r="M38" i="1" s="1"/>
  <c r="K38" i="1"/>
  <c r="L41" i="1"/>
  <c r="M41" i="1" s="1"/>
  <c r="K41" i="1"/>
  <c r="L34" i="1"/>
  <c r="M34" i="1" s="1"/>
  <c r="K34" i="1"/>
  <c r="L39" i="1"/>
  <c r="M39" i="1" s="1"/>
  <c r="K39" i="1"/>
  <c r="L31" i="1"/>
  <c r="M31" i="1" s="1"/>
  <c r="K31" i="1"/>
  <c r="K51" i="1" l="1"/>
  <c r="O53" i="1" l="1"/>
  <c r="O15" i="1"/>
  <c r="O14" i="1"/>
  <c r="K4" i="1" l="1"/>
  <c r="O4" i="1" s="1"/>
  <c r="K16" i="1" l="1"/>
  <c r="O69" i="1" l="1"/>
  <c r="L24" i="1" l="1"/>
  <c r="M24" i="1" s="1"/>
  <c r="K24" i="1"/>
  <c r="L23" i="1"/>
  <c r="M23" i="1" s="1"/>
  <c r="K23" i="1"/>
  <c r="L22" i="1"/>
  <c r="M22" i="1" s="1"/>
  <c r="O16" i="1" l="1"/>
  <c r="O81" i="1" l="1"/>
  <c r="F5" i="4" l="1"/>
  <c r="F4" i="4"/>
  <c r="F6" i="4"/>
  <c r="F7" i="4"/>
  <c r="F8" i="4"/>
  <c r="F13" i="4"/>
  <c r="F9" i="4"/>
  <c r="F10" i="4"/>
  <c r="F18" i="4"/>
  <c r="F19" i="4"/>
  <c r="F20" i="4"/>
  <c r="K75" i="1"/>
  <c r="O75" i="1" s="1"/>
  <c r="L75" i="1"/>
  <c r="M75" i="1" s="1"/>
  <c r="K54" i="1"/>
  <c r="O54" i="1" s="1"/>
  <c r="L54" i="1"/>
  <c r="M54" i="1" s="1"/>
  <c r="K49" i="1"/>
  <c r="O49" i="1" s="1"/>
  <c r="L49" i="1"/>
  <c r="M49" i="1" s="1"/>
  <c r="K19" i="1"/>
  <c r="O19" i="1" s="1"/>
  <c r="L19" i="1"/>
  <c r="M19" i="1" s="1"/>
  <c r="L16" i="1"/>
  <c r="M16" i="1" s="1"/>
  <c r="K11" i="1"/>
  <c r="O11" i="1" s="1"/>
  <c r="L11" i="1"/>
  <c r="M11" i="1" s="1"/>
  <c r="K8" i="1"/>
  <c r="O8" i="1" s="1"/>
  <c r="L8" i="1"/>
  <c r="M8" i="1" s="1"/>
  <c r="L6" i="1"/>
  <c r="M6" i="1" s="1"/>
  <c r="K6" i="1"/>
  <c r="O6" i="1" s="1"/>
  <c r="K9" i="1" l="1"/>
  <c r="K10" i="1"/>
  <c r="K12" i="1"/>
  <c r="K13" i="1"/>
  <c r="O13" i="1" s="1"/>
  <c r="K17" i="1"/>
  <c r="K18" i="1"/>
  <c r="K21" i="1"/>
  <c r="K20" i="1"/>
  <c r="K22" i="1"/>
  <c r="K25" i="1"/>
  <c r="O25" i="1" s="1"/>
  <c r="K26" i="1"/>
  <c r="O26" i="1" s="1"/>
  <c r="K27" i="1"/>
  <c r="O27" i="1" s="1"/>
  <c r="K28" i="1"/>
  <c r="O28" i="1" s="1"/>
  <c r="K29" i="1"/>
  <c r="O29" i="1" s="1"/>
  <c r="K47" i="1"/>
  <c r="K48" i="1"/>
  <c r="O48" i="1" s="1"/>
  <c r="K50" i="1"/>
  <c r="K61" i="1"/>
  <c r="O61" i="1" s="1"/>
  <c r="K62" i="1"/>
  <c r="O62" i="1" s="1"/>
  <c r="K63" i="1"/>
  <c r="K64" i="1"/>
  <c r="O64" i="1" s="1"/>
  <c r="K65" i="1"/>
  <c r="K67" i="1"/>
  <c r="K66" i="1"/>
  <c r="O66" i="1" s="1"/>
  <c r="K68" i="1"/>
  <c r="O68" i="1" s="1"/>
  <c r="K70" i="1"/>
  <c r="O70" i="1" s="1"/>
  <c r="K72" i="1"/>
  <c r="O72" i="1" s="1"/>
  <c r="K71" i="1"/>
  <c r="K77" i="1"/>
  <c r="O77" i="1" s="1"/>
  <c r="K78" i="1"/>
  <c r="O78" i="1" s="1"/>
  <c r="K79" i="1"/>
  <c r="O79" i="1" s="1"/>
  <c r="K81" i="1"/>
  <c r="K3" i="1"/>
  <c r="K7" i="1"/>
  <c r="K2" i="1"/>
  <c r="L2" i="1" l="1"/>
  <c r="L3" i="1" l="1"/>
  <c r="M3" i="1" s="1"/>
  <c r="L4" i="1"/>
  <c r="M4" i="1" s="1"/>
  <c r="L7" i="1"/>
  <c r="M7" i="1" s="1"/>
  <c r="L9" i="1"/>
  <c r="M9" i="1" s="1"/>
  <c r="L10" i="1"/>
  <c r="M10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21" i="1"/>
  <c r="M21" i="1" s="1"/>
  <c r="L20" i="1"/>
  <c r="M20" i="1" s="1"/>
  <c r="L25" i="1"/>
  <c r="M25" i="1" s="1"/>
  <c r="L26" i="1"/>
  <c r="M26" i="1" s="1"/>
  <c r="L27" i="1"/>
  <c r="M27" i="1" s="1"/>
  <c r="L28" i="1"/>
  <c r="M28" i="1" s="1"/>
  <c r="L29" i="1"/>
  <c r="M29" i="1" s="1"/>
  <c r="L47" i="1"/>
  <c r="M47" i="1" s="1"/>
  <c r="L48" i="1"/>
  <c r="M48" i="1" s="1"/>
  <c r="L50" i="1"/>
  <c r="M50" i="1" s="1"/>
  <c r="L51" i="1"/>
  <c r="M51" i="1" s="1"/>
  <c r="L52" i="1"/>
  <c r="M52" i="1" s="1"/>
  <c r="L53" i="1"/>
  <c r="M53" i="1" s="1"/>
  <c r="L61" i="1"/>
  <c r="M61" i="1" s="1"/>
  <c r="L62" i="1"/>
  <c r="M62" i="1" s="1"/>
  <c r="L63" i="1"/>
  <c r="M63" i="1" s="1"/>
  <c r="L64" i="1"/>
  <c r="M64" i="1" s="1"/>
  <c r="L65" i="1"/>
  <c r="M65" i="1" s="1"/>
  <c r="L67" i="1"/>
  <c r="M67" i="1" s="1"/>
  <c r="L69" i="1"/>
  <c r="M69" i="1" s="1"/>
  <c r="L66" i="1"/>
  <c r="M66" i="1" s="1"/>
  <c r="L68" i="1"/>
  <c r="M68" i="1" s="1"/>
  <c r="L70" i="1"/>
  <c r="M70" i="1" s="1"/>
  <c r="L72" i="1"/>
  <c r="M72" i="1" s="1"/>
  <c r="L71" i="1"/>
  <c r="M71" i="1" s="1"/>
  <c r="L77" i="1"/>
  <c r="M77" i="1" s="1"/>
  <c r="L78" i="1"/>
  <c r="M78" i="1" s="1"/>
  <c r="L79" i="1"/>
  <c r="M79" i="1" s="1"/>
  <c r="L81" i="1"/>
  <c r="M81" i="1" s="1"/>
  <c r="M2" i="1" l="1"/>
  <c r="B20" i="4" l="1"/>
  <c r="C20" i="4"/>
  <c r="D20" i="4"/>
  <c r="E20" i="4"/>
  <c r="G20" i="4"/>
  <c r="H20" i="4"/>
  <c r="I20" i="4"/>
  <c r="N20" i="4"/>
  <c r="O20" i="4"/>
  <c r="I5" i="4" l="1"/>
  <c r="I4" i="4"/>
  <c r="I6" i="4"/>
  <c r="I7" i="4"/>
  <c r="I8" i="4"/>
  <c r="I13" i="4"/>
  <c r="I9" i="4"/>
  <c r="I10" i="4"/>
  <c r="I18" i="4"/>
  <c r="I19" i="4"/>
  <c r="O5" i="4" l="1"/>
  <c r="O4" i="4"/>
  <c r="O6" i="4"/>
  <c r="O7" i="4"/>
  <c r="O8" i="4"/>
  <c r="O13" i="4"/>
  <c r="O9" i="4"/>
  <c r="O10" i="4"/>
  <c r="O18" i="4"/>
  <c r="O19" i="4"/>
  <c r="N5" i="4"/>
  <c r="N4" i="4"/>
  <c r="N6" i="4"/>
  <c r="N7" i="4"/>
  <c r="N8" i="4"/>
  <c r="N13" i="4"/>
  <c r="N9" i="4"/>
  <c r="N10" i="4"/>
  <c r="N18" i="4"/>
  <c r="N19" i="4"/>
  <c r="H5" i="4"/>
  <c r="H4" i="4"/>
  <c r="H6" i="4"/>
  <c r="H7" i="4"/>
  <c r="H8" i="4"/>
  <c r="H13" i="4"/>
  <c r="H9" i="4"/>
  <c r="H10" i="4"/>
  <c r="H18" i="4"/>
  <c r="H19" i="4"/>
  <c r="G5" i="4"/>
  <c r="G4" i="4"/>
  <c r="G6" i="4"/>
  <c r="G7" i="4"/>
  <c r="G8" i="4"/>
  <c r="G13" i="4"/>
  <c r="G9" i="4"/>
  <c r="G10" i="4"/>
  <c r="G18" i="4"/>
  <c r="G19" i="4"/>
  <c r="E5" i="4"/>
  <c r="E4" i="4"/>
  <c r="E6" i="4"/>
  <c r="E7" i="4"/>
  <c r="E8" i="4"/>
  <c r="E13" i="4"/>
  <c r="E9" i="4"/>
  <c r="E10" i="4"/>
  <c r="E18" i="4"/>
  <c r="E19" i="4"/>
  <c r="D5" i="4"/>
  <c r="D4" i="4"/>
  <c r="D6" i="4"/>
  <c r="D7" i="4"/>
  <c r="D8" i="4"/>
  <c r="D13" i="4"/>
  <c r="D9" i="4"/>
  <c r="D10" i="4"/>
  <c r="D18" i="4"/>
  <c r="D19" i="4"/>
  <c r="C5" i="4"/>
  <c r="C4" i="4"/>
  <c r="C6" i="4"/>
  <c r="C7" i="4"/>
  <c r="C8" i="4"/>
  <c r="C13" i="4"/>
  <c r="C9" i="4"/>
  <c r="C10" i="4"/>
  <c r="C18" i="4"/>
  <c r="C19" i="4"/>
  <c r="B5" i="4"/>
  <c r="B4" i="4"/>
  <c r="B6" i="4"/>
  <c r="B7" i="4"/>
  <c r="B8" i="4"/>
  <c r="B13" i="4"/>
  <c r="B9" i="4"/>
  <c r="B10" i="4"/>
  <c r="B18" i="4"/>
  <c r="B19" i="4"/>
</calcChain>
</file>

<file path=xl/sharedStrings.xml><?xml version="1.0" encoding="utf-8"?>
<sst xmlns="http://schemas.openxmlformats.org/spreadsheetml/2006/main" count="2535" uniqueCount="558">
  <si>
    <t>getBusinessUnits</t>
  </si>
  <si>
    <t>getBenchmarks</t>
  </si>
  <si>
    <t>Return Value</t>
  </si>
  <si>
    <t>businessUnits</t>
  </si>
  <si>
    <t>bunit</t>
  </si>
  <si>
    <t>benchmark</t>
  </si>
  <si>
    <t>Control Type</t>
  </si>
  <si>
    <t>dropdown</t>
  </si>
  <si>
    <t>Business Unit</t>
  </si>
  <si>
    <t>Key</t>
  </si>
  <si>
    <t>cd</t>
  </si>
  <si>
    <t>getCountries</t>
  </si>
  <si>
    <t>getCurrencies</t>
  </si>
  <si>
    <t>countries</t>
  </si>
  <si>
    <t>currencies</t>
  </si>
  <si>
    <t>country</t>
  </si>
  <si>
    <t>Country</t>
  </si>
  <si>
    <t>Currency</t>
  </si>
  <si>
    <t>text</t>
  </si>
  <si>
    <t>T1</t>
  </si>
  <si>
    <t>T2</t>
  </si>
  <si>
    <t>T3</t>
  </si>
  <si>
    <t>admin</t>
  </si>
  <si>
    <t>Action</t>
  </si>
  <si>
    <t>Title</t>
  </si>
  <si>
    <t>AUTO</t>
  </si>
  <si>
    <t>Override</t>
  </si>
  <si>
    <t>OptProdExcp</t>
  </si>
  <si>
    <t>cntryCd</t>
  </si>
  <si>
    <t>prodLnId</t>
  </si>
  <si>
    <t>prodFmlyId</t>
  </si>
  <si>
    <t>baseProd</t>
  </si>
  <si>
    <t>Product Line</t>
  </si>
  <si>
    <t>Product Family</t>
  </si>
  <si>
    <t>Base Product</t>
  </si>
  <si>
    <t>Product Exception</t>
  </si>
  <si>
    <t>getProductLines</t>
  </si>
  <si>
    <t>Country Exception</t>
  </si>
  <si>
    <t>OptCntryExcp</t>
  </si>
  <si>
    <t>OptBuCustExcp</t>
  </si>
  <si>
    <t>busUnit</t>
  </si>
  <si>
    <t>mdcpOrgId</t>
  </si>
  <si>
    <t>OptCurrExcp</t>
  </si>
  <si>
    <t>Currency Exception</t>
  </si>
  <si>
    <t>currCd</t>
  </si>
  <si>
    <t>OptCustExcp</t>
  </si>
  <si>
    <t>AMID2</t>
  </si>
  <si>
    <t>amid2</t>
  </si>
  <si>
    <t>MDCP Site ID</t>
  </si>
  <si>
    <t>mdcpSiteId</t>
  </si>
  <si>
    <t>OptCustSegExcp</t>
  </si>
  <si>
    <t>Customer Segment Exception</t>
  </si>
  <si>
    <t>Customer Exception</t>
  </si>
  <si>
    <t>Customer Segment</t>
  </si>
  <si>
    <t>custSeg</t>
  </si>
  <si>
    <t>OptNonDiscProdExcp</t>
  </si>
  <si>
    <t>Non-discountable Product Exception</t>
  </si>
  <si>
    <t>OptDefaultPriceDesc</t>
  </si>
  <si>
    <t>Price Descriptor</t>
  </si>
  <si>
    <t>priceDescriptor</t>
  </si>
  <si>
    <t>suppliesFg</t>
  </si>
  <si>
    <t>OptDefaultRevenueBucket</t>
  </si>
  <si>
    <t>Bucket ID</t>
  </si>
  <si>
    <t>bucketId</t>
  </si>
  <si>
    <t>Bucket Type</t>
  </si>
  <si>
    <t>bucketType</t>
  </si>
  <si>
    <t>ORD</t>
  </si>
  <si>
    <t>ord</t>
  </si>
  <si>
    <t>PPS</t>
  </si>
  <si>
    <t>pps</t>
  </si>
  <si>
    <t>activeFg</t>
  </si>
  <si>
    <t>roleDesc</t>
  </si>
  <si>
    <t>authAdjPct</t>
  </si>
  <si>
    <t>showExpFg</t>
  </si>
  <si>
    <t>showTypFg</t>
  </si>
  <si>
    <t>showFlrFg</t>
  </si>
  <si>
    <t>region</t>
  </si>
  <si>
    <t>OptSysParam</t>
  </si>
  <si>
    <t>Parameter</t>
  </si>
  <si>
    <t>param</t>
  </si>
  <si>
    <t>Value</t>
  </si>
  <si>
    <t>value</t>
  </si>
  <si>
    <t>Description</t>
  </si>
  <si>
    <t>descr</t>
  </si>
  <si>
    <t>Category</t>
  </si>
  <si>
    <t>cat</t>
  </si>
  <si>
    <t>OptThreshold</t>
  </si>
  <si>
    <t>t1</t>
  </si>
  <si>
    <t>t2</t>
  </si>
  <si>
    <t>t3</t>
  </si>
  <si>
    <t>unverCustPrcMthd</t>
  </si>
  <si>
    <t>Unverified Customer Pricing Method</t>
  </si>
  <si>
    <t>bool</t>
  </si>
  <si>
    <t>checkbox</t>
  </si>
  <si>
    <t xml:space="preserve">Country </t>
  </si>
  <si>
    <t>Entity Name</t>
  </si>
  <si>
    <t>Dao, Dto, Entity, Service, etc.</t>
  </si>
  <si>
    <t>R</t>
  </si>
  <si>
    <t>C</t>
  </si>
  <si>
    <t>U</t>
  </si>
  <si>
    <t>D</t>
  </si>
  <si>
    <t>SERVER</t>
  </si>
  <si>
    <t>CLIENT</t>
  </si>
  <si>
    <t>Controller</t>
  </si>
  <si>
    <t>URL</t>
  </si>
  <si>
    <t>private</t>
  </si>
  <si>
    <t>private var</t>
  </si>
  <si>
    <t>private list</t>
  </si>
  <si>
    <t>OptUser</t>
  </si>
  <si>
    <t>Email</t>
  </si>
  <si>
    <t>email</t>
  </si>
  <si>
    <t>First Name</t>
  </si>
  <si>
    <t>firstName</t>
  </si>
  <si>
    <t>Last Name</t>
  </si>
  <si>
    <t>lastName</t>
  </si>
  <si>
    <t>statusFg</t>
  </si>
  <si>
    <t>statusFlag</t>
  </si>
  <si>
    <t>priceGeo</t>
  </si>
  <si>
    <t>priceTerm</t>
  </si>
  <si>
    <t>priceTermType</t>
  </si>
  <si>
    <t>activeFlag</t>
  </si>
  <si>
    <t>defBench</t>
  </si>
  <si>
    <t>showExpFlag</t>
  </si>
  <si>
    <t>showTypeFlag</t>
  </si>
  <si>
    <t>showFlrFlag</t>
  </si>
  <si>
    <t>getRegions</t>
  </si>
  <si>
    <t>regions</t>
  </si>
  <si>
    <t xml:space="preserve">Region </t>
  </si>
  <si>
    <t>Region</t>
  </si>
  <si>
    <t>defBenchForDisplay</t>
  </si>
  <si>
    <t>regionForDisplay</t>
  </si>
  <si>
    <t>busUnitForDisplay</t>
  </si>
  <si>
    <t>Show Floor</t>
  </si>
  <si>
    <t>Show Typical</t>
  </si>
  <si>
    <t>Show Expert</t>
  </si>
  <si>
    <t>Auth Adjustment %</t>
  </si>
  <si>
    <t>Default Benchmark</t>
  </si>
  <si>
    <t>Role</t>
  </si>
  <si>
    <t>Active</t>
  </si>
  <si>
    <t>BU-Customer Exception</t>
  </si>
  <si>
    <t>defBenchs</t>
  </si>
  <si>
    <t>businessUnit</t>
  </si>
  <si>
    <t>OPT_BU_CUST_EXCP</t>
  </si>
  <si>
    <t>OPT_CNTRY_EXCP</t>
  </si>
  <si>
    <t>OPT_CURR_EXCP</t>
  </si>
  <si>
    <t>OPT_CUST_EXCP</t>
  </si>
  <si>
    <t>OPT_CUST_SEG_EXCP</t>
  </si>
  <si>
    <t>OPT_DEFAULT_REVENUE_BUCKET</t>
  </si>
  <si>
    <t>OPT_NON_DISC_PROD_EXCP</t>
  </si>
  <si>
    <t>OPT_PROD_EXCP</t>
  </si>
  <si>
    <t>OPT_SYS_PARAM</t>
  </si>
  <si>
    <t>OPT_THRESHOLD</t>
  </si>
  <si>
    <t>OPT_USER</t>
  </si>
  <si>
    <t>Table Name</t>
  </si>
  <si>
    <t>CNTRY_CD</t>
  </si>
  <si>
    <t>nvarchar</t>
  </si>
  <si>
    <t>BUS_UNIT</t>
  </si>
  <si>
    <t>MDCP_ORG_ID</t>
  </si>
  <si>
    <t>nchar</t>
  </si>
  <si>
    <t>Column Name</t>
  </si>
  <si>
    <t>Column Type</t>
  </si>
  <si>
    <t>CURR_CD</t>
  </si>
  <si>
    <t>MDCP_SITE_ID</t>
  </si>
  <si>
    <t>CUST_SEG</t>
  </si>
  <si>
    <t>BUCKET_ID</t>
  </si>
  <si>
    <t>BUCKET_TYPE</t>
  </si>
  <si>
    <t>int</t>
  </si>
  <si>
    <t>numeric</t>
  </si>
  <si>
    <t>ACTIVE_FG</t>
  </si>
  <si>
    <t>bit</t>
  </si>
  <si>
    <t>ROLE_DESC</t>
  </si>
  <si>
    <t>AUTH_ADJ_PCT</t>
  </si>
  <si>
    <t>SHOW_EXP_FG</t>
  </si>
  <si>
    <t>SHOW_TYP_FG</t>
  </si>
  <si>
    <t>SHOW_FLR_FG</t>
  </si>
  <si>
    <t>REGION</t>
  </si>
  <si>
    <t>BASE_PROD</t>
  </si>
  <si>
    <t>PROD_LN_ID</t>
  </si>
  <si>
    <t>PROD_FMLY_ID</t>
  </si>
  <si>
    <t>PARAM</t>
  </si>
  <si>
    <t>VALUE</t>
  </si>
  <si>
    <t>DESCR</t>
  </si>
  <si>
    <t>CAT</t>
  </si>
  <si>
    <t>UNVER_CUST_PRC_MTHD</t>
  </si>
  <si>
    <t>EMAIL</t>
  </si>
  <si>
    <t>FIRST_NAME</t>
  </si>
  <si>
    <t>LAST_NAME</t>
  </si>
  <si>
    <t>STATUS_FG</t>
  </si>
  <si>
    <t>LAST_LOGIN_TS</t>
  </si>
  <si>
    <t>datetime2</t>
  </si>
  <si>
    <t>Physical</t>
  </si>
  <si>
    <t>String</t>
  </si>
  <si>
    <t>OptBuCustExcpDto</t>
  </si>
  <si>
    <t>OptCntryExcpDto</t>
  </si>
  <si>
    <t>OptCurrExcpDto</t>
  </si>
  <si>
    <t>OptCustExcpDto</t>
  </si>
  <si>
    <t>BigDecimal</t>
  </si>
  <si>
    <t>OptNonDiscProdExcpDto</t>
  </si>
  <si>
    <t>OptProdExcpDto</t>
  </si>
  <si>
    <t>OptSysParamDto</t>
  </si>
  <si>
    <t>OptThresholdDto</t>
  </si>
  <si>
    <t>OptUserDto</t>
  </si>
  <si>
    <t>OptCustSegExcpDto</t>
  </si>
  <si>
    <t>PRICE_GEO</t>
  </si>
  <si>
    <t>PRICE_TERM</t>
  </si>
  <si>
    <t>PRICE_TERM_TYPE</t>
  </si>
  <si>
    <t>SUPPLIES_FG</t>
  </si>
  <si>
    <t>OptDefaultPriceDescDto</t>
  </si>
  <si>
    <t>Long</t>
  </si>
  <si>
    <t>OptDefaultRevenueBucketDto</t>
  </si>
  <si>
    <t>OPT_DEFAULT_PRICE_DESC</t>
  </si>
  <si>
    <t>Logical</t>
  </si>
  <si>
    <t>DTO Name</t>
  </si>
  <si>
    <t>DTO Field Name</t>
  </si>
  <si>
    <t>DTO Field Type</t>
  </si>
  <si>
    <t>DEF_BENCH</t>
  </si>
  <si>
    <t>AUTH_BENCH</t>
  </si>
  <si>
    <t>authBench</t>
  </si>
  <si>
    <t>false</t>
  </si>
  <si>
    <t>true</t>
  </si>
  <si>
    <t>MDCP Org ID</t>
  </si>
  <si>
    <t>DEFAULT_FG</t>
  </si>
  <si>
    <t>defaultFg</t>
  </si>
  <si>
    <t>authBenchForDisplay</t>
  </si>
  <si>
    <t>priceDescriptorForDisplay</t>
  </si>
  <si>
    <t>Default</t>
  </si>
  <si>
    <t>Supplies</t>
  </si>
  <si>
    <t>PPS ($)</t>
  </si>
  <si>
    <t>T1 ($)</t>
  </si>
  <si>
    <t>T2 ($)</t>
  </si>
  <si>
    <t>T3 ($)</t>
  </si>
  <si>
    <t>AMID2 *</t>
  </si>
  <si>
    <t>MDCP Org ID *</t>
  </si>
  <si>
    <t>MDCP Site ID *</t>
  </si>
  <si>
    <t>Y</t>
  </si>
  <si>
    <t>N</t>
  </si>
  <si>
    <t>authBenchmark</t>
  </si>
  <si>
    <t>Auth Benchmark</t>
  </si>
  <si>
    <t>authBenchs</t>
  </si>
  <si>
    <t>Check</t>
  </si>
  <si>
    <t>'notNull'</t>
  </si>
  <si>
    <t>Default
Index</t>
  </si>
  <si>
    <t>Data
Source</t>
  </si>
  <si>
    <t>getUnverCustPrcMthds</t>
  </si>
  <si>
    <t>unverCustPrcMthds</t>
  </si>
  <si>
    <t>cntryCdForDisplay</t>
  </si>
  <si>
    <t>custSegForDisplay</t>
  </si>
  <si>
    <t>prodLnIdForDisplay</t>
  </si>
  <si>
    <t>prodFmlyIdForDisplay</t>
  </si>
  <si>
    <t>getCustSegs</t>
  </si>
  <si>
    <t>customerSegments</t>
  </si>
  <si>
    <t>NOTE</t>
  </si>
  <si>
    <t>note</t>
  </si>
  <si>
    <t>Note</t>
  </si>
  <si>
    <t>md</t>
  </si>
  <si>
    <t>textarea</t>
  </si>
  <si>
    <t>'notNull','max32'</t>
  </si>
  <si>
    <t>'notNull','max15'</t>
  </si>
  <si>
    <t>'max256orNull'</t>
  </si>
  <si>
    <t>'notNull','digital','max32'</t>
  </si>
  <si>
    <t>'notNull','digital','max18'</t>
  </si>
  <si>
    <t>'notNull','max128'</t>
  </si>
  <si>
    <t>'notNull','max256'</t>
  </si>
  <si>
    <t>'notNull','email'</t>
  </si>
  <si>
    <t>Two Columns</t>
  </si>
  <si>
    <t>statusFgForDisplay</t>
  </si>
  <si>
    <t>ROUTE_TO_MARKET</t>
  </si>
  <si>
    <t>routeToMarket</t>
  </si>
  <si>
    <t>Route to Market</t>
  </si>
  <si>
    <t>getRouteToMarkets</t>
  </si>
  <si>
    <t>routeToMarkets</t>
  </si>
  <si>
    <t>routeToMarketForDisplay</t>
  </si>
  <si>
    <t>Show Scoll</t>
  </si>
  <si>
    <t>'notNull','perc'</t>
  </si>
  <si>
    <t>'notNull','curr','max18'</t>
  </si>
  <si>
    <t>'notNull','max18','noSharp','noSpace'</t>
  </si>
  <si>
    <t>getPriceDescriptors</t>
  </si>
  <si>
    <t>priceDescriptors</t>
  </si>
  <si>
    <t>bucketTypeForDisplay</t>
  </si>
  <si>
    <t>NULLABLE</t>
  </si>
  <si>
    <t>priceDescriptorId</t>
  </si>
  <si>
    <t>EG</t>
  </si>
  <si>
    <t>eg</t>
  </si>
  <si>
    <t>EG ($)</t>
  </si>
  <si>
    <t>Logical PK</t>
  </si>
  <si>
    <t>Base Product *</t>
  </si>
  <si>
    <t>amid2ForDisplay</t>
  </si>
  <si>
    <t>text2</t>
  </si>
  <si>
    <t>'notNull','max32','digital'</t>
  </si>
  <si>
    <t>'notNull','max32','digitalOrAsterisk'</t>
  </si>
  <si>
    <t>OPT_GUIDANCE_ROLES</t>
  </si>
  <si>
    <t>OptGuidanceRolesDto</t>
  </si>
  <si>
    <t>ROLE_ID</t>
  </si>
  <si>
    <t>bigint</t>
  </si>
  <si>
    <t>roleId</t>
  </si>
  <si>
    <t>role</t>
  </si>
  <si>
    <t>roles</t>
  </si>
  <si>
    <t>getRoles</t>
  </si>
  <si>
    <t>productLine</t>
  </si>
  <si>
    <t>productFamily</t>
  </si>
  <si>
    <t>productFamilies</t>
  </si>
  <si>
    <t>productLines</t>
  </si>
  <si>
    <t>getProductFamilies</t>
  </si>
  <si>
    <t>Product Family *</t>
  </si>
  <si>
    <t>OptGuidanceDefaultPt</t>
  </si>
  <si>
    <t>Guidance Default Points</t>
  </si>
  <si>
    <t>roleForDisplay</t>
  </si>
  <si>
    <t>OPT_GUIDANCE_DEFAULT_PT</t>
  </si>
  <si>
    <t>OptGuidanceDefaultPtDto</t>
  </si>
  <si>
    <t>Service Name</t>
  </si>
  <si>
    <t>On Check Fail</t>
  </si>
  <si>
    <t>Desc For Message</t>
  </si>
  <si>
    <t>Html Element Id</t>
  </si>
  <si>
    <t>Html Element Name</t>
  </si>
  <si>
    <t>NEG_MARGIN_APRVL_FG</t>
  </si>
  <si>
    <t>negMarginAprvlFg</t>
  </si>
  <si>
    <t>DEF_ADJ_PCT</t>
  </si>
  <si>
    <t>defAdjPct</t>
  </si>
  <si>
    <t>Default Adjustment %</t>
  </si>
  <si>
    <t>getNegMarginAprvlFgs</t>
  </si>
  <si>
    <t>negMarginAprvlFgs</t>
  </si>
  <si>
    <t>Negative Margin Approval Flag</t>
  </si>
  <si>
    <t>negMarginAprvlFgForDisplay</t>
  </si>
  <si>
    <t>OPT_PRICE_QUALITY_BAND</t>
  </si>
  <si>
    <t>LABEL</t>
  </si>
  <si>
    <t>PROS_LABEL</t>
  </si>
  <si>
    <t>SEQUENCE</t>
  </si>
  <si>
    <t>COLOR</t>
  </si>
  <si>
    <t>START_DATE</t>
  </si>
  <si>
    <t>END_DATE</t>
  </si>
  <si>
    <t>GROUP_ID</t>
  </si>
  <si>
    <t>date</t>
  </si>
  <si>
    <t>OptPriceQualityBand</t>
  </si>
  <si>
    <t>label</t>
  </si>
  <si>
    <t>prosLabel</t>
  </si>
  <si>
    <t>sequence</t>
  </si>
  <si>
    <t>color</t>
  </si>
  <si>
    <t>startDate</t>
  </si>
  <si>
    <t>endDate</t>
  </si>
  <si>
    <t>groupId</t>
  </si>
  <si>
    <t>ADDED_TS</t>
  </si>
  <si>
    <t>ADDED_BY_ID</t>
  </si>
  <si>
    <t>HOLD_INTL_PRC</t>
  </si>
  <si>
    <t>holdIntlPrc</t>
  </si>
  <si>
    <t>Hold Initial Price ($)</t>
  </si>
  <si>
    <t>Country *</t>
  </si>
  <si>
    <t>lastLoginTs</t>
  </si>
  <si>
    <t>addedTs</t>
  </si>
  <si>
    <t>addedById</t>
  </si>
  <si>
    <t>addedByEmail</t>
  </si>
  <si>
    <t>DIST_BTW_DEF_BANDS</t>
  </si>
  <si>
    <t>distBtwDefBands</t>
  </si>
  <si>
    <t>PPS Hold Initial Price ($)</t>
  </si>
  <si>
    <t>ppsHoldIntlPrc</t>
  </si>
  <si>
    <t>PPS_HOLD_INTL_PRC</t>
  </si>
  <si>
    <t>MCC_CD</t>
  </si>
  <si>
    <t>mccCd</t>
  </si>
  <si>
    <t>mccCdForDisplay</t>
  </si>
  <si>
    <t>MCC</t>
  </si>
  <si>
    <t>getMcCharges</t>
  </si>
  <si>
    <t>mcCharges</t>
  </si>
  <si>
    <t>mcCharge</t>
  </si>
  <si>
    <t>OptGuidanceRoles</t>
  </si>
  <si>
    <t>'notNull','max100'</t>
  </si>
  <si>
    <t>Route to Market *</t>
  </si>
  <si>
    <t>L</t>
  </si>
  <si>
    <t>placeholder</t>
  </si>
  <si>
    <t>OPT_SQ_PRICEBOOK_EXCP</t>
  </si>
  <si>
    <t>INDUSTRY_NM</t>
  </si>
  <si>
    <t>EXCP_NM</t>
  </si>
  <si>
    <t>excpNm</t>
  </si>
  <si>
    <t>Date</t>
  </si>
  <si>
    <t>Insertable/Updatable</t>
  </si>
  <si>
    <t>OptSqPricebookExcp</t>
  </si>
  <si>
    <t>Industry Name</t>
  </si>
  <si>
    <t>industryNm</t>
  </si>
  <si>
    <t>Deal Source Deal Type</t>
  </si>
  <si>
    <t>Form Item Value
(Mapping property name in Grid DTO)</t>
  </si>
  <si>
    <t>Form Item Desc
(Label)</t>
  </si>
  <si>
    <t>Mandatory
(Bold Label)</t>
  </si>
  <si>
    <t>Side
(Left / Right)</t>
  </si>
  <si>
    <t>getIndustryNames</t>
  </si>
  <si>
    <t>industryName</t>
  </si>
  <si>
    <t>Form Item Name
(Popup dropdownlist data source)</t>
  </si>
  <si>
    <t>industryNames</t>
  </si>
  <si>
    <t>getDealSourceDealTypes</t>
  </si>
  <si>
    <t>dealSourceDealTypes</t>
  </si>
  <si>
    <t>dealSourceDealType</t>
  </si>
  <si>
    <t>IND_FG</t>
  </si>
  <si>
    <t>indFg</t>
  </si>
  <si>
    <t>Contain</t>
  </si>
  <si>
    <t>getIndicatorFlags</t>
  </si>
  <si>
    <t>indicatorFlags</t>
  </si>
  <si>
    <t>indicatorFlag</t>
  </si>
  <si>
    <t>OPT_SQ_MCC_EXCP</t>
  </si>
  <si>
    <t>DEAL_SRC_DEAL_TYPE</t>
  </si>
  <si>
    <t>dealSrcDealType</t>
  </si>
  <si>
    <t>OptSqMccExcp</t>
  </si>
  <si>
    <t>'nullOrMax18_2Curr'</t>
  </si>
  <si>
    <t>Business Unit *</t>
  </si>
  <si>
    <t>title</t>
  </si>
  <si>
    <t>visible</t>
  </si>
  <si>
    <t>bigint Columns</t>
  </si>
  <si>
    <t>''</t>
  </si>
  <si>
    <t>'rgnCd'</t>
  </si>
  <si>
    <t>'rgnCdForDisplay'</t>
  </si>
  <si>
    <t>'Region'</t>
  </si>
  <si>
    <t>'Sub Region 1'</t>
  </si>
  <si>
    <t>'Sub Region 2'</t>
  </si>
  <si>
    <t>'Sub Region 3'</t>
  </si>
  <si>
    <t>'Country'</t>
  </si>
  <si>
    <t>'Business Unit'</t>
  </si>
  <si>
    <t>'MDCP Org ID'</t>
  </si>
  <si>
    <t>'AMID2'</t>
  </si>
  <si>
    <t>'Note'</t>
  </si>
  <si>
    <t>'Updated By'</t>
  </si>
  <si>
    <t>'Updated On'</t>
  </si>
  <si>
    <t>'lastModTs'</t>
  </si>
  <si>
    <t>'lastModByEmail'</t>
  </si>
  <si>
    <t>'note'</t>
  </si>
  <si>
    <t>'amid2'</t>
  </si>
  <si>
    <t>'busUnit'</t>
  </si>
  <si>
    <t>'mdcpOrgId'</t>
  </si>
  <si>
    <t>'lastModById'</t>
  </si>
  <si>
    <t>'cntryCdForDisplay'</t>
  </si>
  <si>
    <t>'busUnitForDisplay'</t>
  </si>
  <si>
    <t>'cntryCd'</t>
  </si>
  <si>
    <t>'subregn3Cd'</t>
  </si>
  <si>
    <t>'subregn2Cd'</t>
  </si>
  <si>
    <t>'subregn1Cd'</t>
  </si>
  <si>
    <t>'subregn2CdForDisplay'</t>
  </si>
  <si>
    <t>'subregn1CdForDisplay'</t>
  </si>
  <si>
    <t>'subregn3CdForDisplay'</t>
  </si>
  <si>
    <t>'amid2ForDisplay'</t>
  </si>
  <si>
    <t>'T1 ($)'</t>
  </si>
  <si>
    <t>'T2 ($)'</t>
  </si>
  <si>
    <t>'T3 ($)'</t>
  </si>
  <si>
    <t>'Hold Initial Price ($)'</t>
  </si>
  <si>
    <t>'PPS Hold Initial Price ($)'</t>
  </si>
  <si>
    <t>'Unverified Customer Pricing Method'</t>
  </si>
  <si>
    <t>'t1'</t>
  </si>
  <si>
    <t>'t2'</t>
  </si>
  <si>
    <t>'t3'</t>
  </si>
  <si>
    <t>'holdIntlPrc'</t>
  </si>
  <si>
    <t>'ppsHoldIntlPrc'</t>
  </si>
  <si>
    <t xml:space="preserve"> Y</t>
  </si>
  <si>
    <t>'unverCustPrcMthd'</t>
  </si>
  <si>
    <t>'Product Line'</t>
  </si>
  <si>
    <t>'Product Family'</t>
  </si>
  <si>
    <t>'Base Product'</t>
  </si>
  <si>
    <t>'baseProd'</t>
  </si>
  <si>
    <t>'prodFmlyIdForDisplay'</t>
  </si>
  <si>
    <t>'prodFmlyId'</t>
  </si>
  <si>
    <t>'prodLnIdForDisplay'</t>
  </si>
  <si>
    <t>'prodLnId'</t>
  </si>
  <si>
    <t>Price Method Threshold</t>
  </si>
  <si>
    <t>dollerFields</t>
  </si>
  <si>
    <t xml:space="preserve">inputOrDateFields </t>
  </si>
  <si>
    <t>'amid2','lastModTs'</t>
  </si>
  <si>
    <t>+L258</t>
  </si>
  <si>
    <t>'Route to Market'</t>
  </si>
  <si>
    <t>'routeToMarket'</t>
  </si>
  <si>
    <t>'Role'</t>
  </si>
  <si>
    <t>'roleForDisplay'</t>
  </si>
  <si>
    <t>'Negative Margin Approval Flag'</t>
  </si>
  <si>
    <t>'negMarginAprvlFgForDisplay'</t>
  </si>
  <si>
    <t>'defBenchForDisplay'</t>
  </si>
  <si>
    <t>'Default Benchmark'</t>
  </si>
  <si>
    <t>'Default Adjustment %'</t>
  </si>
  <si>
    <t>'defAdjPct'</t>
  </si>
  <si>
    <t>'Auth Benchmark'</t>
  </si>
  <si>
    <t>'authBenchForDisplay'</t>
  </si>
  <si>
    <t>'authAdjPct'</t>
  </si>
  <si>
    <t>'Auth Adjustment %'</t>
  </si>
  <si>
    <t>'Show Expert'</t>
  </si>
  <si>
    <t>'showExpFg'</t>
  </si>
  <si>
    <t>'Show Typical'</t>
  </si>
  <si>
    <t>'showTypFg'</t>
  </si>
  <si>
    <t>'showFlrFg'</t>
  </si>
  <si>
    <t>'Show Floor'</t>
  </si>
  <si>
    <t>'Active'</t>
  </si>
  <si>
    <t>'activeFg'</t>
  </si>
  <si>
    <t>class</t>
  </si>
  <si>
    <t>'pg-col-width'</t>
  </si>
  <si>
    <t>'pg-col-min-width'</t>
  </si>
  <si>
    <t>'region'</t>
  </si>
  <si>
    <t>'defBench'</t>
  </si>
  <si>
    <t>'roleId'</t>
  </si>
  <si>
    <t>'negMarginAprvlFg'</t>
  </si>
  <si>
    <t>'authBench'</t>
  </si>
  <si>
    <t>percentFields</t>
  </si>
  <si>
    <t>S</t>
  </si>
  <si>
    <t>F</t>
  </si>
  <si>
    <t>'Currency'</t>
  </si>
  <si>
    <t>'currCd'</t>
  </si>
  <si>
    <t>'MDCP Site ID'</t>
  </si>
  <si>
    <t>'mdcpSiteId'</t>
  </si>
  <si>
    <t>'Customer Segment'</t>
  </si>
  <si>
    <t>'custSegForDisplay'</t>
  </si>
  <si>
    <t>'custSeg'</t>
  </si>
  <si>
    <t>OPT_PROMO</t>
  </si>
  <si>
    <t>OptPromoDto</t>
  </si>
  <si>
    <t>ROUTE_TO_MARKE</t>
  </si>
  <si>
    <t>BUS_GRP_ID</t>
  </si>
  <si>
    <t>busGrpId</t>
  </si>
  <si>
    <t>BUS_MODEL_CD</t>
  </si>
  <si>
    <t>busModelCd</t>
  </si>
  <si>
    <t>busGrpForDisplay</t>
  </si>
  <si>
    <t>busModelForDisplay</t>
  </si>
  <si>
    <t>OptPromo</t>
  </si>
  <si>
    <t>'Business Group'</t>
  </si>
  <si>
    <t>'Business Model'</t>
  </si>
  <si>
    <t>Promo pricing</t>
  </si>
  <si>
    <t>Business Group</t>
  </si>
  <si>
    <t>Business Model *</t>
  </si>
  <si>
    <t>Business Model</t>
  </si>
  <si>
    <t>businessGroup</t>
  </si>
  <si>
    <t>businessModel</t>
  </si>
  <si>
    <t>getBusinessGroups</t>
  </si>
  <si>
    <t>getbusinessModels</t>
  </si>
  <si>
    <t>businessGroups</t>
  </si>
  <si>
    <t>businessModels</t>
  </si>
  <si>
    <t>'busGrpId'</t>
  </si>
  <si>
    <t>'busModelCd'</t>
  </si>
  <si>
    <t>'busModelForDisplay'</t>
  </si>
  <si>
    <t>'busGrpForDisplay'</t>
  </si>
  <si>
    <t xml:space="preserve">PQB Customer Level Exclusion </t>
  </si>
  <si>
    <t>'idType'</t>
  </si>
  <si>
    <t>OptSqCustExcp</t>
  </si>
  <si>
    <t>OptSqCtryBuExcp</t>
  </si>
  <si>
    <t>idType</t>
  </si>
  <si>
    <t>getCustormerIdTypes</t>
  </si>
  <si>
    <t>custId</t>
  </si>
  <si>
    <t>idTypes</t>
  </si>
  <si>
    <t>'pg-col-pqbcust-width'</t>
  </si>
  <si>
    <t>'Customer'</t>
  </si>
  <si>
    <t>'Customer Type'</t>
  </si>
  <si>
    <t>Customer</t>
  </si>
  <si>
    <t>Customer Type</t>
  </si>
  <si>
    <t>'custId'</t>
  </si>
  <si>
    <t>OptSqCtryBgExcp</t>
  </si>
  <si>
    <t>PQB Country/BG Exclusion</t>
  </si>
  <si>
    <t>'busGrp'</t>
  </si>
  <si>
    <t>busGrp</t>
  </si>
  <si>
    <t>OPT_SQ_CUST_EXCP</t>
  </si>
  <si>
    <t>CUST_ID</t>
  </si>
  <si>
    <t>OptSqCustExcpDto</t>
  </si>
  <si>
    <t>ID_TYPE</t>
  </si>
  <si>
    <t>IdType</t>
  </si>
  <si>
    <t>OPT_SQ_CTRY_BG_EXCP</t>
  </si>
  <si>
    <t>BUS_GRP</t>
  </si>
  <si>
    <t>OptSqCtryBgExcpDto</t>
  </si>
  <si>
    <t>tenantCode</t>
  </si>
  <si>
    <t>getTenantCodes</t>
  </si>
  <si>
    <t>tenantCodes</t>
  </si>
  <si>
    <t>Tenant</t>
  </si>
  <si>
    <t>'Teant'</t>
  </si>
  <si>
    <t>'tenant'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</si>
</sst>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5">
    <xf numFmtId="0" fontId="0" fillId="0" borderId="0"/>
    <xf numFmtId="0" fontId="6" fillId="0" borderId="6" applyFill="0" applyBorder="0"/>
    <xf numFmtId="0" fontId="7" fillId="0" borderId="6" applyBorder="0">
      <alignment horizontal="center" vertical="center"/>
    </xf>
    <xf numFmtId="0" fontId="8" fillId="0" borderId="6" applyBorder="0">
      <alignment horizontal="center" vertical="center"/>
    </xf>
    <xf numFmtId="0" fontId="9" fillId="0" borderId="6" applyBorder="0">
      <alignment horizontal="center" vertical="center"/>
    </xf>
  </cellStyleXfs>
  <cellXfs count="1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5" borderId="1" xfId="0" applyFont="1" applyFill="1" applyBorder="1"/>
    <xf numFmtId="0" fontId="0" fillId="0" borderId="1" xfId="0" applyFont="1" applyBorder="1"/>
    <xf numFmtId="0" fontId="3" fillId="0" borderId="0" xfId="0" applyFont="1"/>
    <xf numFmtId="0" fontId="0" fillId="6" borderId="1" xfId="0" applyFill="1" applyBorder="1"/>
    <xf numFmtId="0" fontId="0" fillId="7" borderId="4" xfId="0" applyFill="1" applyBorder="1"/>
    <xf numFmtId="0" fontId="0" fillId="2" borderId="5" xfId="0" applyFill="1" applyBorder="1"/>
    <xf numFmtId="0" fontId="0" fillId="6" borderId="5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/>
    <xf numFmtId="0" fontId="0" fillId="10" borderId="2" xfId="0" applyFill="1" applyBorder="1"/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/>
    <xf numFmtId="0" fontId="0" fillId="7" borderId="1" xfId="0" applyFill="1" applyBorder="1"/>
    <xf numFmtId="0" fontId="0" fillId="2" borderId="5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6" borderId="5" xfId="0" applyFont="1" applyFill="1" applyBorder="1"/>
    <xf numFmtId="0" fontId="4" fillId="0" borderId="1" xfId="0" applyFont="1" applyBorder="1"/>
    <xf numFmtId="0" fontId="4" fillId="0" borderId="0" xfId="0" applyFont="1"/>
    <xf numFmtId="0" fontId="4" fillId="5" borderId="1" xfId="0" applyFont="1" applyFill="1" applyBorder="1"/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5" borderId="1" xfId="0" applyFill="1" applyBorder="1"/>
    <xf numFmtId="0" fontId="5" fillId="0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10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5" borderId="4" xfId="0" applyFont="1" applyFill="1" applyBorder="1"/>
    <xf numFmtId="0" fontId="0" fillId="0" borderId="0" xfId="0" applyFill="1" applyBorder="1"/>
    <xf numFmtId="0" fontId="0" fillId="0" borderId="0" xfId="0" applyFill="1"/>
    <xf numFmtId="0" fontId="0" fillId="5" borderId="2" xfId="0" applyFill="1" applyBorder="1"/>
    <xf numFmtId="0" fontId="0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0" fillId="8" borderId="1" xfId="0" quotePrefix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quotePrefix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 wrapText="1"/>
    </xf>
    <xf numFmtId="0" fontId="0" fillId="10" borderId="1" xfId="0" quotePrefix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11" borderId="1" xfId="0" quotePrefix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1" xfId="0" quotePrefix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14" borderId="1" xfId="0" applyFill="1" applyBorder="1"/>
    <xf numFmtId="0" fontId="4" fillId="14" borderId="1" xfId="0" applyFont="1" applyFill="1" applyBorder="1"/>
    <xf numFmtId="0" fontId="0" fillId="5" borderId="1" xfId="0" applyFont="1" applyFill="1" applyBorder="1" applyAlignment="1">
      <alignment horizontal="left" vertical="center"/>
    </xf>
    <xf numFmtId="0" fontId="0" fillId="5" borderId="1" xfId="0" quotePrefix="1" applyFill="1" applyBorder="1" applyAlignment="1">
      <alignment horizontal="left" vertical="center"/>
    </xf>
    <xf numFmtId="0" fontId="1" fillId="15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Alignment="1">
      <alignment vertical="center"/>
    </xf>
    <xf numFmtId="0" fontId="5" fillId="0" borderId="1" xfId="0" quotePrefix="1" applyFont="1" applyFill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0" fillId="0" borderId="4" xfId="0" applyFill="1" applyBorder="1"/>
    <xf numFmtId="0" fontId="0" fillId="15" borderId="0" xfId="0" applyFill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5">
    <cellStyle name="Header 1" xfId="1"/>
    <cellStyle name="Header 2" xfId="4"/>
    <cellStyle name="Header Center" xfId="2"/>
    <cellStyle name="HP Logo" xf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57150</xdr:rowOff>
    </xdr:from>
    <xdr:to>
      <xdr:col>16</xdr:col>
      <xdr:colOff>141801</xdr:colOff>
      <xdr:row>23</xdr:row>
      <xdr:rowOff>56626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247650"/>
          <a:ext cx="8590476" cy="4190476"/>
        </a:xfrm>
        <a:prstGeom prst="rect">
          <a:avLst/>
        </a:prstGeom>
      </xdr:spPr>
    </xdr:pic>
    <xdr:clientData/>
  </xdr:twoCellAnchor>
  <xdr:twoCellAnchor>
    <xdr:from>
      <xdr:col>4</xdr:col>
      <xdr:colOff>428626</xdr:colOff>
      <xdr:row>1</xdr:row>
      <xdr:rowOff>66676</xdr:rowOff>
    </xdr:from>
    <xdr:to>
      <xdr:col>5</xdr:col>
      <xdr:colOff>409576</xdr:colOff>
      <xdr:row>2</xdr:row>
      <xdr:rowOff>161926</xdr:rowOff>
    </xdr:to>
    <xdr:sp macro="" textlink="">
      <xdr:nvSpPr>
        <xdr:cNvPr id="5" name="Rounded Rectangle 4"/>
        <xdr:cNvSpPr/>
      </xdr:nvSpPr>
      <xdr:spPr>
        <a:xfrm>
          <a:off x="2867026" y="257176"/>
          <a:ext cx="590550" cy="2857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Title</a:t>
          </a:r>
        </a:p>
      </xdr:txBody>
    </xdr:sp>
    <xdr:clientData/>
  </xdr:twoCellAnchor>
  <xdr:twoCellAnchor>
    <xdr:from>
      <xdr:col>1</xdr:col>
      <xdr:colOff>133351</xdr:colOff>
      <xdr:row>5</xdr:row>
      <xdr:rowOff>95251</xdr:rowOff>
    </xdr:from>
    <xdr:to>
      <xdr:col>2</xdr:col>
      <xdr:colOff>390525</xdr:colOff>
      <xdr:row>7</xdr:row>
      <xdr:rowOff>1</xdr:rowOff>
    </xdr:to>
    <xdr:sp macro="" textlink="">
      <xdr:nvSpPr>
        <xdr:cNvPr id="6" name="Rounded Rectangle 5"/>
        <xdr:cNvSpPr/>
      </xdr:nvSpPr>
      <xdr:spPr>
        <a:xfrm>
          <a:off x="742951" y="1047751"/>
          <a:ext cx="866774" cy="2857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Table Data</a:t>
          </a:r>
        </a:p>
      </xdr:txBody>
    </xdr:sp>
    <xdr:clientData/>
  </xdr:twoCellAnchor>
  <xdr:twoCellAnchor>
    <xdr:from>
      <xdr:col>3</xdr:col>
      <xdr:colOff>495301</xdr:colOff>
      <xdr:row>10</xdr:row>
      <xdr:rowOff>38100</xdr:rowOff>
    </xdr:from>
    <xdr:to>
      <xdr:col>5</xdr:col>
      <xdr:colOff>180975</xdr:colOff>
      <xdr:row>11</xdr:row>
      <xdr:rowOff>161925</xdr:rowOff>
    </xdr:to>
    <xdr:sp macro="" textlink="">
      <xdr:nvSpPr>
        <xdr:cNvPr id="7" name="Rounded Rectangle 6"/>
        <xdr:cNvSpPr/>
      </xdr:nvSpPr>
      <xdr:spPr>
        <a:xfrm>
          <a:off x="2324101" y="1943100"/>
          <a:ext cx="904874" cy="314325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Data Field</a:t>
          </a:r>
        </a:p>
      </xdr:txBody>
    </xdr:sp>
    <xdr:clientData/>
  </xdr:twoCellAnchor>
  <xdr:twoCellAnchor>
    <xdr:from>
      <xdr:col>0</xdr:col>
      <xdr:colOff>495300</xdr:colOff>
      <xdr:row>10</xdr:row>
      <xdr:rowOff>38100</xdr:rowOff>
    </xdr:from>
    <xdr:to>
      <xdr:col>2</xdr:col>
      <xdr:colOff>47625</xdr:colOff>
      <xdr:row>16</xdr:row>
      <xdr:rowOff>19050</xdr:rowOff>
    </xdr:to>
    <xdr:sp macro="" textlink="">
      <xdr:nvSpPr>
        <xdr:cNvPr id="8" name="Rounded Rectangle 7"/>
        <xdr:cNvSpPr/>
      </xdr:nvSpPr>
      <xdr:spPr>
        <a:xfrm>
          <a:off x="495300" y="1943100"/>
          <a:ext cx="771525" cy="11239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Key</a:t>
          </a:r>
        </a:p>
        <a:p>
          <a:pPr algn="ctr"/>
          <a:r>
            <a:rPr lang="en-US" sz="1100" b="1"/>
            <a:t>[hidden]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showGridLines="0" topLeftCell="A121" zoomScale="85" zoomScaleNormal="85" workbookViewId="0">
      <selection activeCell="M129" sqref="M129"/>
    </sheetView>
  </sheetViews>
  <sheetFormatPr defaultRowHeight="15"/>
  <cols>
    <col min="1" max="1" width="30.85546875" bestFit="1" customWidth="1"/>
    <col min="2" max="2" width="26" bestFit="1" customWidth="1"/>
    <col min="3" max="3" width="12.7109375" bestFit="1" customWidth="1"/>
    <col min="4" max="4" width="9.7109375" style="22" bestFit="1" customWidth="1"/>
    <col min="5" max="5" width="27.85546875" style="27" bestFit="1" customWidth="1"/>
    <col min="6" max="6" width="15" bestFit="1" customWidth="1"/>
    <col min="7" max="7" width="21.85546875" style="30" bestFit="1" customWidth="1"/>
    <col min="8" max="8" width="10" style="29" bestFit="1" customWidth="1"/>
    <col min="9" max="9" width="29" bestFit="1" customWidth="1"/>
  </cols>
  <sheetData>
    <row r="1" spans="1:9">
      <c r="A1" s="100" t="s">
        <v>190</v>
      </c>
      <c r="B1" s="101"/>
      <c r="C1" s="101"/>
      <c r="D1" s="102"/>
      <c r="E1" s="103" t="s">
        <v>211</v>
      </c>
      <c r="F1" s="104"/>
      <c r="G1" s="104"/>
      <c r="H1" s="104"/>
      <c r="I1" s="105"/>
    </row>
    <row r="2" spans="1:9">
      <c r="A2" s="1" t="s">
        <v>153</v>
      </c>
      <c r="B2" s="9" t="s">
        <v>159</v>
      </c>
      <c r="C2" s="9" t="s">
        <v>160</v>
      </c>
      <c r="D2" s="18" t="s">
        <v>279</v>
      </c>
      <c r="E2" s="25" t="s">
        <v>213</v>
      </c>
      <c r="F2" s="10" t="s">
        <v>214</v>
      </c>
      <c r="G2" s="10" t="s">
        <v>372</v>
      </c>
      <c r="H2" s="7" t="s">
        <v>284</v>
      </c>
      <c r="I2" s="7" t="s">
        <v>212</v>
      </c>
    </row>
    <row r="3" spans="1:9">
      <c r="A3" s="14" t="s">
        <v>142</v>
      </c>
      <c r="B3" s="2" t="s">
        <v>154</v>
      </c>
      <c r="C3" s="2" t="s">
        <v>155</v>
      </c>
      <c r="D3" s="19" t="s">
        <v>218</v>
      </c>
      <c r="E3" s="26" t="s">
        <v>28</v>
      </c>
      <c r="F3" s="2" t="s">
        <v>191</v>
      </c>
      <c r="G3" s="88"/>
      <c r="H3" s="23" t="s">
        <v>234</v>
      </c>
      <c r="I3" s="8" t="s">
        <v>192</v>
      </c>
    </row>
    <row r="4" spans="1:9">
      <c r="B4" s="2" t="s">
        <v>156</v>
      </c>
      <c r="C4" s="2" t="s">
        <v>155</v>
      </c>
      <c r="D4" s="19" t="s">
        <v>218</v>
      </c>
      <c r="E4" s="26" t="s">
        <v>40</v>
      </c>
      <c r="F4" s="2" t="s">
        <v>191</v>
      </c>
      <c r="G4" s="88"/>
      <c r="H4" s="23" t="s">
        <v>234</v>
      </c>
    </row>
    <row r="5" spans="1:9">
      <c r="B5" s="2" t="s">
        <v>157</v>
      </c>
      <c r="C5" s="2" t="s">
        <v>158</v>
      </c>
      <c r="D5" s="19" t="s">
        <v>218</v>
      </c>
      <c r="E5" s="26" t="s">
        <v>41</v>
      </c>
      <c r="F5" s="2" t="s">
        <v>191</v>
      </c>
      <c r="G5" s="88"/>
      <c r="H5" s="23" t="s">
        <v>234</v>
      </c>
    </row>
    <row r="6" spans="1:9">
      <c r="B6" s="13" t="s">
        <v>46</v>
      </c>
      <c r="C6" s="13" t="s">
        <v>155</v>
      </c>
      <c r="D6" s="20" t="s">
        <v>218</v>
      </c>
      <c r="E6" s="16" t="s">
        <v>47</v>
      </c>
      <c r="F6" s="13" t="s">
        <v>191</v>
      </c>
      <c r="G6" s="88"/>
      <c r="H6" s="23" t="s">
        <v>234</v>
      </c>
    </row>
    <row r="7" spans="1:9">
      <c r="B7" s="2" t="s">
        <v>251</v>
      </c>
      <c r="C7" s="2" t="s">
        <v>155</v>
      </c>
      <c r="D7" s="19" t="s">
        <v>219</v>
      </c>
      <c r="E7" s="26" t="s">
        <v>252</v>
      </c>
      <c r="F7" s="2" t="s">
        <v>191</v>
      </c>
      <c r="G7" s="88"/>
      <c r="H7" s="23"/>
    </row>
    <row r="8" spans="1:9">
      <c r="B8" s="2"/>
      <c r="C8" s="2"/>
      <c r="D8" s="19"/>
      <c r="E8" s="26" t="s">
        <v>245</v>
      </c>
      <c r="F8" s="2" t="s">
        <v>191</v>
      </c>
      <c r="G8" s="88"/>
      <c r="H8" s="23"/>
    </row>
    <row r="9" spans="1:9">
      <c r="B9" s="2"/>
      <c r="C9" s="2"/>
      <c r="D9" s="19"/>
      <c r="E9" s="26" t="s">
        <v>131</v>
      </c>
      <c r="F9" s="2" t="s">
        <v>191</v>
      </c>
      <c r="G9" s="88"/>
      <c r="H9" s="23"/>
    </row>
    <row r="10" spans="1:9">
      <c r="A10" s="14" t="s">
        <v>143</v>
      </c>
      <c r="B10" s="2" t="s">
        <v>154</v>
      </c>
      <c r="C10" s="2" t="s">
        <v>155</v>
      </c>
      <c r="D10" s="19" t="s">
        <v>218</v>
      </c>
      <c r="E10" s="26" t="s">
        <v>28</v>
      </c>
      <c r="F10" s="2" t="s">
        <v>191</v>
      </c>
      <c r="G10" s="88"/>
      <c r="H10" s="23" t="s">
        <v>234</v>
      </c>
      <c r="I10" s="8" t="s">
        <v>193</v>
      </c>
    </row>
    <row r="11" spans="1:9">
      <c r="B11" s="2" t="s">
        <v>251</v>
      </c>
      <c r="C11" s="2" t="s">
        <v>155</v>
      </c>
      <c r="D11" s="19" t="s">
        <v>219</v>
      </c>
      <c r="E11" s="26" t="s">
        <v>252</v>
      </c>
      <c r="F11" s="2" t="s">
        <v>191</v>
      </c>
      <c r="G11" s="88"/>
      <c r="H11" s="23"/>
    </row>
    <row r="12" spans="1:9">
      <c r="B12" s="2"/>
      <c r="C12" s="2"/>
      <c r="D12" s="19"/>
      <c r="E12" s="26" t="s">
        <v>245</v>
      </c>
      <c r="F12" s="2" t="s">
        <v>191</v>
      </c>
      <c r="G12" s="88"/>
      <c r="H12" s="23"/>
    </row>
    <row r="13" spans="1:9">
      <c r="A13" s="14" t="s">
        <v>144</v>
      </c>
      <c r="B13" s="2" t="s">
        <v>154</v>
      </c>
      <c r="C13" s="2" t="s">
        <v>155</v>
      </c>
      <c r="D13" s="19" t="s">
        <v>218</v>
      </c>
      <c r="E13" s="26" t="s">
        <v>28</v>
      </c>
      <c r="F13" s="2" t="s">
        <v>191</v>
      </c>
      <c r="G13" s="88"/>
      <c r="H13" s="23" t="s">
        <v>234</v>
      </c>
      <c r="I13" s="8" t="s">
        <v>194</v>
      </c>
    </row>
    <row r="14" spans="1:9">
      <c r="B14" s="2" t="s">
        <v>161</v>
      </c>
      <c r="C14" s="2" t="s">
        <v>155</v>
      </c>
      <c r="D14" s="19" t="s">
        <v>218</v>
      </c>
      <c r="E14" s="26" t="s">
        <v>44</v>
      </c>
      <c r="F14" s="2" t="s">
        <v>191</v>
      </c>
      <c r="G14" s="88"/>
      <c r="H14" s="23" t="s">
        <v>234</v>
      </c>
    </row>
    <row r="15" spans="1:9">
      <c r="B15" s="2" t="s">
        <v>251</v>
      </c>
      <c r="C15" s="2" t="s">
        <v>155</v>
      </c>
      <c r="D15" s="19" t="s">
        <v>219</v>
      </c>
      <c r="E15" s="26" t="s">
        <v>252</v>
      </c>
      <c r="F15" s="2" t="s">
        <v>191</v>
      </c>
      <c r="G15" s="88"/>
      <c r="H15" s="23"/>
    </row>
    <row r="16" spans="1:9">
      <c r="B16" s="2"/>
      <c r="C16" s="2"/>
      <c r="D16" s="19"/>
      <c r="E16" s="26" t="s">
        <v>245</v>
      </c>
      <c r="F16" s="2" t="s">
        <v>191</v>
      </c>
      <c r="G16" s="88"/>
      <c r="H16" s="23"/>
    </row>
    <row r="17" spans="1:9">
      <c r="A17" s="14" t="s">
        <v>145</v>
      </c>
      <c r="B17" s="2" t="s">
        <v>154</v>
      </c>
      <c r="C17" s="2" t="s">
        <v>155</v>
      </c>
      <c r="D17" s="19" t="s">
        <v>218</v>
      </c>
      <c r="E17" s="26" t="s">
        <v>28</v>
      </c>
      <c r="F17" s="2" t="s">
        <v>191</v>
      </c>
      <c r="G17" s="88"/>
      <c r="H17" s="23" t="s">
        <v>234</v>
      </c>
      <c r="I17" s="8" t="s">
        <v>195</v>
      </c>
    </row>
    <row r="18" spans="1:9">
      <c r="B18" s="2" t="s">
        <v>46</v>
      </c>
      <c r="C18" s="2" t="s">
        <v>155</v>
      </c>
      <c r="D18" s="19" t="s">
        <v>218</v>
      </c>
      <c r="E18" s="26" t="s">
        <v>47</v>
      </c>
      <c r="F18" s="2" t="s">
        <v>191</v>
      </c>
      <c r="G18" s="88"/>
      <c r="H18" s="23" t="s">
        <v>234</v>
      </c>
    </row>
    <row r="19" spans="1:9">
      <c r="B19" s="2" t="s">
        <v>157</v>
      </c>
      <c r="C19" s="2" t="s">
        <v>155</v>
      </c>
      <c r="D19" s="19" t="s">
        <v>218</v>
      </c>
      <c r="E19" s="26" t="s">
        <v>41</v>
      </c>
      <c r="F19" s="2" t="s">
        <v>191</v>
      </c>
      <c r="G19" s="88"/>
      <c r="H19" s="23" t="s">
        <v>234</v>
      </c>
    </row>
    <row r="20" spans="1:9">
      <c r="B20" s="2" t="s">
        <v>162</v>
      </c>
      <c r="C20" s="2" t="s">
        <v>155</v>
      </c>
      <c r="D20" s="19" t="s">
        <v>218</v>
      </c>
      <c r="E20" s="26" t="s">
        <v>49</v>
      </c>
      <c r="F20" s="2" t="s">
        <v>191</v>
      </c>
      <c r="G20" s="88"/>
      <c r="H20" s="23" t="s">
        <v>234</v>
      </c>
    </row>
    <row r="21" spans="1:9">
      <c r="B21" s="2" t="s">
        <v>251</v>
      </c>
      <c r="C21" s="2" t="s">
        <v>155</v>
      </c>
      <c r="D21" s="19" t="s">
        <v>219</v>
      </c>
      <c r="E21" s="26" t="s">
        <v>252</v>
      </c>
      <c r="F21" s="2" t="s">
        <v>191</v>
      </c>
      <c r="G21" s="88"/>
      <c r="H21" s="23"/>
    </row>
    <row r="22" spans="1:9">
      <c r="B22" s="2"/>
      <c r="C22" s="2"/>
      <c r="D22" s="19"/>
      <c r="E22" s="26" t="s">
        <v>245</v>
      </c>
      <c r="F22" s="2" t="s">
        <v>191</v>
      </c>
      <c r="G22" s="88"/>
      <c r="H22" s="23"/>
    </row>
    <row r="23" spans="1:9">
      <c r="B23" s="2"/>
      <c r="C23" s="2"/>
      <c r="D23" s="19"/>
      <c r="E23" s="26" t="s">
        <v>286</v>
      </c>
      <c r="F23" s="2" t="s">
        <v>191</v>
      </c>
      <c r="G23" s="88"/>
      <c r="H23" s="23"/>
    </row>
    <row r="24" spans="1:9">
      <c r="A24" s="14" t="s">
        <v>146</v>
      </c>
      <c r="B24" s="2" t="s">
        <v>154</v>
      </c>
      <c r="C24" s="2" t="s">
        <v>155</v>
      </c>
      <c r="D24" s="19" t="s">
        <v>218</v>
      </c>
      <c r="E24" s="26" t="s">
        <v>28</v>
      </c>
      <c r="F24" s="13" t="s">
        <v>191</v>
      </c>
      <c r="G24" s="88"/>
      <c r="H24" s="23" t="s">
        <v>234</v>
      </c>
      <c r="I24" s="8" t="s">
        <v>202</v>
      </c>
    </row>
    <row r="25" spans="1:9">
      <c r="B25" s="2" t="s">
        <v>163</v>
      </c>
      <c r="C25" s="2" t="s">
        <v>155</v>
      </c>
      <c r="D25" s="19" t="s">
        <v>218</v>
      </c>
      <c r="E25" s="26" t="s">
        <v>54</v>
      </c>
      <c r="F25" s="13" t="s">
        <v>191</v>
      </c>
      <c r="G25" s="88"/>
      <c r="H25" s="23" t="s">
        <v>234</v>
      </c>
    </row>
    <row r="26" spans="1:9">
      <c r="B26" s="2" t="s">
        <v>251</v>
      </c>
      <c r="C26" s="2" t="s">
        <v>155</v>
      </c>
      <c r="D26" s="19" t="s">
        <v>219</v>
      </c>
      <c r="E26" s="26" t="s">
        <v>252</v>
      </c>
      <c r="F26" s="2" t="s">
        <v>191</v>
      </c>
      <c r="G26" s="88"/>
      <c r="H26" s="23"/>
    </row>
    <row r="27" spans="1:9">
      <c r="B27" s="2"/>
      <c r="C27" s="2"/>
      <c r="D27" s="19"/>
      <c r="E27" s="26" t="s">
        <v>245</v>
      </c>
      <c r="F27" s="13" t="s">
        <v>191</v>
      </c>
      <c r="G27" s="88"/>
      <c r="H27" s="23"/>
    </row>
    <row r="28" spans="1:9">
      <c r="B28" s="2"/>
      <c r="C28" s="2"/>
      <c r="D28" s="19"/>
      <c r="E28" s="26" t="s">
        <v>246</v>
      </c>
      <c r="F28" s="13" t="s">
        <v>191</v>
      </c>
      <c r="G28" s="88"/>
      <c r="H28" s="23"/>
    </row>
    <row r="29" spans="1:9">
      <c r="A29" s="14" t="s">
        <v>210</v>
      </c>
      <c r="B29" s="15" t="s">
        <v>266</v>
      </c>
      <c r="C29" s="13" t="s">
        <v>155</v>
      </c>
      <c r="D29" s="20" t="s">
        <v>218</v>
      </c>
      <c r="E29" s="16" t="s">
        <v>267</v>
      </c>
      <c r="F29" s="13" t="s">
        <v>191</v>
      </c>
      <c r="G29" s="88"/>
      <c r="H29" s="23" t="s">
        <v>234</v>
      </c>
      <c r="I29" s="8" t="s">
        <v>207</v>
      </c>
    </row>
    <row r="30" spans="1:9">
      <c r="B30" s="13" t="s">
        <v>154</v>
      </c>
      <c r="C30" s="13" t="s">
        <v>155</v>
      </c>
      <c r="D30" s="20" t="s">
        <v>218</v>
      </c>
      <c r="E30" s="16" t="s">
        <v>28</v>
      </c>
      <c r="F30" s="13" t="s">
        <v>191</v>
      </c>
      <c r="G30" s="88"/>
      <c r="H30" s="23" t="s">
        <v>234</v>
      </c>
    </row>
    <row r="31" spans="1:9">
      <c r="B31" s="13" t="s">
        <v>203</v>
      </c>
      <c r="C31" s="13" t="s">
        <v>155</v>
      </c>
      <c r="D31" s="20" t="s">
        <v>218</v>
      </c>
      <c r="E31" s="16" t="s">
        <v>117</v>
      </c>
      <c r="F31" s="13" t="s">
        <v>191</v>
      </c>
      <c r="G31" s="88"/>
      <c r="H31" s="23" t="s">
        <v>234</v>
      </c>
    </row>
    <row r="32" spans="1:9">
      <c r="B32" s="13" t="s">
        <v>161</v>
      </c>
      <c r="C32" s="13" t="s">
        <v>155</v>
      </c>
      <c r="D32" s="20" t="s">
        <v>218</v>
      </c>
      <c r="E32" s="16" t="s">
        <v>44</v>
      </c>
      <c r="F32" s="13" t="s">
        <v>191</v>
      </c>
      <c r="G32" s="88"/>
      <c r="H32" s="23" t="s">
        <v>234</v>
      </c>
    </row>
    <row r="33" spans="1:9">
      <c r="B33" s="13" t="s">
        <v>204</v>
      </c>
      <c r="C33" s="13" t="s">
        <v>155</v>
      </c>
      <c r="D33" s="20" t="s">
        <v>218</v>
      </c>
      <c r="E33" s="16" t="s">
        <v>118</v>
      </c>
      <c r="F33" s="13" t="s">
        <v>191</v>
      </c>
      <c r="G33" s="88"/>
      <c r="H33" s="23" t="s">
        <v>234</v>
      </c>
    </row>
    <row r="34" spans="1:9">
      <c r="B34" s="13" t="s">
        <v>205</v>
      </c>
      <c r="C34" s="13" t="s">
        <v>155</v>
      </c>
      <c r="D34" s="20" t="s">
        <v>218</v>
      </c>
      <c r="E34" s="16" t="s">
        <v>119</v>
      </c>
      <c r="F34" s="13" t="s">
        <v>191</v>
      </c>
      <c r="G34" s="88"/>
      <c r="H34" s="23" t="s">
        <v>234</v>
      </c>
    </row>
    <row r="35" spans="1:9">
      <c r="B35" s="13" t="s">
        <v>221</v>
      </c>
      <c r="C35" s="13" t="s">
        <v>169</v>
      </c>
      <c r="D35" s="20" t="s">
        <v>218</v>
      </c>
      <c r="E35" s="16" t="s">
        <v>222</v>
      </c>
      <c r="F35" s="13" t="s">
        <v>191</v>
      </c>
      <c r="G35" s="88"/>
      <c r="H35" s="23"/>
    </row>
    <row r="36" spans="1:9">
      <c r="B36" s="13" t="s">
        <v>206</v>
      </c>
      <c r="C36" s="13" t="s">
        <v>169</v>
      </c>
      <c r="D36" s="20" t="s">
        <v>218</v>
      </c>
      <c r="E36" s="16" t="s">
        <v>60</v>
      </c>
      <c r="F36" s="13" t="s">
        <v>191</v>
      </c>
      <c r="G36" s="88"/>
      <c r="H36" s="23" t="s">
        <v>234</v>
      </c>
    </row>
    <row r="37" spans="1:9">
      <c r="B37" s="13"/>
      <c r="C37" s="13"/>
      <c r="D37" s="20"/>
      <c r="E37" s="16" t="s">
        <v>280</v>
      </c>
      <c r="F37" s="13" t="s">
        <v>191</v>
      </c>
      <c r="G37" s="88"/>
      <c r="H37" s="23"/>
    </row>
    <row r="38" spans="1:9">
      <c r="B38" s="13"/>
      <c r="C38" s="13"/>
      <c r="D38" s="20"/>
      <c r="E38" s="16" t="s">
        <v>271</v>
      </c>
      <c r="F38" s="13" t="s">
        <v>191</v>
      </c>
      <c r="G38" s="88"/>
      <c r="H38" s="23"/>
    </row>
    <row r="39" spans="1:9">
      <c r="B39" s="13"/>
      <c r="C39" s="13"/>
      <c r="D39" s="20"/>
      <c r="E39" s="16" t="s">
        <v>245</v>
      </c>
      <c r="F39" s="13" t="s">
        <v>191</v>
      </c>
      <c r="G39" s="88"/>
      <c r="H39" s="23"/>
    </row>
    <row r="40" spans="1:9">
      <c r="B40" s="13"/>
      <c r="C40" s="13"/>
      <c r="D40" s="20"/>
      <c r="E40" s="16" t="s">
        <v>224</v>
      </c>
      <c r="F40" s="13" t="s">
        <v>191</v>
      </c>
      <c r="G40" s="88"/>
      <c r="H40" s="23"/>
    </row>
    <row r="41" spans="1:9">
      <c r="A41" s="14" t="s">
        <v>147</v>
      </c>
      <c r="B41" s="13" t="s">
        <v>164</v>
      </c>
      <c r="C41" s="13" t="s">
        <v>155</v>
      </c>
      <c r="D41" s="20" t="s">
        <v>218</v>
      </c>
      <c r="E41" s="16" t="s">
        <v>63</v>
      </c>
      <c r="F41" s="13" t="s">
        <v>191</v>
      </c>
      <c r="G41" s="88"/>
      <c r="H41" s="23" t="s">
        <v>234</v>
      </c>
      <c r="I41" s="8" t="s">
        <v>209</v>
      </c>
    </row>
    <row r="42" spans="1:9">
      <c r="B42" s="13" t="s">
        <v>165</v>
      </c>
      <c r="C42" s="13" t="s">
        <v>155</v>
      </c>
      <c r="D42" s="20" t="s">
        <v>218</v>
      </c>
      <c r="E42" s="16" t="s">
        <v>65</v>
      </c>
      <c r="F42" s="13" t="s">
        <v>191</v>
      </c>
      <c r="G42" s="88"/>
      <c r="H42" s="23"/>
    </row>
    <row r="43" spans="1:9">
      <c r="B43" s="13" t="s">
        <v>66</v>
      </c>
      <c r="C43" s="13" t="s">
        <v>166</v>
      </c>
      <c r="D43" s="20" t="s">
        <v>218</v>
      </c>
      <c r="E43" s="16" t="s">
        <v>67</v>
      </c>
      <c r="F43" s="13" t="s">
        <v>208</v>
      </c>
      <c r="G43" s="88"/>
      <c r="H43" s="23"/>
    </row>
    <row r="44" spans="1:9">
      <c r="B44" s="13" t="s">
        <v>281</v>
      </c>
      <c r="C44" s="13" t="s">
        <v>167</v>
      </c>
      <c r="D44" s="20" t="s">
        <v>218</v>
      </c>
      <c r="E44" s="16" t="s">
        <v>282</v>
      </c>
      <c r="F44" s="13" t="s">
        <v>191</v>
      </c>
      <c r="G44" s="88"/>
      <c r="H44" s="23"/>
    </row>
    <row r="45" spans="1:9">
      <c r="B45" s="13" t="s">
        <v>68</v>
      </c>
      <c r="C45" s="13" t="s">
        <v>167</v>
      </c>
      <c r="D45" s="20" t="s">
        <v>218</v>
      </c>
      <c r="E45" s="16" t="s">
        <v>69</v>
      </c>
      <c r="F45" s="13" t="s">
        <v>191</v>
      </c>
      <c r="G45" s="88"/>
      <c r="H45" s="23"/>
    </row>
    <row r="46" spans="1:9">
      <c r="B46" s="13"/>
      <c r="C46" s="13"/>
      <c r="D46" s="20"/>
      <c r="E46" s="16" t="s">
        <v>278</v>
      </c>
      <c r="F46" s="13" t="s">
        <v>191</v>
      </c>
      <c r="G46" s="88"/>
      <c r="H46" s="23"/>
    </row>
    <row r="47" spans="1:9">
      <c r="A47" s="14" t="s">
        <v>307</v>
      </c>
      <c r="B47" s="13" t="s">
        <v>292</v>
      </c>
      <c r="C47" s="13" t="s">
        <v>293</v>
      </c>
      <c r="D47" s="20" t="s">
        <v>218</v>
      </c>
      <c r="E47" s="16" t="s">
        <v>294</v>
      </c>
      <c r="F47" s="13" t="s">
        <v>208</v>
      </c>
      <c r="G47" s="88"/>
      <c r="H47" s="23"/>
      <c r="I47" s="8" t="s">
        <v>308</v>
      </c>
    </row>
    <row r="48" spans="1:9" s="30" customFormat="1">
      <c r="A48" s="49"/>
      <c r="B48" s="32" t="s">
        <v>266</v>
      </c>
      <c r="C48" s="13" t="s">
        <v>155</v>
      </c>
      <c r="D48" s="20" t="s">
        <v>218</v>
      </c>
      <c r="E48" s="16" t="s">
        <v>267</v>
      </c>
      <c r="F48" s="13" t="s">
        <v>191</v>
      </c>
      <c r="G48" s="88"/>
      <c r="H48" s="23" t="s">
        <v>234</v>
      </c>
      <c r="I48" s="49"/>
    </row>
    <row r="49" spans="2:8">
      <c r="B49" s="13" t="s">
        <v>175</v>
      </c>
      <c r="C49" s="13" t="s">
        <v>155</v>
      </c>
      <c r="D49" s="20" t="s">
        <v>218</v>
      </c>
      <c r="E49" s="16" t="s">
        <v>76</v>
      </c>
      <c r="F49" s="13" t="s">
        <v>191</v>
      </c>
      <c r="G49" s="88"/>
      <c r="H49" s="23" t="s">
        <v>234</v>
      </c>
    </row>
    <row r="50" spans="2:8" s="30" customFormat="1">
      <c r="B50" s="32" t="s">
        <v>154</v>
      </c>
      <c r="C50" s="13" t="s">
        <v>155</v>
      </c>
      <c r="D50" s="20" t="s">
        <v>218</v>
      </c>
      <c r="E50" s="16" t="s">
        <v>28</v>
      </c>
      <c r="F50" s="13" t="s">
        <v>191</v>
      </c>
      <c r="G50" s="88"/>
      <c r="H50" s="23" t="s">
        <v>234</v>
      </c>
    </row>
    <row r="51" spans="2:8">
      <c r="B51" s="13" t="s">
        <v>156</v>
      </c>
      <c r="C51" s="13" t="s">
        <v>155</v>
      </c>
      <c r="D51" s="20" t="s">
        <v>218</v>
      </c>
      <c r="E51" s="16" t="s">
        <v>40</v>
      </c>
      <c r="F51" s="13" t="s">
        <v>191</v>
      </c>
      <c r="G51" s="88"/>
      <c r="H51" s="23" t="s">
        <v>234</v>
      </c>
    </row>
    <row r="52" spans="2:8">
      <c r="B52" s="13" t="s">
        <v>168</v>
      </c>
      <c r="C52" s="13" t="s">
        <v>169</v>
      </c>
      <c r="D52" s="20" t="s">
        <v>218</v>
      </c>
      <c r="E52" s="16" t="s">
        <v>70</v>
      </c>
      <c r="F52" s="13" t="s">
        <v>191</v>
      </c>
      <c r="G52" s="88"/>
      <c r="H52" s="23"/>
    </row>
    <row r="53" spans="2:8">
      <c r="B53" s="13" t="s">
        <v>215</v>
      </c>
      <c r="C53" s="13" t="s">
        <v>155</v>
      </c>
      <c r="D53" s="20" t="s">
        <v>218</v>
      </c>
      <c r="E53" s="16" t="s">
        <v>121</v>
      </c>
      <c r="F53" s="13" t="s">
        <v>191</v>
      </c>
      <c r="G53" s="88"/>
      <c r="H53" s="23"/>
    </row>
    <row r="54" spans="2:8">
      <c r="B54" s="13" t="s">
        <v>316</v>
      </c>
      <c r="C54" s="13" t="s">
        <v>167</v>
      </c>
      <c r="D54" s="20" t="s">
        <v>218</v>
      </c>
      <c r="E54" s="16" t="s">
        <v>317</v>
      </c>
      <c r="F54" s="13" t="s">
        <v>196</v>
      </c>
      <c r="G54" s="88"/>
      <c r="H54" s="23"/>
    </row>
    <row r="55" spans="2:8">
      <c r="B55" s="13" t="s">
        <v>216</v>
      </c>
      <c r="C55" s="13" t="s">
        <v>155</v>
      </c>
      <c r="D55" s="20" t="s">
        <v>218</v>
      </c>
      <c r="E55" s="16" t="s">
        <v>217</v>
      </c>
      <c r="F55" s="13" t="s">
        <v>191</v>
      </c>
      <c r="G55" s="88"/>
      <c r="H55" s="23"/>
    </row>
    <row r="56" spans="2:8">
      <c r="B56" s="13" t="s">
        <v>171</v>
      </c>
      <c r="C56" s="13" t="s">
        <v>167</v>
      </c>
      <c r="D56" s="20" t="s">
        <v>218</v>
      </c>
      <c r="E56" s="16" t="s">
        <v>72</v>
      </c>
      <c r="F56" s="13" t="s">
        <v>196</v>
      </c>
      <c r="G56" s="88"/>
      <c r="H56" s="23"/>
    </row>
    <row r="57" spans="2:8">
      <c r="B57" s="16" t="s">
        <v>314</v>
      </c>
      <c r="C57" s="16" t="s">
        <v>155</v>
      </c>
      <c r="D57" s="44" t="s">
        <v>218</v>
      </c>
      <c r="E57" s="16" t="s">
        <v>315</v>
      </c>
      <c r="F57" s="16" t="s">
        <v>191</v>
      </c>
      <c r="G57" s="89"/>
      <c r="H57" s="23"/>
    </row>
    <row r="58" spans="2:8">
      <c r="B58" s="13" t="s">
        <v>172</v>
      </c>
      <c r="C58" s="13" t="s">
        <v>169</v>
      </c>
      <c r="D58" s="20" t="s">
        <v>218</v>
      </c>
      <c r="E58" s="16" t="s">
        <v>73</v>
      </c>
      <c r="F58" s="13" t="s">
        <v>191</v>
      </c>
      <c r="G58" s="88"/>
      <c r="H58" s="23"/>
    </row>
    <row r="59" spans="2:8">
      <c r="B59" s="13" t="s">
        <v>173</v>
      </c>
      <c r="C59" s="13" t="s">
        <v>169</v>
      </c>
      <c r="D59" s="20" t="s">
        <v>218</v>
      </c>
      <c r="E59" s="16" t="s">
        <v>74</v>
      </c>
      <c r="F59" s="13" t="s">
        <v>191</v>
      </c>
      <c r="G59" s="88"/>
      <c r="H59" s="23"/>
    </row>
    <row r="60" spans="2:8">
      <c r="B60" s="13" t="s">
        <v>174</v>
      </c>
      <c r="C60" s="13" t="s">
        <v>169</v>
      </c>
      <c r="D60" s="20" t="s">
        <v>218</v>
      </c>
      <c r="E60" s="16" t="s">
        <v>75</v>
      </c>
      <c r="F60" s="13" t="s">
        <v>191</v>
      </c>
      <c r="G60" s="88"/>
      <c r="H60" s="23"/>
    </row>
    <row r="61" spans="2:8">
      <c r="B61" s="13" t="s">
        <v>251</v>
      </c>
      <c r="C61" s="13" t="s">
        <v>155</v>
      </c>
      <c r="D61" s="20" t="s">
        <v>219</v>
      </c>
      <c r="E61" s="16" t="s">
        <v>252</v>
      </c>
      <c r="F61" s="13" t="s">
        <v>191</v>
      </c>
      <c r="G61" s="88"/>
      <c r="H61" s="23"/>
    </row>
    <row r="62" spans="2:8">
      <c r="B62" s="13"/>
      <c r="C62" s="13"/>
      <c r="D62" s="20"/>
      <c r="E62" s="16" t="s">
        <v>306</v>
      </c>
      <c r="F62" s="13" t="s">
        <v>191</v>
      </c>
      <c r="G62" s="88"/>
      <c r="H62" s="24"/>
    </row>
    <row r="63" spans="2:8">
      <c r="B63" s="13"/>
      <c r="C63" s="13"/>
      <c r="D63" s="20"/>
      <c r="E63" s="16" t="s">
        <v>130</v>
      </c>
      <c r="F63" s="13" t="s">
        <v>191</v>
      </c>
      <c r="G63" s="88"/>
      <c r="H63" s="23"/>
    </row>
    <row r="64" spans="2:8" s="30" customFormat="1">
      <c r="B64" s="13"/>
      <c r="C64" s="13"/>
      <c r="D64" s="20"/>
      <c r="E64" s="28" t="s">
        <v>245</v>
      </c>
      <c r="F64" s="13" t="s">
        <v>191</v>
      </c>
      <c r="G64" s="88"/>
      <c r="H64" s="23"/>
    </row>
    <row r="65" spans="1:9">
      <c r="B65" s="13"/>
      <c r="C65" s="13"/>
      <c r="D65" s="20"/>
      <c r="E65" s="16" t="s">
        <v>131</v>
      </c>
      <c r="F65" s="13" t="s">
        <v>191</v>
      </c>
      <c r="G65" s="88"/>
      <c r="H65" s="24"/>
    </row>
    <row r="66" spans="1:9">
      <c r="B66" s="13"/>
      <c r="C66" s="13"/>
      <c r="D66" s="20"/>
      <c r="E66" s="16" t="s">
        <v>129</v>
      </c>
      <c r="F66" s="13" t="s">
        <v>191</v>
      </c>
      <c r="G66" s="88"/>
      <c r="H66" s="23"/>
    </row>
    <row r="67" spans="1:9">
      <c r="B67" s="13"/>
      <c r="C67" s="13"/>
      <c r="D67" s="46"/>
      <c r="E67" s="16" t="s">
        <v>223</v>
      </c>
      <c r="F67" s="13" t="s">
        <v>191</v>
      </c>
      <c r="G67" s="88"/>
      <c r="H67" s="23"/>
    </row>
    <row r="68" spans="1:9" s="30" customFormat="1">
      <c r="B68" s="13"/>
      <c r="C68" s="13"/>
      <c r="D68" s="46"/>
      <c r="E68" s="47" t="s">
        <v>322</v>
      </c>
      <c r="F68" s="13" t="s">
        <v>191</v>
      </c>
      <c r="G68" s="88"/>
      <c r="H68" s="24"/>
    </row>
    <row r="69" spans="1:9">
      <c r="A69" s="51" t="s">
        <v>290</v>
      </c>
      <c r="B69" s="2" t="s">
        <v>170</v>
      </c>
      <c r="C69" s="2" t="s">
        <v>155</v>
      </c>
      <c r="D69" s="19" t="s">
        <v>218</v>
      </c>
      <c r="E69" s="26" t="s">
        <v>71</v>
      </c>
      <c r="F69" s="2" t="s">
        <v>191</v>
      </c>
      <c r="G69" s="88"/>
      <c r="H69" s="23" t="s">
        <v>234</v>
      </c>
      <c r="I69" s="17" t="s">
        <v>291</v>
      </c>
    </row>
    <row r="70" spans="1:9" s="30" customFormat="1">
      <c r="A70" s="50"/>
      <c r="B70" s="31" t="s">
        <v>251</v>
      </c>
      <c r="C70" s="31" t="s">
        <v>155</v>
      </c>
      <c r="D70" s="19" t="s">
        <v>219</v>
      </c>
      <c r="E70" s="26" t="s">
        <v>252</v>
      </c>
      <c r="F70" s="31" t="s">
        <v>191</v>
      </c>
      <c r="G70" s="88"/>
      <c r="H70" s="23"/>
    </row>
    <row r="71" spans="1:9">
      <c r="A71" s="14" t="s">
        <v>148</v>
      </c>
      <c r="B71" s="2" t="s">
        <v>154</v>
      </c>
      <c r="C71" s="2" t="s">
        <v>155</v>
      </c>
      <c r="D71" s="19" t="s">
        <v>218</v>
      </c>
      <c r="E71" s="26" t="s">
        <v>28</v>
      </c>
      <c r="F71" s="2" t="s">
        <v>191</v>
      </c>
      <c r="G71" s="88"/>
      <c r="H71" s="23" t="s">
        <v>234</v>
      </c>
      <c r="I71" s="8" t="s">
        <v>197</v>
      </c>
    </row>
    <row r="72" spans="1:9">
      <c r="B72" s="2" t="s">
        <v>176</v>
      </c>
      <c r="C72" s="2" t="s">
        <v>155</v>
      </c>
      <c r="D72" s="19" t="s">
        <v>218</v>
      </c>
      <c r="E72" s="26" t="s">
        <v>31</v>
      </c>
      <c r="F72" s="2" t="s">
        <v>191</v>
      </c>
      <c r="G72" s="88"/>
      <c r="H72" s="23" t="s">
        <v>234</v>
      </c>
    </row>
    <row r="73" spans="1:9">
      <c r="B73" s="2" t="s">
        <v>251</v>
      </c>
      <c r="C73" s="2" t="s">
        <v>155</v>
      </c>
      <c r="D73" s="19" t="s">
        <v>219</v>
      </c>
      <c r="E73" s="26" t="s">
        <v>252</v>
      </c>
      <c r="F73" s="2" t="s">
        <v>191</v>
      </c>
      <c r="G73" s="88"/>
      <c r="H73" s="23"/>
    </row>
    <row r="74" spans="1:9">
      <c r="B74" s="2"/>
      <c r="C74" s="2"/>
      <c r="D74" s="19"/>
      <c r="E74" s="26" t="s">
        <v>245</v>
      </c>
      <c r="F74" s="2" t="s">
        <v>191</v>
      </c>
      <c r="G74" s="88"/>
      <c r="H74" s="23"/>
    </row>
    <row r="75" spans="1:9">
      <c r="A75" s="51" t="s">
        <v>323</v>
      </c>
      <c r="B75" s="31" t="s">
        <v>324</v>
      </c>
      <c r="C75" s="31" t="s">
        <v>155</v>
      </c>
      <c r="D75" s="19" t="s">
        <v>218</v>
      </c>
      <c r="E75" s="26" t="s">
        <v>333</v>
      </c>
      <c r="F75" s="31" t="s">
        <v>191</v>
      </c>
      <c r="G75" s="88"/>
      <c r="H75" s="23"/>
      <c r="I75" s="8" t="s">
        <v>332</v>
      </c>
    </row>
    <row r="76" spans="1:9">
      <c r="A76" s="30"/>
      <c r="B76" s="31" t="s">
        <v>325</v>
      </c>
      <c r="C76" s="31" t="s">
        <v>155</v>
      </c>
      <c r="D76" s="19" t="s">
        <v>219</v>
      </c>
      <c r="E76" s="26" t="s">
        <v>334</v>
      </c>
      <c r="F76" s="31" t="s">
        <v>191</v>
      </c>
      <c r="G76" s="88"/>
      <c r="H76" s="23"/>
      <c r="I76" s="30"/>
    </row>
    <row r="77" spans="1:9">
      <c r="A77" s="30"/>
      <c r="B77" s="31" t="s">
        <v>326</v>
      </c>
      <c r="C77" s="31" t="s">
        <v>293</v>
      </c>
      <c r="D77" s="19" t="s">
        <v>218</v>
      </c>
      <c r="E77" s="26" t="s">
        <v>335</v>
      </c>
      <c r="F77" s="31" t="s">
        <v>208</v>
      </c>
      <c r="G77" s="88"/>
      <c r="H77" s="23"/>
      <c r="I77" s="30"/>
    </row>
    <row r="78" spans="1:9">
      <c r="A78" s="30"/>
      <c r="B78" s="31" t="s">
        <v>327</v>
      </c>
      <c r="C78" s="31" t="s">
        <v>155</v>
      </c>
      <c r="D78" s="19" t="s">
        <v>219</v>
      </c>
      <c r="E78" s="26" t="s">
        <v>336</v>
      </c>
      <c r="F78" s="31" t="s">
        <v>191</v>
      </c>
      <c r="G78" s="88"/>
      <c r="H78" s="23"/>
      <c r="I78" s="30"/>
    </row>
    <row r="79" spans="1:9">
      <c r="A79" s="30"/>
      <c r="B79" s="31" t="s">
        <v>221</v>
      </c>
      <c r="C79" s="31" t="s">
        <v>155</v>
      </c>
      <c r="D79" s="19" t="s">
        <v>218</v>
      </c>
      <c r="E79" s="26" t="s">
        <v>222</v>
      </c>
      <c r="F79" s="31" t="s">
        <v>191</v>
      </c>
      <c r="G79" s="88"/>
      <c r="H79" s="23"/>
      <c r="I79" s="30"/>
    </row>
    <row r="80" spans="1:9">
      <c r="A80" s="30"/>
      <c r="B80" s="31" t="s">
        <v>328</v>
      </c>
      <c r="C80" s="31" t="s">
        <v>331</v>
      </c>
      <c r="D80" s="19" t="s">
        <v>218</v>
      </c>
      <c r="E80" s="16" t="s">
        <v>337</v>
      </c>
      <c r="F80" s="31" t="s">
        <v>191</v>
      </c>
      <c r="G80" s="88"/>
      <c r="H80" s="24"/>
      <c r="I80" s="30"/>
    </row>
    <row r="81" spans="1:9">
      <c r="B81" s="13" t="s">
        <v>329</v>
      </c>
      <c r="C81" s="13" t="s">
        <v>331</v>
      </c>
      <c r="D81" s="19" t="s">
        <v>218</v>
      </c>
      <c r="E81" s="26" t="s">
        <v>338</v>
      </c>
      <c r="F81" s="31" t="s">
        <v>191</v>
      </c>
      <c r="G81" s="88"/>
      <c r="H81" s="24"/>
    </row>
    <row r="82" spans="1:9">
      <c r="B82" s="13" t="s">
        <v>330</v>
      </c>
      <c r="C82" s="13" t="s">
        <v>293</v>
      </c>
      <c r="D82" s="19" t="s">
        <v>218</v>
      </c>
      <c r="E82" s="26" t="s">
        <v>339</v>
      </c>
      <c r="F82" s="31" t="s">
        <v>208</v>
      </c>
      <c r="G82" s="88"/>
      <c r="H82" s="24"/>
    </row>
    <row r="83" spans="1:9">
      <c r="A83" s="30"/>
      <c r="B83" s="13" t="s">
        <v>350</v>
      </c>
      <c r="C83" s="13" t="s">
        <v>293</v>
      </c>
      <c r="D83" s="19" t="s">
        <v>218</v>
      </c>
      <c r="E83" s="26" t="s">
        <v>351</v>
      </c>
      <c r="F83" s="31" t="s">
        <v>208</v>
      </c>
      <c r="G83" s="88"/>
      <c r="H83" s="24"/>
      <c r="I83" s="30"/>
    </row>
    <row r="84" spans="1:9">
      <c r="B84" s="13" t="s">
        <v>340</v>
      </c>
      <c r="C84" s="13" t="s">
        <v>189</v>
      </c>
      <c r="D84" s="19" t="s">
        <v>218</v>
      </c>
      <c r="E84" s="26" t="s">
        <v>347</v>
      </c>
      <c r="F84" s="31" t="s">
        <v>191</v>
      </c>
      <c r="G84" s="88"/>
      <c r="H84" s="24"/>
    </row>
    <row r="85" spans="1:9">
      <c r="B85" s="13" t="s">
        <v>341</v>
      </c>
      <c r="C85" s="13" t="s">
        <v>293</v>
      </c>
      <c r="D85" s="19" t="s">
        <v>218</v>
      </c>
      <c r="E85" s="26" t="s">
        <v>348</v>
      </c>
      <c r="F85" s="31" t="s">
        <v>208</v>
      </c>
      <c r="G85" s="88"/>
      <c r="H85" s="24"/>
    </row>
    <row r="86" spans="1:9">
      <c r="B86" s="13"/>
      <c r="C86" s="31"/>
      <c r="D86" s="21"/>
      <c r="E86" s="26" t="s">
        <v>349</v>
      </c>
      <c r="F86" s="13" t="s">
        <v>191</v>
      </c>
      <c r="G86" s="88"/>
      <c r="H86" s="24"/>
    </row>
    <row r="87" spans="1:9">
      <c r="A87" s="14" t="s">
        <v>149</v>
      </c>
      <c r="B87" s="2" t="s">
        <v>154</v>
      </c>
      <c r="C87" s="2" t="s">
        <v>155</v>
      </c>
      <c r="D87" s="19" t="s">
        <v>218</v>
      </c>
      <c r="E87" s="26" t="s">
        <v>28</v>
      </c>
      <c r="F87" s="2" t="s">
        <v>191</v>
      </c>
      <c r="G87" s="88"/>
      <c r="H87" s="23" t="s">
        <v>234</v>
      </c>
      <c r="I87" s="8" t="s">
        <v>198</v>
      </c>
    </row>
    <row r="88" spans="1:9">
      <c r="B88" s="2" t="s">
        <v>177</v>
      </c>
      <c r="C88" s="2" t="s">
        <v>155</v>
      </c>
      <c r="D88" s="19" t="s">
        <v>218</v>
      </c>
      <c r="E88" s="26" t="s">
        <v>29</v>
      </c>
      <c r="F88" s="2" t="s">
        <v>191</v>
      </c>
      <c r="G88" s="88"/>
      <c r="H88" s="23" t="s">
        <v>234</v>
      </c>
    </row>
    <row r="89" spans="1:9">
      <c r="B89" s="2" t="s">
        <v>178</v>
      </c>
      <c r="C89" s="2" t="s">
        <v>155</v>
      </c>
      <c r="D89" s="19" t="s">
        <v>218</v>
      </c>
      <c r="E89" s="26" t="s">
        <v>30</v>
      </c>
      <c r="F89" s="2" t="s">
        <v>191</v>
      </c>
      <c r="G89" s="88"/>
      <c r="H89" s="23" t="s">
        <v>234</v>
      </c>
    </row>
    <row r="90" spans="1:9">
      <c r="B90" s="2" t="s">
        <v>176</v>
      </c>
      <c r="C90" s="2" t="s">
        <v>155</v>
      </c>
      <c r="D90" s="19" t="s">
        <v>218</v>
      </c>
      <c r="E90" s="26" t="s">
        <v>31</v>
      </c>
      <c r="F90" s="2" t="s">
        <v>191</v>
      </c>
      <c r="G90" s="88"/>
      <c r="H90" s="23" t="s">
        <v>234</v>
      </c>
    </row>
    <row r="91" spans="1:9">
      <c r="B91" s="2" t="s">
        <v>251</v>
      </c>
      <c r="C91" s="2" t="s">
        <v>155</v>
      </c>
      <c r="D91" s="19" t="s">
        <v>219</v>
      </c>
      <c r="E91" s="26" t="s">
        <v>252</v>
      </c>
      <c r="F91" s="2" t="s">
        <v>191</v>
      </c>
      <c r="G91" s="88"/>
      <c r="H91" s="23"/>
    </row>
    <row r="92" spans="1:9">
      <c r="B92" s="2"/>
      <c r="C92" s="2"/>
      <c r="D92" s="19"/>
      <c r="E92" s="26" t="s">
        <v>245</v>
      </c>
      <c r="F92" s="2" t="s">
        <v>191</v>
      </c>
      <c r="G92" s="88"/>
      <c r="H92" s="23"/>
    </row>
    <row r="93" spans="1:9">
      <c r="B93" s="2"/>
      <c r="C93" s="2"/>
      <c r="D93" s="19"/>
      <c r="E93" s="26" t="s">
        <v>247</v>
      </c>
      <c r="F93" s="2" t="s">
        <v>191</v>
      </c>
      <c r="G93" s="88"/>
      <c r="H93" s="23"/>
    </row>
    <row r="94" spans="1:9">
      <c r="B94" s="2"/>
      <c r="C94" s="2"/>
      <c r="D94" s="19"/>
      <c r="E94" s="26" t="s">
        <v>248</v>
      </c>
      <c r="F94" s="2" t="s">
        <v>191</v>
      </c>
      <c r="G94" s="88"/>
      <c r="H94" s="23"/>
    </row>
    <row r="95" spans="1:9" s="30" customFormat="1">
      <c r="A95" s="32" t="s">
        <v>394</v>
      </c>
      <c r="B95" s="31" t="s">
        <v>355</v>
      </c>
      <c r="C95" s="31" t="s">
        <v>155</v>
      </c>
      <c r="D95" s="19" t="s">
        <v>218</v>
      </c>
      <c r="E95" s="26" t="s">
        <v>356</v>
      </c>
      <c r="F95" s="31" t="s">
        <v>191</v>
      </c>
      <c r="G95" s="88" t="s">
        <v>234</v>
      </c>
      <c r="H95" s="23" t="s">
        <v>234</v>
      </c>
    </row>
    <row r="96" spans="1:9" s="30" customFormat="1">
      <c r="A96" s="50"/>
      <c r="B96" s="31" t="s">
        <v>369</v>
      </c>
      <c r="C96" s="31" t="s">
        <v>155</v>
      </c>
      <c r="D96" s="19" t="s">
        <v>218</v>
      </c>
      <c r="E96" s="26" t="s">
        <v>370</v>
      </c>
      <c r="F96" s="31" t="s">
        <v>191</v>
      </c>
      <c r="G96" s="88" t="s">
        <v>235</v>
      </c>
      <c r="H96" s="23"/>
    </row>
    <row r="97" spans="1:9" s="30" customFormat="1">
      <c r="A97" s="50"/>
      <c r="B97" s="31" t="s">
        <v>251</v>
      </c>
      <c r="C97" s="31" t="s">
        <v>155</v>
      </c>
      <c r="D97" s="19" t="s">
        <v>219</v>
      </c>
      <c r="E97" s="26" t="s">
        <v>252</v>
      </c>
      <c r="F97" s="31" t="s">
        <v>191</v>
      </c>
      <c r="G97" s="88" t="s">
        <v>234</v>
      </c>
      <c r="H97" s="23"/>
    </row>
    <row r="98" spans="1:9" s="30" customFormat="1">
      <c r="B98" s="13" t="s">
        <v>340</v>
      </c>
      <c r="C98" s="13" t="s">
        <v>189</v>
      </c>
      <c r="D98" s="19" t="s">
        <v>218</v>
      </c>
      <c r="E98" s="26" t="s">
        <v>347</v>
      </c>
      <c r="F98" s="31" t="s">
        <v>371</v>
      </c>
      <c r="G98" s="88" t="s">
        <v>234</v>
      </c>
      <c r="H98" s="24"/>
    </row>
    <row r="99" spans="1:9" s="30" customFormat="1">
      <c r="B99" s="13" t="s">
        <v>341</v>
      </c>
      <c r="C99" s="13" t="s">
        <v>293</v>
      </c>
      <c r="D99" s="19" t="s">
        <v>218</v>
      </c>
      <c r="E99" s="26" t="s">
        <v>348</v>
      </c>
      <c r="F99" s="31" t="s">
        <v>208</v>
      </c>
      <c r="G99" s="88" t="s">
        <v>234</v>
      </c>
      <c r="H99" s="24"/>
    </row>
    <row r="100" spans="1:9" s="30" customFormat="1">
      <c r="A100" s="50"/>
      <c r="B100" s="31"/>
      <c r="C100" s="31"/>
      <c r="D100" s="19"/>
      <c r="E100" s="26" t="s">
        <v>357</v>
      </c>
      <c r="F100" s="31" t="s">
        <v>191</v>
      </c>
      <c r="G100" s="88"/>
      <c r="H100" s="23"/>
    </row>
    <row r="101" spans="1:9" s="30" customFormat="1">
      <c r="B101" s="13"/>
      <c r="C101" s="31"/>
      <c r="D101" s="21"/>
      <c r="E101" s="26" t="s">
        <v>349</v>
      </c>
      <c r="F101" s="13" t="s">
        <v>191</v>
      </c>
      <c r="G101" s="88"/>
      <c r="H101" s="24"/>
    </row>
    <row r="102" spans="1:9" s="30" customFormat="1">
      <c r="A102" s="32" t="s">
        <v>367</v>
      </c>
      <c r="B102" s="31" t="s">
        <v>368</v>
      </c>
      <c r="C102" s="31" t="s">
        <v>155</v>
      </c>
      <c r="D102" s="19" t="s">
        <v>218</v>
      </c>
      <c r="E102" s="26" t="s">
        <v>375</v>
      </c>
      <c r="F102" s="31" t="s">
        <v>191</v>
      </c>
      <c r="G102" s="88" t="s">
        <v>234</v>
      </c>
      <c r="H102" s="23" t="s">
        <v>234</v>
      </c>
    </row>
    <row r="103" spans="1:9" s="30" customFormat="1">
      <c r="A103" s="49"/>
      <c r="B103" s="31" t="s">
        <v>388</v>
      </c>
      <c r="C103" s="31" t="s">
        <v>155</v>
      </c>
      <c r="D103" s="19" t="s">
        <v>218</v>
      </c>
      <c r="E103" s="26" t="s">
        <v>389</v>
      </c>
      <c r="F103" s="31" t="s">
        <v>191</v>
      </c>
      <c r="G103" s="88" t="s">
        <v>234</v>
      </c>
      <c r="H103" s="23"/>
    </row>
    <row r="104" spans="1:9" s="30" customFormat="1">
      <c r="A104" s="49"/>
      <c r="B104" s="31" t="s">
        <v>395</v>
      </c>
      <c r="C104" s="31" t="s">
        <v>155</v>
      </c>
      <c r="D104" s="19" t="s">
        <v>218</v>
      </c>
      <c r="E104" s="26" t="s">
        <v>396</v>
      </c>
      <c r="F104" s="31" t="s">
        <v>191</v>
      </c>
      <c r="G104" s="88" t="s">
        <v>234</v>
      </c>
      <c r="H104" s="23"/>
    </row>
    <row r="105" spans="1:9" s="30" customFormat="1">
      <c r="A105" s="49"/>
      <c r="B105" s="31" t="s">
        <v>369</v>
      </c>
      <c r="C105" s="31" t="s">
        <v>155</v>
      </c>
      <c r="D105" s="19" t="s">
        <v>218</v>
      </c>
      <c r="E105" s="26" t="s">
        <v>370</v>
      </c>
      <c r="F105" s="31" t="s">
        <v>191</v>
      </c>
      <c r="G105" s="88" t="s">
        <v>235</v>
      </c>
      <c r="H105" s="23"/>
    </row>
    <row r="106" spans="1:9" s="30" customFormat="1">
      <c r="A106" s="50"/>
      <c r="B106" s="31" t="s">
        <v>251</v>
      </c>
      <c r="C106" s="31" t="s">
        <v>155</v>
      </c>
      <c r="D106" s="19" t="s">
        <v>219</v>
      </c>
      <c r="E106" s="26" t="s">
        <v>252</v>
      </c>
      <c r="F106" s="31" t="s">
        <v>191</v>
      </c>
      <c r="G106" s="88" t="s">
        <v>234</v>
      </c>
      <c r="H106" s="23"/>
    </row>
    <row r="107" spans="1:9" s="30" customFormat="1">
      <c r="B107" s="13" t="s">
        <v>340</v>
      </c>
      <c r="C107" s="13" t="s">
        <v>189</v>
      </c>
      <c r="D107" s="19" t="s">
        <v>218</v>
      </c>
      <c r="E107" s="26" t="s">
        <v>347</v>
      </c>
      <c r="F107" s="31" t="s">
        <v>371</v>
      </c>
      <c r="G107" s="88" t="s">
        <v>234</v>
      </c>
      <c r="H107" s="24"/>
    </row>
    <row r="108" spans="1:9" s="30" customFormat="1">
      <c r="B108" s="13" t="s">
        <v>341</v>
      </c>
      <c r="C108" s="13" t="s">
        <v>293</v>
      </c>
      <c r="D108" s="19" t="s">
        <v>218</v>
      </c>
      <c r="E108" s="26" t="s">
        <v>348</v>
      </c>
      <c r="F108" s="31" t="s">
        <v>208</v>
      </c>
      <c r="G108" s="88" t="s">
        <v>234</v>
      </c>
      <c r="H108" s="24"/>
    </row>
    <row r="109" spans="1:9" s="30" customFormat="1">
      <c r="B109" s="13"/>
      <c r="C109" s="31"/>
      <c r="D109" s="21"/>
      <c r="E109" s="26" t="s">
        <v>349</v>
      </c>
      <c r="F109" s="13" t="s">
        <v>191</v>
      </c>
      <c r="G109" s="88"/>
      <c r="H109" s="24"/>
    </row>
    <row r="110" spans="1:9">
      <c r="A110" s="14" t="s">
        <v>150</v>
      </c>
      <c r="B110" s="2" t="s">
        <v>179</v>
      </c>
      <c r="C110" s="2" t="s">
        <v>155</v>
      </c>
      <c r="D110" s="19" t="s">
        <v>218</v>
      </c>
      <c r="E110" s="26" t="s">
        <v>79</v>
      </c>
      <c r="F110" s="2" t="s">
        <v>191</v>
      </c>
      <c r="G110" s="88"/>
      <c r="H110" s="23"/>
      <c r="I110" s="8" t="s">
        <v>199</v>
      </c>
    </row>
    <row r="111" spans="1:9">
      <c r="B111" s="2" t="s">
        <v>180</v>
      </c>
      <c r="C111" s="2" t="s">
        <v>155</v>
      </c>
      <c r="D111" s="19" t="s">
        <v>218</v>
      </c>
      <c r="E111" s="26" t="s">
        <v>81</v>
      </c>
      <c r="F111" s="2" t="s">
        <v>191</v>
      </c>
      <c r="G111" s="88"/>
      <c r="H111" s="23"/>
    </row>
    <row r="112" spans="1:9">
      <c r="B112" s="2" t="s">
        <v>181</v>
      </c>
      <c r="C112" s="2" t="s">
        <v>155</v>
      </c>
      <c r="D112" s="19" t="s">
        <v>219</v>
      </c>
      <c r="E112" s="26" t="s">
        <v>83</v>
      </c>
      <c r="F112" s="2" t="s">
        <v>191</v>
      </c>
      <c r="G112" s="88"/>
      <c r="H112" s="23"/>
    </row>
    <row r="113" spans="1:9">
      <c r="B113" s="2" t="s">
        <v>182</v>
      </c>
      <c r="C113" s="2" t="s">
        <v>155</v>
      </c>
      <c r="D113" s="19" t="s">
        <v>218</v>
      </c>
      <c r="E113" s="26" t="s">
        <v>85</v>
      </c>
      <c r="F113" s="2" t="s">
        <v>191</v>
      </c>
      <c r="G113" s="88"/>
      <c r="H113" s="23"/>
    </row>
    <row r="114" spans="1:9">
      <c r="A114" s="14" t="s">
        <v>151</v>
      </c>
      <c r="B114" s="2" t="s">
        <v>154</v>
      </c>
      <c r="C114" s="2" t="s">
        <v>155</v>
      </c>
      <c r="D114" s="19" t="s">
        <v>218</v>
      </c>
      <c r="E114" s="26" t="s">
        <v>28</v>
      </c>
      <c r="F114" s="13" t="s">
        <v>191</v>
      </c>
      <c r="G114" s="88"/>
      <c r="H114" s="23" t="s">
        <v>234</v>
      </c>
      <c r="I114" s="8" t="s">
        <v>200</v>
      </c>
    </row>
    <row r="115" spans="1:9">
      <c r="B115" s="2" t="s">
        <v>156</v>
      </c>
      <c r="C115" s="2" t="s">
        <v>155</v>
      </c>
      <c r="D115" s="19" t="s">
        <v>218</v>
      </c>
      <c r="E115" s="26" t="s">
        <v>40</v>
      </c>
      <c r="F115" s="13" t="s">
        <v>191</v>
      </c>
      <c r="G115" s="88"/>
      <c r="H115" s="23" t="s">
        <v>234</v>
      </c>
    </row>
    <row r="116" spans="1:9">
      <c r="B116" s="2" t="s">
        <v>46</v>
      </c>
      <c r="C116" s="2" t="s">
        <v>155</v>
      </c>
      <c r="D116" s="19" t="s">
        <v>218</v>
      </c>
      <c r="E116" s="26" t="s">
        <v>47</v>
      </c>
      <c r="F116" s="13" t="s">
        <v>191</v>
      </c>
      <c r="G116" s="88"/>
      <c r="H116" s="23" t="s">
        <v>234</v>
      </c>
    </row>
    <row r="117" spans="1:9">
      <c r="B117" s="2" t="s">
        <v>19</v>
      </c>
      <c r="C117" s="2" t="s">
        <v>167</v>
      </c>
      <c r="D117" s="19" t="s">
        <v>218</v>
      </c>
      <c r="E117" s="26" t="s">
        <v>87</v>
      </c>
      <c r="F117" s="2" t="s">
        <v>196</v>
      </c>
      <c r="G117" s="88"/>
      <c r="H117" s="23"/>
    </row>
    <row r="118" spans="1:9">
      <c r="B118" s="2" t="s">
        <v>20</v>
      </c>
      <c r="C118" s="2" t="s">
        <v>167</v>
      </c>
      <c r="D118" s="19" t="s">
        <v>218</v>
      </c>
      <c r="E118" s="26" t="s">
        <v>88</v>
      </c>
      <c r="F118" s="2" t="s">
        <v>196</v>
      </c>
      <c r="G118" s="88"/>
      <c r="H118" s="23"/>
    </row>
    <row r="119" spans="1:9">
      <c r="B119" s="2" t="s">
        <v>21</v>
      </c>
      <c r="C119" s="2" t="s">
        <v>167</v>
      </c>
      <c r="D119" s="19" t="s">
        <v>218</v>
      </c>
      <c r="E119" s="26" t="s">
        <v>89</v>
      </c>
      <c r="F119" s="2" t="s">
        <v>196</v>
      </c>
      <c r="G119" s="88"/>
      <c r="H119" s="23"/>
    </row>
    <row r="120" spans="1:9">
      <c r="B120" s="32" t="s">
        <v>342</v>
      </c>
      <c r="C120" s="13" t="s">
        <v>167</v>
      </c>
      <c r="D120" s="20" t="s">
        <v>219</v>
      </c>
      <c r="E120" s="16" t="s">
        <v>343</v>
      </c>
      <c r="F120" s="13" t="s">
        <v>196</v>
      </c>
      <c r="G120" s="88"/>
      <c r="H120" s="23"/>
    </row>
    <row r="121" spans="1:9">
      <c r="A121" s="30"/>
      <c r="B121" s="32" t="s">
        <v>354</v>
      </c>
      <c r="C121" s="13" t="s">
        <v>167</v>
      </c>
      <c r="D121" s="20" t="s">
        <v>219</v>
      </c>
      <c r="E121" s="16" t="s">
        <v>353</v>
      </c>
      <c r="F121" s="13" t="s">
        <v>196</v>
      </c>
      <c r="G121" s="88"/>
      <c r="H121" s="23"/>
      <c r="I121" s="30"/>
    </row>
    <row r="122" spans="1:9">
      <c r="B122" s="2" t="s">
        <v>183</v>
      </c>
      <c r="C122" s="2" t="s">
        <v>155</v>
      </c>
      <c r="D122" s="19" t="s">
        <v>218</v>
      </c>
      <c r="E122" s="26" t="s">
        <v>90</v>
      </c>
      <c r="F122" s="2" t="s">
        <v>191</v>
      </c>
      <c r="G122" s="88"/>
      <c r="H122" s="23"/>
    </row>
    <row r="123" spans="1:9">
      <c r="B123" s="2" t="s">
        <v>251</v>
      </c>
      <c r="C123" s="2" t="s">
        <v>155</v>
      </c>
      <c r="D123" s="19" t="s">
        <v>219</v>
      </c>
      <c r="E123" s="26" t="s">
        <v>252</v>
      </c>
      <c r="F123" s="2" t="s">
        <v>191</v>
      </c>
      <c r="G123" s="88"/>
      <c r="H123" s="23"/>
    </row>
    <row r="124" spans="1:9">
      <c r="B124" s="2"/>
      <c r="C124" s="2"/>
      <c r="D124" s="19"/>
      <c r="E124" s="26" t="s">
        <v>245</v>
      </c>
      <c r="F124" s="2" t="s">
        <v>191</v>
      </c>
      <c r="G124" s="88"/>
      <c r="H124" s="23"/>
    </row>
    <row r="125" spans="1:9">
      <c r="B125" s="2"/>
      <c r="C125" s="2"/>
      <c r="D125" s="19"/>
      <c r="E125" s="26" t="s">
        <v>131</v>
      </c>
      <c r="F125" s="2" t="s">
        <v>191</v>
      </c>
      <c r="G125" s="88"/>
      <c r="H125" s="23"/>
    </row>
    <row r="126" spans="1:9">
      <c r="B126" s="2"/>
      <c r="C126" s="2"/>
      <c r="D126" s="19"/>
      <c r="E126" s="26" t="s">
        <v>286</v>
      </c>
      <c r="F126" s="2" t="s">
        <v>191</v>
      </c>
      <c r="G126" s="88"/>
      <c r="H126" s="23"/>
    </row>
    <row r="127" spans="1:9">
      <c r="A127" s="14" t="s">
        <v>152</v>
      </c>
      <c r="B127" s="2" t="s">
        <v>184</v>
      </c>
      <c r="C127" s="2" t="s">
        <v>155</v>
      </c>
      <c r="D127" s="19" t="s">
        <v>219</v>
      </c>
      <c r="E127" s="26" t="s">
        <v>110</v>
      </c>
      <c r="F127" s="2" t="s">
        <v>191</v>
      </c>
      <c r="G127" s="88"/>
      <c r="H127" s="23" t="s">
        <v>234</v>
      </c>
      <c r="I127" s="8" t="s">
        <v>201</v>
      </c>
    </row>
    <row r="128" spans="1:9">
      <c r="B128" s="2" t="s">
        <v>185</v>
      </c>
      <c r="C128" s="2" t="s">
        <v>155</v>
      </c>
      <c r="D128" s="19" t="s">
        <v>219</v>
      </c>
      <c r="E128" s="26" t="s">
        <v>112</v>
      </c>
      <c r="F128" s="2" t="s">
        <v>191</v>
      </c>
      <c r="G128" s="88"/>
      <c r="H128" s="23"/>
    </row>
    <row r="129" spans="1:9">
      <c r="B129" s="2" t="s">
        <v>186</v>
      </c>
      <c r="C129" s="2" t="s">
        <v>155</v>
      </c>
      <c r="D129" s="19" t="s">
        <v>219</v>
      </c>
      <c r="E129" s="26" t="s">
        <v>114</v>
      </c>
      <c r="F129" s="2" t="s">
        <v>191</v>
      </c>
      <c r="G129" s="88"/>
      <c r="H129" s="23"/>
    </row>
    <row r="130" spans="1:9">
      <c r="B130" s="2" t="s">
        <v>187</v>
      </c>
      <c r="C130" s="2" t="s">
        <v>155</v>
      </c>
      <c r="D130" s="19" t="s">
        <v>219</v>
      </c>
      <c r="E130" s="26" t="s">
        <v>115</v>
      </c>
      <c r="F130" s="2" t="s">
        <v>191</v>
      </c>
      <c r="G130" s="88"/>
      <c r="H130" s="23"/>
    </row>
    <row r="131" spans="1:9">
      <c r="B131" s="2" t="s">
        <v>188</v>
      </c>
      <c r="C131" s="2" t="s">
        <v>189</v>
      </c>
      <c r="D131" s="19" t="s">
        <v>219</v>
      </c>
      <c r="E131" s="26" t="s">
        <v>346</v>
      </c>
      <c r="F131" s="2" t="s">
        <v>371</v>
      </c>
      <c r="G131" s="88"/>
      <c r="H131" s="23"/>
    </row>
    <row r="132" spans="1:9">
      <c r="B132" s="2"/>
      <c r="C132" s="2"/>
      <c r="D132" s="21"/>
      <c r="E132" s="16" t="s">
        <v>265</v>
      </c>
      <c r="F132" s="13" t="s">
        <v>191</v>
      </c>
      <c r="G132" s="88"/>
      <c r="H132" s="24"/>
    </row>
    <row r="133" spans="1:9" s="30" customFormat="1">
      <c r="A133" s="96" t="s">
        <v>500</v>
      </c>
      <c r="B133" s="31" t="s">
        <v>175</v>
      </c>
      <c r="C133" s="31" t="s">
        <v>155</v>
      </c>
      <c r="D133" s="19" t="s">
        <v>218</v>
      </c>
      <c r="E133" s="26" t="s">
        <v>76</v>
      </c>
      <c r="F133" s="13" t="s">
        <v>191</v>
      </c>
      <c r="G133" s="31"/>
      <c r="H133" s="46" t="s">
        <v>234</v>
      </c>
      <c r="I133" s="30" t="s">
        <v>501</v>
      </c>
    </row>
    <row r="134" spans="1:9" s="30" customFormat="1">
      <c r="B134" s="31" t="s">
        <v>154</v>
      </c>
      <c r="C134" s="31" t="s">
        <v>155</v>
      </c>
      <c r="D134" s="19" t="s">
        <v>218</v>
      </c>
      <c r="E134" s="26" t="s">
        <v>28</v>
      </c>
      <c r="F134" s="13" t="s">
        <v>191</v>
      </c>
      <c r="G134" s="31"/>
      <c r="H134" s="46" t="s">
        <v>234</v>
      </c>
    </row>
    <row r="135" spans="1:9" s="30" customFormat="1">
      <c r="B135" s="31" t="s">
        <v>502</v>
      </c>
      <c r="C135" s="31" t="s">
        <v>155</v>
      </c>
      <c r="D135" s="19" t="s">
        <v>218</v>
      </c>
      <c r="E135" s="16" t="s">
        <v>267</v>
      </c>
      <c r="F135" s="13" t="s">
        <v>191</v>
      </c>
      <c r="G135" s="31"/>
      <c r="H135" s="46" t="s">
        <v>234</v>
      </c>
    </row>
    <row r="136" spans="1:9" s="30" customFormat="1">
      <c r="B136" s="31" t="s">
        <v>503</v>
      </c>
      <c r="C136" s="31" t="s">
        <v>155</v>
      </c>
      <c r="D136" s="19" t="s">
        <v>218</v>
      </c>
      <c r="E136" s="26" t="s">
        <v>504</v>
      </c>
      <c r="F136" s="13" t="s">
        <v>191</v>
      </c>
      <c r="G136" s="31"/>
      <c r="H136" s="46" t="s">
        <v>234</v>
      </c>
    </row>
    <row r="137" spans="1:9" s="30" customFormat="1">
      <c r="B137" s="31" t="s">
        <v>505</v>
      </c>
      <c r="C137" s="31" t="s">
        <v>155</v>
      </c>
      <c r="D137" s="19" t="s">
        <v>218</v>
      </c>
      <c r="E137" s="26" t="s">
        <v>506</v>
      </c>
      <c r="F137" s="13" t="s">
        <v>191</v>
      </c>
      <c r="G137" s="31"/>
      <c r="H137" s="46" t="s">
        <v>234</v>
      </c>
    </row>
    <row r="138" spans="1:9" s="30" customFormat="1">
      <c r="B138" s="31"/>
      <c r="C138" s="31"/>
      <c r="D138" s="21"/>
      <c r="E138" s="16" t="s">
        <v>130</v>
      </c>
      <c r="F138" s="13" t="s">
        <v>191</v>
      </c>
      <c r="G138" s="31"/>
      <c r="H138" s="46"/>
    </row>
    <row r="139" spans="1:9" s="30" customFormat="1">
      <c r="B139" s="31"/>
      <c r="C139" s="31"/>
      <c r="D139" s="21"/>
      <c r="E139" s="16" t="s">
        <v>245</v>
      </c>
      <c r="F139" s="13" t="s">
        <v>191</v>
      </c>
      <c r="G139" s="31"/>
      <c r="H139" s="46"/>
    </row>
    <row r="140" spans="1:9" s="30" customFormat="1">
      <c r="B140" s="31"/>
      <c r="C140" s="31"/>
      <c r="D140" s="21"/>
      <c r="E140" s="26" t="s">
        <v>507</v>
      </c>
      <c r="F140" s="13" t="s">
        <v>191</v>
      </c>
      <c r="G140" s="31"/>
      <c r="H140" s="46"/>
    </row>
    <row r="141" spans="1:9" s="30" customFormat="1">
      <c r="B141" s="31"/>
      <c r="C141" s="31"/>
      <c r="D141" s="21"/>
      <c r="E141" s="26" t="s">
        <v>508</v>
      </c>
      <c r="F141" s="13" t="s">
        <v>191</v>
      </c>
      <c r="G141" s="31"/>
      <c r="H141" s="46"/>
    </row>
    <row r="142" spans="1:9">
      <c r="A142" s="96" t="s">
        <v>544</v>
      </c>
      <c r="B142" s="31" t="s">
        <v>545</v>
      </c>
      <c r="C142" s="31" t="s">
        <v>155</v>
      </c>
      <c r="D142" s="19" t="s">
        <v>218</v>
      </c>
      <c r="E142" s="26" t="s">
        <v>532</v>
      </c>
      <c r="F142" s="13" t="s">
        <v>191</v>
      </c>
      <c r="G142" s="31" t="s">
        <v>234</v>
      </c>
      <c r="H142" s="46" t="s">
        <v>234</v>
      </c>
      <c r="I142" s="31" t="s">
        <v>546</v>
      </c>
    </row>
    <row r="143" spans="1:9">
      <c r="A143" s="97"/>
      <c r="B143" s="31" t="s">
        <v>547</v>
      </c>
      <c r="C143" s="31" t="s">
        <v>155</v>
      </c>
      <c r="D143" s="19" t="s">
        <v>218</v>
      </c>
      <c r="E143" s="26" t="s">
        <v>548</v>
      </c>
      <c r="F143" s="13" t="s">
        <v>191</v>
      </c>
      <c r="G143" s="31" t="s">
        <v>234</v>
      </c>
      <c r="H143" s="46" t="s">
        <v>234</v>
      </c>
      <c r="I143" s="97"/>
    </row>
    <row r="144" spans="1:9">
      <c r="A144" s="97"/>
      <c r="B144" s="31" t="s">
        <v>369</v>
      </c>
      <c r="C144" s="31" t="s">
        <v>155</v>
      </c>
      <c r="D144" s="19" t="s">
        <v>218</v>
      </c>
      <c r="E144" s="26" t="s">
        <v>370</v>
      </c>
      <c r="F144" s="13" t="s">
        <v>191</v>
      </c>
      <c r="G144" s="31" t="s">
        <v>235</v>
      </c>
      <c r="H144" s="46"/>
      <c r="I144" s="97"/>
    </row>
    <row r="145" spans="1:9">
      <c r="A145" s="97"/>
      <c r="B145" s="31" t="s">
        <v>251</v>
      </c>
      <c r="C145" s="31" t="s">
        <v>155</v>
      </c>
      <c r="D145" s="19" t="s">
        <v>219</v>
      </c>
      <c r="E145" s="26" t="s">
        <v>252</v>
      </c>
      <c r="F145" s="13" t="s">
        <v>191</v>
      </c>
      <c r="G145" s="31" t="s">
        <v>234</v>
      </c>
      <c r="H145" s="46"/>
      <c r="I145" s="97"/>
    </row>
    <row r="146" spans="1:9">
      <c r="A146" s="97"/>
      <c r="B146" s="13" t="s">
        <v>340</v>
      </c>
      <c r="C146" s="13" t="s">
        <v>189</v>
      </c>
      <c r="D146" s="19" t="s">
        <v>218</v>
      </c>
      <c r="E146" s="26" t="s">
        <v>347</v>
      </c>
      <c r="F146" s="31" t="s">
        <v>371</v>
      </c>
      <c r="G146" s="13" t="s">
        <v>234</v>
      </c>
      <c r="H146" s="20"/>
      <c r="I146" s="97"/>
    </row>
    <row r="147" spans="1:9">
      <c r="A147" s="97"/>
      <c r="B147" s="13" t="s">
        <v>341</v>
      </c>
      <c r="C147" s="13" t="s">
        <v>293</v>
      </c>
      <c r="D147" s="19" t="s">
        <v>218</v>
      </c>
      <c r="E147" s="26" t="s">
        <v>348</v>
      </c>
      <c r="F147" s="31" t="s">
        <v>208</v>
      </c>
      <c r="G147" s="13" t="s">
        <v>234</v>
      </c>
      <c r="H147" s="20"/>
      <c r="I147" s="97"/>
    </row>
    <row r="148" spans="1:9">
      <c r="A148" s="30"/>
      <c r="B148" s="31"/>
      <c r="C148" s="31"/>
      <c r="D148" s="21"/>
      <c r="E148" s="26"/>
      <c r="F148" s="13"/>
      <c r="G148" s="31"/>
      <c r="H148" s="46"/>
      <c r="I148" s="30"/>
    </row>
    <row r="149" spans="1:9">
      <c r="A149" s="96" t="s">
        <v>549</v>
      </c>
      <c r="B149" s="31" t="s">
        <v>154</v>
      </c>
      <c r="C149" s="31" t="s">
        <v>155</v>
      </c>
      <c r="D149" s="19" t="s">
        <v>218</v>
      </c>
      <c r="E149" s="26" t="s">
        <v>28</v>
      </c>
      <c r="F149" s="31" t="s">
        <v>191</v>
      </c>
      <c r="G149" s="13" t="s">
        <v>234</v>
      </c>
      <c r="H149" s="20" t="s">
        <v>234</v>
      </c>
      <c r="I149" s="98" t="s">
        <v>551</v>
      </c>
    </row>
    <row r="150" spans="1:9">
      <c r="A150" s="30"/>
      <c r="B150" s="31" t="s">
        <v>550</v>
      </c>
      <c r="C150" s="31" t="s">
        <v>155</v>
      </c>
      <c r="D150" s="19" t="s">
        <v>218</v>
      </c>
      <c r="E150" s="26" t="s">
        <v>543</v>
      </c>
      <c r="F150" s="31" t="s">
        <v>191</v>
      </c>
      <c r="G150" s="13" t="s">
        <v>234</v>
      </c>
      <c r="H150" s="20" t="s">
        <v>234</v>
      </c>
      <c r="I150" s="30"/>
    </row>
    <row r="151" spans="1:9">
      <c r="A151" s="30"/>
      <c r="B151" s="31" t="s">
        <v>251</v>
      </c>
      <c r="C151" s="31" t="s">
        <v>155</v>
      </c>
      <c r="D151" s="19" t="s">
        <v>219</v>
      </c>
      <c r="E151" s="26" t="s">
        <v>252</v>
      </c>
      <c r="F151" s="31" t="s">
        <v>191</v>
      </c>
      <c r="G151" s="13" t="s">
        <v>234</v>
      </c>
      <c r="H151" s="20"/>
      <c r="I151" s="30"/>
    </row>
    <row r="152" spans="1:9">
      <c r="A152" s="30"/>
      <c r="B152" s="13" t="s">
        <v>340</v>
      </c>
      <c r="C152" s="13" t="s">
        <v>189</v>
      </c>
      <c r="D152" s="19" t="s">
        <v>218</v>
      </c>
      <c r="E152" s="26" t="s">
        <v>347</v>
      </c>
      <c r="F152" s="31" t="s">
        <v>371</v>
      </c>
      <c r="G152" s="13" t="s">
        <v>234</v>
      </c>
      <c r="H152" s="20"/>
      <c r="I152" s="30"/>
    </row>
    <row r="153" spans="1:9">
      <c r="A153" s="30"/>
      <c r="B153" s="13" t="s">
        <v>341</v>
      </c>
      <c r="C153" s="13" t="s">
        <v>293</v>
      </c>
      <c r="D153" s="19" t="s">
        <v>218</v>
      </c>
      <c r="E153" s="26" t="s">
        <v>348</v>
      </c>
      <c r="F153" s="31" t="s">
        <v>208</v>
      </c>
      <c r="G153" s="13" t="s">
        <v>234</v>
      </c>
      <c r="H153" s="20"/>
      <c r="I153" s="30"/>
    </row>
    <row r="154" spans="1:9">
      <c r="A154" s="30"/>
      <c r="B154" s="31"/>
      <c r="C154" s="31"/>
      <c r="D154" s="19"/>
      <c r="E154" s="26" t="s">
        <v>245</v>
      </c>
      <c r="F154" s="31" t="s">
        <v>191</v>
      </c>
      <c r="G154" s="13"/>
      <c r="H154" s="20"/>
      <c r="I154" s="30"/>
    </row>
    <row r="155" spans="1:9">
      <c r="A155" s="30"/>
      <c r="B155" s="31"/>
      <c r="C155" s="31"/>
      <c r="D155" s="19"/>
      <c r="E155" s="26" t="s">
        <v>131</v>
      </c>
      <c r="F155" s="31" t="s">
        <v>191</v>
      </c>
      <c r="G155" s="13"/>
      <c r="H155" s="20"/>
      <c r="I155" s="30"/>
    </row>
  </sheetData>
  <mergeCells count="2">
    <mergeCell ref="A1:D1"/>
    <mergeCell ref="E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="85" zoomScaleNormal="85" workbookViewId="0">
      <selection activeCell="M29" sqref="M29"/>
    </sheetView>
  </sheetViews>
  <sheetFormatPr defaultRowHeight="15"/>
  <cols>
    <col min="1" max="1" width="38.85546875" bestFit="1" customWidth="1"/>
    <col min="2" max="2" width="44.42578125" bestFit="1" customWidth="1"/>
    <col min="3" max="3" width="43.5703125" bestFit="1" customWidth="1"/>
    <col min="4" max="4" width="45.85546875" bestFit="1" customWidth="1"/>
    <col min="5" max="5" width="45" bestFit="1" customWidth="1"/>
    <col min="6" max="6" width="50.28515625" bestFit="1" customWidth="1"/>
    <col min="7" max="7" width="59.5703125" bestFit="1" customWidth="1"/>
    <col min="8" max="8" width="61" bestFit="1" customWidth="1"/>
    <col min="9" max="9" width="63.85546875" bestFit="1" customWidth="1"/>
    <col min="10" max="12" width="63.85546875" style="30" customWidth="1"/>
    <col min="13" max="13" width="63.140625" bestFit="1" customWidth="1"/>
    <col min="14" max="14" width="46.42578125" bestFit="1" customWidth="1"/>
    <col min="15" max="15" width="42" bestFit="1" customWidth="1"/>
  </cols>
  <sheetData>
    <row r="1" spans="1:15">
      <c r="A1" s="106" t="s">
        <v>101</v>
      </c>
      <c r="B1" s="106"/>
      <c r="C1" s="106"/>
      <c r="D1" s="106"/>
      <c r="E1" s="106"/>
      <c r="F1" s="11"/>
      <c r="G1" s="110" t="s">
        <v>102</v>
      </c>
      <c r="H1" s="111"/>
      <c r="I1" s="111"/>
      <c r="J1" s="111"/>
      <c r="K1" s="111"/>
      <c r="L1" s="111"/>
      <c r="M1" s="111"/>
      <c r="N1" s="111"/>
      <c r="O1" s="111"/>
    </row>
    <row r="2" spans="1:15">
      <c r="A2" s="3" t="s">
        <v>95</v>
      </c>
      <c r="B2" s="107" t="s">
        <v>103</v>
      </c>
      <c r="C2" s="108"/>
      <c r="D2" s="108"/>
      <c r="E2" s="109"/>
      <c r="F2" s="12"/>
      <c r="G2" s="110" t="s">
        <v>104</v>
      </c>
      <c r="H2" s="111"/>
      <c r="I2" s="111"/>
      <c r="J2" s="111"/>
      <c r="K2" s="111"/>
      <c r="L2" s="111"/>
      <c r="M2" s="112"/>
      <c r="N2" s="113" t="s">
        <v>105</v>
      </c>
      <c r="O2" s="113"/>
    </row>
    <row r="3" spans="1:15">
      <c r="A3" s="3" t="s">
        <v>96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254</v>
      </c>
      <c r="G3" s="4" t="s">
        <v>97</v>
      </c>
      <c r="H3" s="4" t="s">
        <v>98</v>
      </c>
      <c r="I3" s="4" t="s">
        <v>99</v>
      </c>
      <c r="J3" s="4" t="s">
        <v>100</v>
      </c>
      <c r="K3" s="4" t="s">
        <v>100</v>
      </c>
      <c r="L3" s="4" t="s">
        <v>492</v>
      </c>
      <c r="M3" s="4" t="s">
        <v>491</v>
      </c>
      <c r="N3" s="4" t="s">
        <v>106</v>
      </c>
      <c r="O3" s="4" t="s">
        <v>107</v>
      </c>
    </row>
    <row r="4" spans="1:15">
      <c r="A4" s="2" t="s">
        <v>39</v>
      </c>
      <c r="B4" s="2" t="str">
        <f t="shared" ref="B4:B9" si="0">"getAll" &amp; A4</f>
        <v>getAllOptBuCustExcp</v>
      </c>
      <c r="C4" s="2" t="str">
        <f t="shared" ref="C4:C9" si="1">"save" &amp; A4</f>
        <v>saveOptBuCustExcp</v>
      </c>
      <c r="D4" s="2" t="str">
        <f t="shared" ref="D4:D9" si="2">"update" &amp; A4</f>
        <v>updateOptBuCustExcp</v>
      </c>
      <c r="E4" s="2" t="str">
        <f t="shared" ref="E4:E9" si="3">"delete" &amp; A4</f>
        <v>deleteOptBuCustExcp</v>
      </c>
      <c r="F4" s="2" t="str">
        <f t="shared" ref="F4:F9" si="4">"massDelete" &amp; A4</f>
        <v>massDeleteOptBuCustExcp</v>
      </c>
      <c r="G4" s="2" t="str">
        <f t="shared" ref="G4:G17" si="5">"URL_GET_" &amp; UPPER($A4)</f>
        <v>URL_GET_OPTBUCUSTEXCP</v>
      </c>
      <c r="H4" s="2" t="str">
        <f t="shared" ref="H4:H17" si="6">"URL_SAVE_" &amp; UPPER($A4)</f>
        <v>URL_SAVE_OPTBUCUSTEXCP</v>
      </c>
      <c r="I4" s="2" t="str">
        <f t="shared" ref="I4:I17" si="7">"URL_UPDATE_" &amp; UPPER($A4)</f>
        <v>URL_UPDATE_OPTBUCUSTEXCP</v>
      </c>
      <c r="J4" s="31" t="str">
        <f t="shared" ref="J4:J17" si="8">"URL_DELETE_" &amp; UPPER($A4)</f>
        <v>URL_DELETE_OPTBUCUSTEXCP</v>
      </c>
      <c r="K4" s="31" t="str">
        <f>"URL_" &amp; UPPER($A4)&amp;"_DATA"</f>
        <v>URL_OPTBUCUSTEXCP_DATA</v>
      </c>
      <c r="L4" s="31" t="str">
        <f>"URL_" &amp; UPPER($A4)&amp;"_FILTERED_DATA"</f>
        <v>URL_OPTBUCUSTEXCP_FILTERED_DATA</v>
      </c>
      <c r="M4" s="2" t="str">
        <f>"URL_" &amp; UPPER($A4)&amp;"_SELECT_DATA"</f>
        <v>URL_OPTBUCUSTEXCP_SELECT_DATA</v>
      </c>
      <c r="N4" s="2" t="str">
        <f t="shared" ref="N4:N9" si="9">"promise" &amp; A4</f>
        <v>promiseOptBuCustExcp</v>
      </c>
      <c r="O4" s="2" t="str">
        <f t="shared" ref="O4:O9" si="10">CONCATENATE(LOWER(MID(A4,1,1)), MID(A4, 2, LEN(A4)-1), "List")</f>
        <v>optBuCustExcpList</v>
      </c>
    </row>
    <row r="5" spans="1:15">
      <c r="A5" s="2" t="s">
        <v>38</v>
      </c>
      <c r="B5" s="2" t="str">
        <f t="shared" si="0"/>
        <v>getAllOptCntryExcp</v>
      </c>
      <c r="C5" s="2" t="str">
        <f t="shared" si="1"/>
        <v>saveOptCntryExcp</v>
      </c>
      <c r="D5" s="2" t="str">
        <f t="shared" si="2"/>
        <v>updateOptCntryExcp</v>
      </c>
      <c r="E5" s="2" t="str">
        <f t="shared" si="3"/>
        <v>deleteOptCntryExcp</v>
      </c>
      <c r="F5" s="2" t="str">
        <f t="shared" si="4"/>
        <v>massDeleteOptCntryExcp</v>
      </c>
      <c r="G5" s="2" t="str">
        <f t="shared" si="5"/>
        <v>URL_GET_OPTCNTRYEXCP</v>
      </c>
      <c r="H5" s="2" t="str">
        <f t="shared" si="6"/>
        <v>URL_SAVE_OPTCNTRYEXCP</v>
      </c>
      <c r="I5" s="2" t="str">
        <f t="shared" si="7"/>
        <v>URL_UPDATE_OPTCNTRYEXCP</v>
      </c>
      <c r="J5" s="31" t="str">
        <f t="shared" si="8"/>
        <v>URL_DELETE_OPTCNTRYEXCP</v>
      </c>
      <c r="K5" s="31" t="str">
        <f t="shared" ref="K5:K23" si="11">"URL_" &amp; UPPER($A5)&amp;"_DATA"</f>
        <v>URL_OPTCNTRYEXCP_DATA</v>
      </c>
      <c r="L5" s="31" t="str">
        <f t="shared" ref="L5:L23" si="12">"URL_" &amp; UPPER($A5)&amp;"_FILTERED_DATA"</f>
        <v>URL_OPTCNTRYEXCP_FILTERED_DATA</v>
      </c>
      <c r="M5" s="31" t="str">
        <f t="shared" ref="M5:M23" si="13">"URL_" &amp; UPPER($A5)&amp;"_SELECT_DATA"</f>
        <v>URL_OPTCNTRYEXCP_SELECT_DATA</v>
      </c>
      <c r="N5" s="2" t="str">
        <f t="shared" si="9"/>
        <v>promiseOptCntryExcp</v>
      </c>
      <c r="O5" s="2" t="str">
        <f t="shared" si="10"/>
        <v>optCntryExcpList</v>
      </c>
    </row>
    <row r="6" spans="1:15">
      <c r="A6" s="2" t="s">
        <v>42</v>
      </c>
      <c r="B6" s="2" t="str">
        <f t="shared" si="0"/>
        <v>getAllOptCurrExcp</v>
      </c>
      <c r="C6" s="2" t="str">
        <f t="shared" si="1"/>
        <v>saveOptCurrExcp</v>
      </c>
      <c r="D6" s="2" t="str">
        <f t="shared" si="2"/>
        <v>updateOptCurrExcp</v>
      </c>
      <c r="E6" s="2" t="str">
        <f t="shared" si="3"/>
        <v>deleteOptCurrExcp</v>
      </c>
      <c r="F6" s="2" t="str">
        <f t="shared" si="4"/>
        <v>massDeleteOptCurrExcp</v>
      </c>
      <c r="G6" s="2" t="str">
        <f t="shared" si="5"/>
        <v>URL_GET_OPTCURREXCP</v>
      </c>
      <c r="H6" s="2" t="str">
        <f t="shared" si="6"/>
        <v>URL_SAVE_OPTCURREXCP</v>
      </c>
      <c r="I6" s="2" t="str">
        <f t="shared" si="7"/>
        <v>URL_UPDATE_OPTCURREXCP</v>
      </c>
      <c r="J6" s="31" t="str">
        <f t="shared" si="8"/>
        <v>URL_DELETE_OPTCURREXCP</v>
      </c>
      <c r="K6" s="31" t="str">
        <f t="shared" si="11"/>
        <v>URL_OPTCURREXCP_DATA</v>
      </c>
      <c r="L6" s="31" t="str">
        <f t="shared" si="12"/>
        <v>URL_OPTCURREXCP_FILTERED_DATA</v>
      </c>
      <c r="M6" s="31" t="str">
        <f t="shared" si="13"/>
        <v>URL_OPTCURREXCP_SELECT_DATA</v>
      </c>
      <c r="N6" s="2" t="str">
        <f t="shared" si="9"/>
        <v>promiseOptCurrExcp</v>
      </c>
      <c r="O6" s="2" t="str">
        <f t="shared" si="10"/>
        <v>optCurrExcpList</v>
      </c>
    </row>
    <row r="7" spans="1:15">
      <c r="A7" s="2" t="s">
        <v>45</v>
      </c>
      <c r="B7" s="2" t="str">
        <f t="shared" si="0"/>
        <v>getAllOptCustExcp</v>
      </c>
      <c r="C7" s="2" t="str">
        <f t="shared" si="1"/>
        <v>saveOptCustExcp</v>
      </c>
      <c r="D7" s="2" t="str">
        <f t="shared" si="2"/>
        <v>updateOptCustExcp</v>
      </c>
      <c r="E7" s="2" t="str">
        <f t="shared" si="3"/>
        <v>deleteOptCustExcp</v>
      </c>
      <c r="F7" s="2" t="str">
        <f t="shared" si="4"/>
        <v>massDeleteOptCustExcp</v>
      </c>
      <c r="G7" s="2" t="str">
        <f t="shared" si="5"/>
        <v>URL_GET_OPTCUSTEXCP</v>
      </c>
      <c r="H7" s="2" t="str">
        <f t="shared" si="6"/>
        <v>URL_SAVE_OPTCUSTEXCP</v>
      </c>
      <c r="I7" s="2" t="str">
        <f t="shared" si="7"/>
        <v>URL_UPDATE_OPTCUSTEXCP</v>
      </c>
      <c r="J7" s="31" t="str">
        <f t="shared" si="8"/>
        <v>URL_DELETE_OPTCUSTEXCP</v>
      </c>
      <c r="K7" s="31" t="str">
        <f t="shared" si="11"/>
        <v>URL_OPTCUSTEXCP_DATA</v>
      </c>
      <c r="L7" s="31" t="str">
        <f t="shared" si="12"/>
        <v>URL_OPTCUSTEXCP_FILTERED_DATA</v>
      </c>
      <c r="M7" s="31" t="str">
        <f t="shared" si="13"/>
        <v>URL_OPTCUSTEXCP_SELECT_DATA</v>
      </c>
      <c r="N7" s="2" t="str">
        <f t="shared" si="9"/>
        <v>promiseOptCustExcp</v>
      </c>
      <c r="O7" s="2" t="str">
        <f t="shared" si="10"/>
        <v>optCustExcpList</v>
      </c>
    </row>
    <row r="8" spans="1:15">
      <c r="A8" s="2" t="s">
        <v>50</v>
      </c>
      <c r="B8" s="2" t="str">
        <f t="shared" si="0"/>
        <v>getAllOptCustSegExcp</v>
      </c>
      <c r="C8" s="2" t="str">
        <f t="shared" si="1"/>
        <v>saveOptCustSegExcp</v>
      </c>
      <c r="D8" s="2" t="str">
        <f t="shared" si="2"/>
        <v>updateOptCustSegExcp</v>
      </c>
      <c r="E8" s="2" t="str">
        <f t="shared" si="3"/>
        <v>deleteOptCustSegExcp</v>
      </c>
      <c r="F8" s="2" t="str">
        <f t="shared" si="4"/>
        <v>massDeleteOptCustSegExcp</v>
      </c>
      <c r="G8" s="2" t="str">
        <f t="shared" si="5"/>
        <v>URL_GET_OPTCUSTSEGEXCP</v>
      </c>
      <c r="H8" s="2" t="str">
        <f t="shared" si="6"/>
        <v>URL_SAVE_OPTCUSTSEGEXCP</v>
      </c>
      <c r="I8" s="2" t="str">
        <f t="shared" si="7"/>
        <v>URL_UPDATE_OPTCUSTSEGEXCP</v>
      </c>
      <c r="J8" s="31" t="str">
        <f t="shared" si="8"/>
        <v>URL_DELETE_OPTCUSTSEGEXCP</v>
      </c>
      <c r="K8" s="31" t="str">
        <f t="shared" si="11"/>
        <v>URL_OPTCUSTSEGEXCP_DATA</v>
      </c>
      <c r="L8" s="31" t="str">
        <f t="shared" si="12"/>
        <v>URL_OPTCUSTSEGEXCP_FILTERED_DATA</v>
      </c>
      <c r="M8" s="31" t="str">
        <f t="shared" si="13"/>
        <v>URL_OPTCUSTSEGEXCP_SELECT_DATA</v>
      </c>
      <c r="N8" s="2" t="str">
        <f t="shared" si="9"/>
        <v>promiseOptCustSegExcp</v>
      </c>
      <c r="O8" s="2" t="str">
        <f t="shared" si="10"/>
        <v>optCustSegExcpList</v>
      </c>
    </row>
    <row r="9" spans="1:15">
      <c r="A9" s="2" t="s">
        <v>57</v>
      </c>
      <c r="B9" s="2" t="str">
        <f t="shared" si="0"/>
        <v>getAllOptDefaultPriceDesc</v>
      </c>
      <c r="C9" s="2" t="str">
        <f t="shared" si="1"/>
        <v>saveOptDefaultPriceDesc</v>
      </c>
      <c r="D9" s="2" t="str">
        <f t="shared" si="2"/>
        <v>updateOptDefaultPriceDesc</v>
      </c>
      <c r="E9" s="2" t="str">
        <f t="shared" si="3"/>
        <v>deleteOptDefaultPriceDesc</v>
      </c>
      <c r="F9" s="2" t="str">
        <f t="shared" si="4"/>
        <v>massDeleteOptDefaultPriceDesc</v>
      </c>
      <c r="G9" s="2" t="str">
        <f t="shared" si="5"/>
        <v>URL_GET_OPTDEFAULTPRICEDESC</v>
      </c>
      <c r="H9" s="2" t="str">
        <f t="shared" si="6"/>
        <v>URL_SAVE_OPTDEFAULTPRICEDESC</v>
      </c>
      <c r="I9" s="2" t="str">
        <f t="shared" si="7"/>
        <v>URL_UPDATE_OPTDEFAULTPRICEDESC</v>
      </c>
      <c r="J9" s="31" t="str">
        <f t="shared" si="8"/>
        <v>URL_DELETE_OPTDEFAULTPRICEDESC</v>
      </c>
      <c r="K9" s="31" t="str">
        <f t="shared" si="11"/>
        <v>URL_OPTDEFAULTPRICEDESC_DATA</v>
      </c>
      <c r="L9" s="31" t="str">
        <f t="shared" si="12"/>
        <v>URL_OPTDEFAULTPRICEDESC_FILTERED_DATA</v>
      </c>
      <c r="M9" s="31" t="str">
        <f t="shared" si="13"/>
        <v>URL_OPTDEFAULTPRICEDESC_SELECT_DATA</v>
      </c>
      <c r="N9" s="2" t="str">
        <f t="shared" si="9"/>
        <v>promiseOptDefaultPriceDesc</v>
      </c>
      <c r="O9" s="2" t="str">
        <f t="shared" si="10"/>
        <v>optDefaultPriceDescList</v>
      </c>
    </row>
    <row r="10" spans="1:15" s="6" customFormat="1">
      <c r="A10" s="5" t="s">
        <v>61</v>
      </c>
      <c r="B10" s="5" t="str">
        <f t="shared" ref="B10" si="14">"getAll" &amp; A10</f>
        <v>getAllOptDefaultRevenueBucket</v>
      </c>
      <c r="C10" s="5" t="str">
        <f t="shared" ref="C10" si="15">"save" &amp; A10</f>
        <v>saveOptDefaultRevenueBucket</v>
      </c>
      <c r="D10" s="5" t="str">
        <f t="shared" ref="D10" si="16">"update" &amp; A10</f>
        <v>updateOptDefaultRevenueBucket</v>
      </c>
      <c r="E10" s="5" t="str">
        <f t="shared" ref="E10" si="17">"delete" &amp; A10</f>
        <v>deleteOptDefaultRevenueBucket</v>
      </c>
      <c r="F10" s="5" t="str">
        <f t="shared" ref="F10" si="18">"massDelete" &amp; A10</f>
        <v>massDeleteOptDefaultRevenueBucket</v>
      </c>
      <c r="G10" s="5" t="str">
        <f t="shared" si="5"/>
        <v>URL_GET_OPTDEFAULTREVENUEBUCKET</v>
      </c>
      <c r="H10" s="5" t="str">
        <f t="shared" si="6"/>
        <v>URL_SAVE_OPTDEFAULTREVENUEBUCKET</v>
      </c>
      <c r="I10" s="5" t="str">
        <f t="shared" si="7"/>
        <v>URL_UPDATE_OPTDEFAULTREVENUEBUCKET</v>
      </c>
      <c r="J10" s="5" t="str">
        <f t="shared" si="8"/>
        <v>URL_DELETE_OPTDEFAULTREVENUEBUCKET</v>
      </c>
      <c r="K10" s="31" t="str">
        <f t="shared" si="11"/>
        <v>URL_OPTDEFAULTREVENUEBUCKET_DATA</v>
      </c>
      <c r="L10" s="31" t="str">
        <f t="shared" si="12"/>
        <v>URL_OPTDEFAULTREVENUEBUCKET_FILTERED_DATA</v>
      </c>
      <c r="M10" s="31" t="str">
        <f t="shared" si="13"/>
        <v>URL_OPTDEFAULTREVENUEBUCKET_SELECT_DATA</v>
      </c>
      <c r="N10" s="5" t="str">
        <f t="shared" ref="N10" si="19">"promise" &amp; A10</f>
        <v>promiseOptDefaultRevenueBucket</v>
      </c>
      <c r="O10" s="5" t="str">
        <f t="shared" ref="O10" si="20">CONCATENATE(LOWER(MID(A10,1,1)), MID(A10, 2, LEN(A10)-1), "List")</f>
        <v>optDefaultRevenueBucketList</v>
      </c>
    </row>
    <row r="11" spans="1:15" s="27" customFormat="1">
      <c r="A11" s="26" t="s">
        <v>304</v>
      </c>
      <c r="B11" s="26" t="str">
        <f t="shared" ref="B11:B17" si="21">"getAll" &amp; A11</f>
        <v>getAllOptGuidanceDefaultPt</v>
      </c>
      <c r="C11" s="26" t="str">
        <f t="shared" ref="C11:C17" si="22">"save" &amp; A11</f>
        <v>saveOptGuidanceDefaultPt</v>
      </c>
      <c r="D11" s="26" t="str">
        <f t="shared" ref="D11:D17" si="23">"update" &amp; A11</f>
        <v>updateOptGuidanceDefaultPt</v>
      </c>
      <c r="E11" s="26" t="str">
        <f t="shared" ref="E11:E17" si="24">"delete" &amp; A11</f>
        <v>deleteOptGuidanceDefaultPt</v>
      </c>
      <c r="F11" s="26" t="str">
        <f t="shared" ref="F11:F17" si="25">"massDelete" &amp; A11</f>
        <v>massDeleteOptGuidanceDefaultPt</v>
      </c>
      <c r="G11" s="26" t="str">
        <f t="shared" si="5"/>
        <v>URL_GET_OPTGUIDANCEDEFAULTPT</v>
      </c>
      <c r="H11" s="26" t="str">
        <f t="shared" si="6"/>
        <v>URL_SAVE_OPTGUIDANCEDEFAULTPT</v>
      </c>
      <c r="I11" s="26" t="str">
        <f t="shared" si="7"/>
        <v>URL_UPDATE_OPTGUIDANCEDEFAULTPT</v>
      </c>
      <c r="J11" s="26" t="str">
        <f t="shared" si="8"/>
        <v>URL_DELETE_OPTGUIDANCEDEFAULTPT</v>
      </c>
      <c r="K11" s="31" t="str">
        <f t="shared" si="11"/>
        <v>URL_OPTGUIDANCEDEFAULTPT_DATA</v>
      </c>
      <c r="L11" s="31" t="str">
        <f t="shared" si="12"/>
        <v>URL_OPTGUIDANCEDEFAULTPT_FILTERED_DATA</v>
      </c>
      <c r="M11" s="31" t="str">
        <f t="shared" si="13"/>
        <v>URL_OPTGUIDANCEDEFAULTPT_SELECT_DATA</v>
      </c>
      <c r="N11" s="26" t="str">
        <f t="shared" ref="N11:N17" si="26">"promise" &amp; A11</f>
        <v>promiseOptGuidanceDefaultPt</v>
      </c>
      <c r="O11" s="26" t="str">
        <f t="shared" ref="O11:O17" si="27">CONCATENATE(LOWER(MID(A11,1,1)), MID(A11, 2, LEN(A11)-1), "List")</f>
        <v>optGuidanceDefaultPtList</v>
      </c>
    </row>
    <row r="12" spans="1:15" s="27" customFormat="1">
      <c r="A12" s="28" t="s">
        <v>362</v>
      </c>
      <c r="B12" s="26" t="str">
        <f t="shared" si="21"/>
        <v>getAllOptGuidanceRoles</v>
      </c>
      <c r="C12" s="26" t="str">
        <f t="shared" si="22"/>
        <v>saveOptGuidanceRoles</v>
      </c>
      <c r="D12" s="26" t="str">
        <f t="shared" si="23"/>
        <v>updateOptGuidanceRoles</v>
      </c>
      <c r="E12" s="26" t="str">
        <f t="shared" si="24"/>
        <v>deleteOptGuidanceRoles</v>
      </c>
      <c r="F12" s="26" t="str">
        <f t="shared" si="25"/>
        <v>massDeleteOptGuidanceRoles</v>
      </c>
      <c r="G12" s="26" t="str">
        <f t="shared" si="5"/>
        <v>URL_GET_OPTGUIDANCEROLES</v>
      </c>
      <c r="H12" s="26" t="str">
        <f t="shared" si="6"/>
        <v>URL_SAVE_OPTGUIDANCEROLES</v>
      </c>
      <c r="I12" s="26" t="str">
        <f t="shared" si="7"/>
        <v>URL_UPDATE_OPTGUIDANCEROLES</v>
      </c>
      <c r="J12" s="26" t="str">
        <f t="shared" si="8"/>
        <v>URL_DELETE_OPTGUIDANCEROLES</v>
      </c>
      <c r="K12" s="31" t="str">
        <f t="shared" si="11"/>
        <v>URL_OPTGUIDANCEROLES_DATA</v>
      </c>
      <c r="L12" s="31" t="str">
        <f t="shared" si="12"/>
        <v>URL_OPTGUIDANCEROLES_FILTERED_DATA</v>
      </c>
      <c r="M12" s="31" t="str">
        <f t="shared" si="13"/>
        <v>URL_OPTGUIDANCEROLES_SELECT_DATA</v>
      </c>
      <c r="N12" s="26" t="str">
        <f t="shared" si="26"/>
        <v>promiseOptGuidanceRoles</v>
      </c>
      <c r="O12" s="26" t="str">
        <f t="shared" si="27"/>
        <v>optGuidanceRolesList</v>
      </c>
    </row>
    <row r="13" spans="1:15">
      <c r="A13" s="2" t="s">
        <v>55</v>
      </c>
      <c r="B13" s="2" t="str">
        <f t="shared" si="21"/>
        <v>getAllOptNonDiscProdExcp</v>
      </c>
      <c r="C13" s="2" t="str">
        <f t="shared" si="22"/>
        <v>saveOptNonDiscProdExcp</v>
      </c>
      <c r="D13" s="2" t="str">
        <f t="shared" si="23"/>
        <v>updateOptNonDiscProdExcp</v>
      </c>
      <c r="E13" s="2" t="str">
        <f t="shared" si="24"/>
        <v>deleteOptNonDiscProdExcp</v>
      </c>
      <c r="F13" s="2" t="str">
        <f t="shared" si="25"/>
        <v>massDeleteOptNonDiscProdExcp</v>
      </c>
      <c r="G13" s="2" t="str">
        <f t="shared" si="5"/>
        <v>URL_GET_OPTNONDISCPRODEXCP</v>
      </c>
      <c r="H13" s="2" t="str">
        <f t="shared" si="6"/>
        <v>URL_SAVE_OPTNONDISCPRODEXCP</v>
      </c>
      <c r="I13" s="2" t="str">
        <f t="shared" si="7"/>
        <v>URL_UPDATE_OPTNONDISCPRODEXCP</v>
      </c>
      <c r="J13" s="31" t="str">
        <f t="shared" si="8"/>
        <v>URL_DELETE_OPTNONDISCPRODEXCP</v>
      </c>
      <c r="K13" s="31" t="str">
        <f t="shared" si="11"/>
        <v>URL_OPTNONDISCPRODEXCP_DATA</v>
      </c>
      <c r="L13" s="31" t="str">
        <f t="shared" si="12"/>
        <v>URL_OPTNONDISCPRODEXCP_FILTERED_DATA</v>
      </c>
      <c r="M13" s="31" t="str">
        <f t="shared" si="13"/>
        <v>URL_OPTNONDISCPRODEXCP_SELECT_DATA</v>
      </c>
      <c r="N13" s="2" t="str">
        <f t="shared" si="26"/>
        <v>promiseOptNonDiscProdExcp</v>
      </c>
      <c r="O13" s="2" t="str">
        <f t="shared" si="27"/>
        <v>optNonDiscProdExcpList</v>
      </c>
    </row>
    <row r="14" spans="1:15" s="45" customFormat="1">
      <c r="A14" s="48" t="s">
        <v>332</v>
      </c>
      <c r="B14" s="16" t="str">
        <f t="shared" si="21"/>
        <v>getAllOptPriceQualityBand</v>
      </c>
      <c r="C14" s="16" t="str">
        <f t="shared" si="22"/>
        <v>saveOptPriceQualityBand</v>
      </c>
      <c r="D14" s="16" t="str">
        <f t="shared" si="23"/>
        <v>updateOptPriceQualityBand</v>
      </c>
      <c r="E14" s="16" t="str">
        <f t="shared" si="24"/>
        <v>deleteOptPriceQualityBand</v>
      </c>
      <c r="F14" s="16" t="str">
        <f t="shared" si="25"/>
        <v>massDeleteOptPriceQualityBand</v>
      </c>
      <c r="G14" s="16" t="str">
        <f t="shared" si="5"/>
        <v>URL_GET_OPTPRICEQUALITYBAND</v>
      </c>
      <c r="H14" s="16" t="str">
        <f t="shared" si="6"/>
        <v>URL_SAVE_OPTPRICEQUALITYBAND</v>
      </c>
      <c r="I14" s="16" t="str">
        <f t="shared" si="7"/>
        <v>URL_UPDATE_OPTPRICEQUALITYBAND</v>
      </c>
      <c r="J14" s="16" t="str">
        <f t="shared" si="8"/>
        <v>URL_DELETE_OPTPRICEQUALITYBAND</v>
      </c>
      <c r="K14" s="31" t="str">
        <f t="shared" si="11"/>
        <v>URL_OPTPRICEQUALITYBAND_DATA</v>
      </c>
      <c r="L14" s="31" t="str">
        <f t="shared" si="12"/>
        <v>URL_OPTPRICEQUALITYBAND_FILTERED_DATA</v>
      </c>
      <c r="M14" s="31" t="str">
        <f t="shared" si="13"/>
        <v>URL_OPTPRICEQUALITYBAND_SELECT_DATA</v>
      </c>
      <c r="N14" s="16" t="str">
        <f t="shared" si="26"/>
        <v>promiseOptPriceQualityBand</v>
      </c>
      <c r="O14" s="16" t="str">
        <f t="shared" si="27"/>
        <v>optPriceQualityBandList</v>
      </c>
    </row>
    <row r="15" spans="1:15">
      <c r="A15" s="2" t="s">
        <v>27</v>
      </c>
      <c r="B15" s="2" t="str">
        <f t="shared" si="21"/>
        <v>getAllOptProdExcp</v>
      </c>
      <c r="C15" s="2" t="str">
        <f t="shared" si="22"/>
        <v>saveOptProdExcp</v>
      </c>
      <c r="D15" s="2" t="str">
        <f t="shared" si="23"/>
        <v>updateOptProdExcp</v>
      </c>
      <c r="E15" s="2" t="str">
        <f t="shared" si="24"/>
        <v>deleteOptProdExcp</v>
      </c>
      <c r="F15" s="2" t="str">
        <f t="shared" si="25"/>
        <v>massDeleteOptProdExcp</v>
      </c>
      <c r="G15" s="2" t="str">
        <f t="shared" si="5"/>
        <v>URL_GET_OPTPRODEXCP</v>
      </c>
      <c r="H15" s="2" t="str">
        <f t="shared" si="6"/>
        <v>URL_SAVE_OPTPRODEXCP</v>
      </c>
      <c r="I15" s="2" t="str">
        <f t="shared" si="7"/>
        <v>URL_UPDATE_OPTPRODEXCP</v>
      </c>
      <c r="J15" s="31" t="str">
        <f t="shared" si="8"/>
        <v>URL_DELETE_OPTPRODEXCP</v>
      </c>
      <c r="K15" s="31" t="str">
        <f t="shared" si="11"/>
        <v>URL_OPTPRODEXCP_DATA</v>
      </c>
      <c r="L15" s="31" t="str">
        <f t="shared" si="12"/>
        <v>URL_OPTPRODEXCP_FILTERED_DATA</v>
      </c>
      <c r="M15" s="31" t="str">
        <f t="shared" si="13"/>
        <v>URL_OPTPRODEXCP_SELECT_DATA</v>
      </c>
      <c r="N15" s="2" t="str">
        <f t="shared" si="26"/>
        <v>promiseOptProdExcp</v>
      </c>
      <c r="O15" s="2" t="str">
        <f t="shared" si="27"/>
        <v>optProdExcpList</v>
      </c>
    </row>
    <row r="16" spans="1:15" s="45" customFormat="1">
      <c r="A16" s="28" t="s">
        <v>397</v>
      </c>
      <c r="B16" s="16" t="str">
        <f>"getAll" &amp; A16</f>
        <v>getAllOptSqMccExcp</v>
      </c>
      <c r="C16" s="16" t="str">
        <f>"save" &amp; A16</f>
        <v>saveOptSqMccExcp</v>
      </c>
      <c r="D16" s="16" t="str">
        <f>"update" &amp; A16</f>
        <v>updateOptSqMccExcp</v>
      </c>
      <c r="E16" s="16" t="str">
        <f>"delete" &amp; A16</f>
        <v>deleteOptSqMccExcp</v>
      </c>
      <c r="F16" s="16" t="str">
        <f>"massDelete" &amp; A16</f>
        <v>massDeleteOptSqMccExcp</v>
      </c>
      <c r="G16" s="16" t="str">
        <f>"URL_GET_" &amp; UPPER($A16)</f>
        <v>URL_GET_OPTSQMCCEXCP</v>
      </c>
      <c r="H16" s="16" t="str">
        <f>"URL_SAVE_" &amp; UPPER($A16)</f>
        <v>URL_SAVE_OPTSQMCCEXCP</v>
      </c>
      <c r="I16" s="16" t="str">
        <f>"URL_UPDATE_" &amp; UPPER($A16)</f>
        <v>URL_UPDATE_OPTSQMCCEXCP</v>
      </c>
      <c r="J16" s="16" t="str">
        <f>"URL_DELETE_" &amp; UPPER($A16)</f>
        <v>URL_DELETE_OPTSQMCCEXCP</v>
      </c>
      <c r="K16" s="31" t="str">
        <f t="shared" si="11"/>
        <v>URL_OPTSQMCCEXCP_DATA</v>
      </c>
      <c r="L16" s="31" t="str">
        <f t="shared" si="12"/>
        <v>URL_OPTSQMCCEXCP_FILTERED_DATA</v>
      </c>
      <c r="M16" s="31" t="str">
        <f t="shared" si="13"/>
        <v>URL_OPTSQMCCEXCP_SELECT_DATA</v>
      </c>
      <c r="N16" s="16" t="str">
        <f>"promise" &amp; A16</f>
        <v>promiseOptSqMccExcp</v>
      </c>
      <c r="O16" s="16" t="str">
        <f>CONCATENATE(LOWER(MID(A16,1,1)), MID(A16, 2, LEN(A16)-1), "List")</f>
        <v>optSqMccExcpList</v>
      </c>
    </row>
    <row r="17" spans="1:15" s="30" customFormat="1">
      <c r="A17" s="32" t="s">
        <v>373</v>
      </c>
      <c r="B17" s="31" t="str">
        <f t="shared" si="21"/>
        <v>getAllOptSqPricebookExcp</v>
      </c>
      <c r="C17" s="31" t="str">
        <f t="shared" si="22"/>
        <v>saveOptSqPricebookExcp</v>
      </c>
      <c r="D17" s="31" t="str">
        <f t="shared" si="23"/>
        <v>updateOptSqPricebookExcp</v>
      </c>
      <c r="E17" s="31" t="str">
        <f t="shared" si="24"/>
        <v>deleteOptSqPricebookExcp</v>
      </c>
      <c r="F17" s="31" t="str">
        <f t="shared" si="25"/>
        <v>massDeleteOptSqPricebookExcp</v>
      </c>
      <c r="G17" s="31" t="str">
        <f t="shared" si="5"/>
        <v>URL_GET_OPTSQPRICEBOOKEXCP</v>
      </c>
      <c r="H17" s="31" t="str">
        <f t="shared" si="6"/>
        <v>URL_SAVE_OPTSQPRICEBOOKEXCP</v>
      </c>
      <c r="I17" s="31" t="str">
        <f t="shared" si="7"/>
        <v>URL_UPDATE_OPTSQPRICEBOOKEXCP</v>
      </c>
      <c r="J17" s="31" t="str">
        <f t="shared" si="8"/>
        <v>URL_DELETE_OPTSQPRICEBOOKEXCP</v>
      </c>
      <c r="K17" s="31" t="str">
        <f t="shared" si="11"/>
        <v>URL_OPTSQPRICEBOOKEXCP_DATA</v>
      </c>
      <c r="L17" s="31" t="str">
        <f t="shared" si="12"/>
        <v>URL_OPTSQPRICEBOOKEXCP_FILTERED_DATA</v>
      </c>
      <c r="M17" s="31" t="str">
        <f t="shared" si="13"/>
        <v>URL_OPTSQPRICEBOOKEXCP_SELECT_DATA</v>
      </c>
      <c r="N17" s="31" t="str">
        <f t="shared" si="26"/>
        <v>promiseOptSqPricebookExcp</v>
      </c>
      <c r="O17" s="31" t="str">
        <f t="shared" si="27"/>
        <v>optSqPricebookExcpList</v>
      </c>
    </row>
    <row r="18" spans="1:15">
      <c r="A18" s="2" t="s">
        <v>77</v>
      </c>
      <c r="B18" s="2" t="str">
        <f t="shared" ref="B18:B19" si="28">"getAll" &amp; A18</f>
        <v>getAllOptSysParam</v>
      </c>
      <c r="C18" s="2" t="str">
        <f t="shared" ref="C18:C19" si="29">"save" &amp; A18</f>
        <v>saveOptSysParam</v>
      </c>
      <c r="D18" s="2" t="str">
        <f t="shared" ref="D18:D19" si="30">"update" &amp; A18</f>
        <v>updateOptSysParam</v>
      </c>
      <c r="E18" s="2" t="str">
        <f t="shared" ref="E18:E19" si="31">"delete" &amp; A18</f>
        <v>deleteOptSysParam</v>
      </c>
      <c r="F18" s="2" t="str">
        <f t="shared" ref="F18:F19" si="32">"massDelete" &amp; A18</f>
        <v>massDeleteOptSysParam</v>
      </c>
      <c r="G18" s="2" t="str">
        <f t="shared" ref="G18:G19" si="33">"URL_GET_" &amp; UPPER($A18)</f>
        <v>URL_GET_OPTSYSPARAM</v>
      </c>
      <c r="H18" s="2" t="str">
        <f t="shared" ref="H18:H19" si="34">"URL_SAVE_" &amp; UPPER($A18)</f>
        <v>URL_SAVE_OPTSYSPARAM</v>
      </c>
      <c r="I18" s="2" t="str">
        <f t="shared" ref="I18:I19" si="35">"URL_UPDATE_" &amp; UPPER($A18)</f>
        <v>URL_UPDATE_OPTSYSPARAM</v>
      </c>
      <c r="J18" s="31" t="str">
        <f t="shared" ref="J18:J19" si="36">"URL_DELETE_" &amp; UPPER($A18)</f>
        <v>URL_DELETE_OPTSYSPARAM</v>
      </c>
      <c r="K18" s="31" t="str">
        <f t="shared" si="11"/>
        <v>URL_OPTSYSPARAM_DATA</v>
      </c>
      <c r="L18" s="31" t="str">
        <f t="shared" si="12"/>
        <v>URL_OPTSYSPARAM_FILTERED_DATA</v>
      </c>
      <c r="M18" s="31" t="str">
        <f t="shared" si="13"/>
        <v>URL_OPTSYSPARAM_SELECT_DATA</v>
      </c>
      <c r="N18" s="2" t="str">
        <f t="shared" ref="N18:N19" si="37">"promise" &amp; A18</f>
        <v>promiseOptSysParam</v>
      </c>
      <c r="O18" s="2" t="str">
        <f t="shared" ref="O18:O19" si="38">CONCATENATE(LOWER(MID(A18,1,1)), MID(A18, 2, LEN(A18)-1), "List")</f>
        <v>optSysParamList</v>
      </c>
    </row>
    <row r="19" spans="1:15">
      <c r="A19" s="2" t="s">
        <v>86</v>
      </c>
      <c r="B19" s="2" t="str">
        <f t="shared" si="28"/>
        <v>getAllOptThreshold</v>
      </c>
      <c r="C19" s="2" t="str">
        <f t="shared" si="29"/>
        <v>saveOptThreshold</v>
      </c>
      <c r="D19" s="2" t="str">
        <f t="shared" si="30"/>
        <v>updateOptThreshold</v>
      </c>
      <c r="E19" s="2" t="str">
        <f t="shared" si="31"/>
        <v>deleteOptThreshold</v>
      </c>
      <c r="F19" s="2" t="str">
        <f t="shared" si="32"/>
        <v>massDeleteOptThreshold</v>
      </c>
      <c r="G19" s="2" t="str">
        <f t="shared" si="33"/>
        <v>URL_GET_OPTTHRESHOLD</v>
      </c>
      <c r="H19" s="2" t="str">
        <f t="shared" si="34"/>
        <v>URL_SAVE_OPTTHRESHOLD</v>
      </c>
      <c r="I19" s="2" t="str">
        <f t="shared" si="35"/>
        <v>URL_UPDATE_OPTTHRESHOLD</v>
      </c>
      <c r="J19" s="31" t="str">
        <f t="shared" si="36"/>
        <v>URL_DELETE_OPTTHRESHOLD</v>
      </c>
      <c r="K19" s="31" t="str">
        <f t="shared" si="11"/>
        <v>URL_OPTTHRESHOLD_DATA</v>
      </c>
      <c r="L19" s="31" t="str">
        <f t="shared" si="12"/>
        <v>URL_OPTTHRESHOLD_FILTERED_DATA</v>
      </c>
      <c r="M19" s="31" t="str">
        <f t="shared" si="13"/>
        <v>URL_OPTTHRESHOLD_SELECT_DATA</v>
      </c>
      <c r="N19" s="2" t="str">
        <f t="shared" si="37"/>
        <v>promiseOptThreshold</v>
      </c>
      <c r="O19" s="2" t="str">
        <f t="shared" si="38"/>
        <v>optThresholdList</v>
      </c>
    </row>
    <row r="20" spans="1:15">
      <c r="A20" s="2" t="s">
        <v>108</v>
      </c>
      <c r="B20" s="2" t="str">
        <f>"getAll" &amp; A20</f>
        <v>getAllOptUser</v>
      </c>
      <c r="C20" s="2" t="str">
        <f>"save" &amp; A20</f>
        <v>saveOptUser</v>
      </c>
      <c r="D20" s="2" t="str">
        <f>"update" &amp; A20</f>
        <v>updateOptUser</v>
      </c>
      <c r="E20" s="2" t="str">
        <f>"delete" &amp; A20</f>
        <v>deleteOptUser</v>
      </c>
      <c r="F20" s="2" t="str">
        <f>"massDelete" &amp; A20</f>
        <v>massDeleteOptUser</v>
      </c>
      <c r="G20" s="2" t="str">
        <f>"URL_GET_" &amp; UPPER($A20)</f>
        <v>URL_GET_OPTUSER</v>
      </c>
      <c r="H20" s="2" t="str">
        <f>"URL_SAVE_" &amp; UPPER($A20)</f>
        <v>URL_SAVE_OPTUSER</v>
      </c>
      <c r="I20" s="2" t="str">
        <f>"URL_UPDATE_" &amp; UPPER($A20)</f>
        <v>URL_UPDATE_OPTUSER</v>
      </c>
      <c r="J20" s="31" t="str">
        <f>"URL_DELETE_" &amp; UPPER($A20)</f>
        <v>URL_DELETE_OPTUSER</v>
      </c>
      <c r="K20" s="31" t="str">
        <f t="shared" si="11"/>
        <v>URL_OPTUSER_DATA</v>
      </c>
      <c r="L20" s="31" t="str">
        <f t="shared" si="12"/>
        <v>URL_OPTUSER_FILTERED_DATA</v>
      </c>
      <c r="M20" s="31" t="str">
        <f t="shared" si="13"/>
        <v>URL_OPTUSER_SELECT_DATA</v>
      </c>
      <c r="N20" s="2" t="str">
        <f>"promise" &amp; A20</f>
        <v>promiseOptUser</v>
      </c>
      <c r="O20" s="2" t="str">
        <f>CONCATENATE(LOWER(MID(A20,1,1)), MID(A20, 2, LEN(A20)-1), "List")</f>
        <v>optUserList</v>
      </c>
    </row>
    <row r="21" spans="1:15" s="30" customFormat="1">
      <c r="A21" s="31" t="s">
        <v>509</v>
      </c>
      <c r="B21" s="31" t="str">
        <f t="shared" ref="B21" si="39">"getAll" &amp; A21</f>
        <v>getAllOptPromo</v>
      </c>
      <c r="C21" s="31" t="str">
        <f t="shared" ref="C21" si="40">"save" &amp; A21</f>
        <v>saveOptPromo</v>
      </c>
      <c r="D21" s="31" t="str">
        <f t="shared" ref="D21" si="41">"update" &amp; A21</f>
        <v>updateOptPromo</v>
      </c>
      <c r="E21" s="31" t="str">
        <f t="shared" ref="E21" si="42">"delete" &amp; A21</f>
        <v>deleteOptPromo</v>
      </c>
      <c r="F21" s="31" t="str">
        <f t="shared" ref="F21" si="43">"massDelete" &amp; A21</f>
        <v>massDeleteOptPromo</v>
      </c>
      <c r="G21" s="31" t="str">
        <f t="shared" ref="G21:G23" si="44">"URL_GET_" &amp; UPPER($A21)</f>
        <v>URL_GET_OPTPROMO</v>
      </c>
      <c r="H21" s="31" t="str">
        <f>"URL_SAVE_" &amp; UPPER($A21)</f>
        <v>URL_SAVE_OPTPROMO</v>
      </c>
      <c r="I21" s="31" t="str">
        <f t="shared" ref="I21:I23" si="45">"URL_UPDATE_" &amp; UPPER($A21)</f>
        <v>URL_UPDATE_OPTPROMO</v>
      </c>
      <c r="J21" s="31" t="str">
        <f>"URL_DELETE_" &amp; UPPER($A21)</f>
        <v>URL_DELETE_OPTPROMO</v>
      </c>
      <c r="K21" s="31" t="str">
        <f t="shared" si="11"/>
        <v>URL_OPTPROMO_DATA</v>
      </c>
      <c r="L21" s="31" t="str">
        <f t="shared" si="12"/>
        <v>URL_OPTPROMO_FILTERED_DATA</v>
      </c>
      <c r="M21" s="31" t="str">
        <f t="shared" si="13"/>
        <v>URL_OPTPROMO_SELECT_DATA</v>
      </c>
      <c r="N21" s="31" t="str">
        <f>"promise" &amp; A21</f>
        <v>promiseOptPromo</v>
      </c>
      <c r="O21" s="31" t="str">
        <f>CONCATENATE(LOWER(MID(A21,1,1)), MID(A21, 2, LEN(A21)-1), "List")</f>
        <v>optPromoList</v>
      </c>
    </row>
    <row r="22" spans="1:15" s="30" customFormat="1">
      <c r="A22" s="31" t="s">
        <v>528</v>
      </c>
      <c r="B22" s="31" t="str">
        <f t="shared" ref="B22" si="46">"getAll" &amp; A22</f>
        <v>getAllOptSqCustExcp</v>
      </c>
      <c r="C22" s="31" t="str">
        <f t="shared" ref="C22" si="47">"save" &amp; A22</f>
        <v>saveOptSqCustExcp</v>
      </c>
      <c r="D22" s="31" t="str">
        <f t="shared" ref="D22" si="48">"update" &amp; A22</f>
        <v>updateOptSqCustExcp</v>
      </c>
      <c r="E22" s="31" t="str">
        <f t="shared" ref="E22" si="49">"delete" &amp; A22</f>
        <v>deleteOptSqCustExcp</v>
      </c>
      <c r="F22" s="31" t="str">
        <f t="shared" ref="F22" si="50">"massDelete" &amp; A22</f>
        <v>massDeleteOptSqCustExcp</v>
      </c>
      <c r="G22" s="31" t="str">
        <f t="shared" si="44"/>
        <v>URL_GET_OPTSQCUSTEXCP</v>
      </c>
      <c r="H22" s="31" t="str">
        <f>"URL_SAVE_" &amp; UPPER($A22)</f>
        <v>URL_SAVE_OPTSQCUSTEXCP</v>
      </c>
      <c r="I22" s="31" t="str">
        <f t="shared" si="45"/>
        <v>URL_UPDATE_OPTSQCUSTEXCP</v>
      </c>
      <c r="J22" s="31" t="str">
        <f>"URL_DELETE_" &amp; UPPER($A22)</f>
        <v>URL_DELETE_OPTSQCUSTEXCP</v>
      </c>
      <c r="K22" s="31" t="str">
        <f t="shared" si="11"/>
        <v>URL_OPTSQCUSTEXCP_DATA</v>
      </c>
      <c r="L22" s="31" t="str">
        <f t="shared" si="12"/>
        <v>URL_OPTSQCUSTEXCP_FILTERED_DATA</v>
      </c>
      <c r="M22" s="31" t="str">
        <f t="shared" si="13"/>
        <v>URL_OPTSQCUSTEXCP_SELECT_DATA</v>
      </c>
      <c r="N22" s="31" t="str">
        <f>"promise" &amp; A22</f>
        <v>promiseOptSqCustExcp</v>
      </c>
      <c r="O22" s="31" t="str">
        <f>CONCATENATE(LOWER(MID(A22,1,1)), MID(A22, 2, LEN(A22)-1), "List")</f>
        <v>optSqCustExcpList</v>
      </c>
    </row>
    <row r="23" spans="1:15" s="30" customFormat="1">
      <c r="A23" s="31" t="s">
        <v>540</v>
      </c>
      <c r="B23" s="31" t="str">
        <f t="shared" ref="B23" si="51">"getAll" &amp; A23</f>
        <v>getAllOptSqCtryBgExcp</v>
      </c>
      <c r="C23" s="31" t="str">
        <f t="shared" ref="C23" si="52">"save" &amp; A23</f>
        <v>saveOptSqCtryBgExcp</v>
      </c>
      <c r="D23" s="31" t="str">
        <f t="shared" ref="D23" si="53">"update" &amp; A23</f>
        <v>updateOptSqCtryBgExcp</v>
      </c>
      <c r="E23" s="31" t="str">
        <f t="shared" ref="E23" si="54">"delete" &amp; A23</f>
        <v>deleteOptSqCtryBgExcp</v>
      </c>
      <c r="F23" s="31" t="str">
        <f t="shared" ref="F23" si="55">"massDelete" &amp; A23</f>
        <v>massDeleteOptSqCtryBgExcp</v>
      </c>
      <c r="G23" s="31" t="str">
        <f t="shared" si="44"/>
        <v>URL_GET_OPTSQCTRYBGEXCP</v>
      </c>
      <c r="H23" s="31" t="str">
        <f>"URL_SAVE_" &amp; UPPER($A23)</f>
        <v>URL_SAVE_OPTSQCTRYBGEXCP</v>
      </c>
      <c r="I23" s="31" t="str">
        <f t="shared" si="45"/>
        <v>URL_UPDATE_OPTSQCTRYBGEXCP</v>
      </c>
      <c r="J23" s="31" t="str">
        <f>"URL_DELETE_" &amp; UPPER($A23)</f>
        <v>URL_DELETE_OPTSQCTRYBGEXCP</v>
      </c>
      <c r="K23" s="31" t="str">
        <f t="shared" si="11"/>
        <v>URL_OPTSQCTRYBGEXCP_DATA</v>
      </c>
      <c r="L23" s="31" t="str">
        <f t="shared" si="12"/>
        <v>URL_OPTSQCTRYBGEXCP_FILTERED_DATA</v>
      </c>
      <c r="M23" s="31" t="str">
        <f t="shared" si="13"/>
        <v>URL_OPTSQCTRYBGEXCP_SELECT_DATA</v>
      </c>
      <c r="N23" s="31" t="str">
        <f>"promise" &amp; A23</f>
        <v>promiseOptSqCtryBgExcp</v>
      </c>
      <c r="O23" s="31" t="str">
        <f>CONCATENATE(LOWER(MID(A23,1,1)), MID(A23, 2, LEN(A23)-1), "List")</f>
        <v>optSqCtryBgExcpList</v>
      </c>
    </row>
  </sheetData>
  <mergeCells count="5">
    <mergeCell ref="A1:E1"/>
    <mergeCell ref="B2:E2"/>
    <mergeCell ref="G2:M2"/>
    <mergeCell ref="N2:O2"/>
    <mergeCell ref="G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8"/>
  <sheetViews>
    <sheetView showGridLines="0" topLeftCell="G1" zoomScaleNormal="100" workbookViewId="0">
      <pane ySplit="1" topLeftCell="A44" activePane="bottomLeft" state="frozen"/>
      <selection pane="bottomLeft" activeCell="J65" sqref="J65"/>
    </sheetView>
  </sheetViews>
  <sheetFormatPr defaultRowHeight="15"/>
  <cols>
    <col min="1" max="1" width="25.140625" style="34" bestFit="1" customWidth="1"/>
    <col min="2" max="2" width="17.42578125" style="34" customWidth="1"/>
    <col min="3" max="3" width="33.28515625" style="34" bestFit="1" customWidth="1"/>
    <col min="4" max="4" width="2" style="34" bestFit="1" customWidth="1"/>
    <col min="5" max="5" width="41.5703125" style="34" customWidth="1"/>
    <col min="6" max="6" width="20.85546875" style="34" bestFit="1" customWidth="1"/>
    <col min="7" max="7" width="23.28515625" style="34" customWidth="1"/>
    <col min="8" max="8" width="23.42578125" style="34" customWidth="1"/>
    <col min="9" max="9" width="23.5703125" style="34" customWidth="1"/>
    <col min="10" max="10" width="28.7109375" style="34" bestFit="1" customWidth="1"/>
    <col min="11" max="11" width="24.28515625" style="34" bestFit="1" customWidth="1"/>
    <col min="12" max="12" width="20.7109375" style="34" bestFit="1" customWidth="1"/>
    <col min="13" max="13" width="20" style="34" bestFit="1" customWidth="1"/>
    <col min="14" max="14" width="18.42578125" style="34" bestFit="1" customWidth="1"/>
    <col min="15" max="15" width="18.7109375" style="34" bestFit="1" customWidth="1"/>
    <col min="16" max="16" width="22.5703125" style="34" bestFit="1" customWidth="1"/>
    <col min="17" max="17" width="34.42578125" style="34" bestFit="1" customWidth="1"/>
    <col min="18" max="18" width="18.28515625" style="34" customWidth="1"/>
    <col min="19" max="20" width="15.42578125" style="34" bestFit="1" customWidth="1"/>
    <col min="21" max="21" width="12.42578125" style="34" bestFit="1" customWidth="1"/>
    <col min="22" max="22" width="12.28515625" style="34" customWidth="1"/>
    <col min="23" max="23" width="9.140625" style="34"/>
    <col min="24" max="25" width="16" style="34" customWidth="1"/>
    <col min="26" max="16384" width="9.140625" style="34"/>
  </cols>
  <sheetData>
    <row r="1" spans="1:19">
      <c r="C1" s="22" t="s">
        <v>25</v>
      </c>
      <c r="D1" s="22"/>
      <c r="E1" s="22" t="s">
        <v>26</v>
      </c>
      <c r="F1" s="21">
        <v>2</v>
      </c>
      <c r="G1" s="21">
        <v>3</v>
      </c>
      <c r="H1" s="21">
        <v>4</v>
      </c>
      <c r="I1" s="21">
        <v>5</v>
      </c>
      <c r="J1" s="21">
        <v>6</v>
      </c>
      <c r="K1" s="21">
        <v>7</v>
      </c>
      <c r="L1" s="21">
        <v>8</v>
      </c>
      <c r="M1" s="21">
        <v>9</v>
      </c>
      <c r="N1" s="21">
        <v>10</v>
      </c>
      <c r="O1" s="21">
        <v>11</v>
      </c>
      <c r="P1" s="21">
        <v>12</v>
      </c>
      <c r="Q1" s="21">
        <v>13</v>
      </c>
      <c r="R1" s="21">
        <v>14</v>
      </c>
      <c r="S1" s="21">
        <v>15</v>
      </c>
    </row>
    <row r="2" spans="1:19">
      <c r="A2" s="35" t="s">
        <v>39</v>
      </c>
      <c r="B2" s="36" t="s">
        <v>24</v>
      </c>
      <c r="C2" s="37"/>
      <c r="D2" s="38"/>
      <c r="E2" s="39" t="s">
        <v>139</v>
      </c>
    </row>
    <row r="3" spans="1:19">
      <c r="A3" s="92"/>
      <c r="B3" s="36" t="s">
        <v>456</v>
      </c>
      <c r="C3" s="37"/>
      <c r="D3" s="38"/>
      <c r="E3" s="40"/>
    </row>
    <row r="4" spans="1:19">
      <c r="A4" s="92"/>
      <c r="B4" s="36" t="s">
        <v>490</v>
      </c>
      <c r="C4" s="37"/>
      <c r="D4" s="38"/>
      <c r="E4" s="40"/>
    </row>
    <row r="5" spans="1:19">
      <c r="A5" s="92"/>
      <c r="B5" s="36" t="s">
        <v>457</v>
      </c>
      <c r="C5" s="37"/>
      <c r="D5" s="38"/>
      <c r="E5" s="40" t="s">
        <v>422</v>
      </c>
      <c r="F5" s="40" t="s">
        <v>420</v>
      </c>
      <c r="G5" s="40" t="s">
        <v>417</v>
      </c>
    </row>
    <row r="6" spans="1:19">
      <c r="B6" s="36" t="s">
        <v>23</v>
      </c>
      <c r="C6" s="37" t="str">
        <f>CONCATENATE(LOWER(MID(A2,1,1)), MID(A2, 2, LEN(A2)-1))</f>
        <v>optBuCustExcp</v>
      </c>
      <c r="D6" s="38" t="str">
        <f>IF(C6=E6, "T", "F")</f>
        <v>T</v>
      </c>
      <c r="E6" s="39" t="str">
        <f>C6</f>
        <v>optBuCustExcp</v>
      </c>
    </row>
    <row r="7" spans="1:19" ht="13.5" customHeight="1">
      <c r="B7" s="36" t="s">
        <v>400</v>
      </c>
      <c r="C7" s="37"/>
      <c r="D7" s="38"/>
      <c r="E7" s="94" t="s">
        <v>403</v>
      </c>
      <c r="F7" s="95" t="s">
        <v>406</v>
      </c>
      <c r="G7" s="95" t="s">
        <v>407</v>
      </c>
      <c r="H7" s="95" t="s">
        <v>408</v>
      </c>
      <c r="I7" s="95" t="s">
        <v>409</v>
      </c>
      <c r="J7" s="43" t="s">
        <v>410</v>
      </c>
      <c r="K7" s="40" t="s">
        <v>411</v>
      </c>
      <c r="L7" s="40" t="s">
        <v>412</v>
      </c>
      <c r="M7" s="42" t="s">
        <v>413</v>
      </c>
      <c r="N7" s="40" t="s">
        <v>414</v>
      </c>
      <c r="O7" s="42" t="s">
        <v>415</v>
      </c>
      <c r="P7" s="42" t="s">
        <v>416</v>
      </c>
    </row>
    <row r="8" spans="1:19">
      <c r="B8" s="36" t="s">
        <v>81</v>
      </c>
      <c r="C8" s="37"/>
      <c r="D8" s="38"/>
      <c r="E8" s="95" t="s">
        <v>403</v>
      </c>
      <c r="F8" s="95" t="s">
        <v>405</v>
      </c>
      <c r="G8" s="95" t="s">
        <v>431</v>
      </c>
      <c r="H8" s="95" t="s">
        <v>430</v>
      </c>
      <c r="I8" s="95" t="s">
        <v>432</v>
      </c>
      <c r="J8" s="43" t="s">
        <v>424</v>
      </c>
      <c r="K8" s="40" t="s">
        <v>425</v>
      </c>
      <c r="L8" s="40" t="s">
        <v>422</v>
      </c>
      <c r="M8" s="42" t="s">
        <v>420</v>
      </c>
      <c r="N8" s="40" t="s">
        <v>419</v>
      </c>
      <c r="O8" s="40" t="s">
        <v>418</v>
      </c>
      <c r="P8" s="40" t="s">
        <v>417</v>
      </c>
    </row>
    <row r="9" spans="1:19">
      <c r="B9" s="36" t="s">
        <v>10</v>
      </c>
      <c r="C9" s="37"/>
      <c r="D9" s="38"/>
      <c r="E9" s="95" t="s">
        <v>403</v>
      </c>
      <c r="F9" s="95" t="s">
        <v>404</v>
      </c>
      <c r="G9" s="95" t="s">
        <v>429</v>
      </c>
      <c r="H9" s="95" t="s">
        <v>428</v>
      </c>
      <c r="I9" s="95" t="s">
        <v>427</v>
      </c>
      <c r="J9" s="43" t="s">
        <v>426</v>
      </c>
      <c r="K9" s="40" t="s">
        <v>421</v>
      </c>
      <c r="L9" s="40" t="s">
        <v>422</v>
      </c>
      <c r="M9" s="42" t="s">
        <v>420</v>
      </c>
      <c r="N9" s="40" t="s">
        <v>419</v>
      </c>
      <c r="O9" s="40" t="s">
        <v>423</v>
      </c>
      <c r="P9" s="40" t="s">
        <v>417</v>
      </c>
    </row>
    <row r="10" spans="1:19">
      <c r="B10" s="36" t="s">
        <v>401</v>
      </c>
      <c r="C10" s="37"/>
      <c r="D10" s="38"/>
      <c r="E10" s="33" t="s">
        <v>234</v>
      </c>
      <c r="F10" s="33" t="s">
        <v>234</v>
      </c>
      <c r="G10" s="33" t="s">
        <v>234</v>
      </c>
      <c r="H10" s="33" t="s">
        <v>234</v>
      </c>
      <c r="I10" s="33" t="s">
        <v>234</v>
      </c>
      <c r="J10" s="33" t="s">
        <v>234</v>
      </c>
      <c r="K10" s="33" t="s">
        <v>234</v>
      </c>
      <c r="L10" s="33" t="s">
        <v>234</v>
      </c>
      <c r="M10" s="33" t="s">
        <v>234</v>
      </c>
      <c r="N10" s="33" t="s">
        <v>234</v>
      </c>
      <c r="O10" s="33" t="s">
        <v>234</v>
      </c>
      <c r="P10" s="33" t="s">
        <v>234</v>
      </c>
    </row>
    <row r="11" spans="1:19">
      <c r="B11" s="36" t="s">
        <v>482</v>
      </c>
      <c r="C11" s="37"/>
      <c r="D11" s="38"/>
      <c r="E11" s="95" t="s">
        <v>403</v>
      </c>
      <c r="F11" s="95" t="s">
        <v>484</v>
      </c>
      <c r="G11" s="95" t="s">
        <v>483</v>
      </c>
      <c r="H11" s="95" t="s">
        <v>483</v>
      </c>
      <c r="I11" s="95" t="s">
        <v>483</v>
      </c>
      <c r="J11" s="95" t="s">
        <v>483</v>
      </c>
      <c r="K11" s="95" t="s">
        <v>483</v>
      </c>
      <c r="L11" s="95" t="s">
        <v>483</v>
      </c>
      <c r="M11" s="95" t="s">
        <v>483</v>
      </c>
      <c r="N11" s="95" t="s">
        <v>483</v>
      </c>
      <c r="O11" s="95" t="s">
        <v>484</v>
      </c>
      <c r="P11" s="95" t="s">
        <v>484</v>
      </c>
    </row>
    <row r="12" spans="1:19">
      <c r="B12" s="36" t="s">
        <v>402</v>
      </c>
      <c r="C12" s="37"/>
      <c r="D12" s="38"/>
      <c r="E12" s="95" t="s">
        <v>423</v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</row>
    <row r="13" spans="1:19">
      <c r="B13" s="36" t="s">
        <v>264</v>
      </c>
      <c r="C13" s="37"/>
      <c r="D13" s="38"/>
      <c r="E13" s="41" t="s">
        <v>235</v>
      </c>
    </row>
    <row r="14" spans="1:19">
      <c r="B14" s="36" t="s">
        <v>272</v>
      </c>
      <c r="C14" s="37"/>
      <c r="D14" s="38"/>
      <c r="E14" s="41" t="s">
        <v>235</v>
      </c>
    </row>
    <row r="16" spans="1:19">
      <c r="A16" s="35" t="s">
        <v>27</v>
      </c>
      <c r="B16" s="36" t="s">
        <v>24</v>
      </c>
      <c r="C16" s="37"/>
      <c r="D16" s="38"/>
      <c r="E16" s="39" t="s">
        <v>35</v>
      </c>
    </row>
    <row r="17" spans="1:16">
      <c r="A17" s="92"/>
      <c r="B17" s="36" t="s">
        <v>456</v>
      </c>
      <c r="C17" s="37"/>
      <c r="D17" s="38"/>
      <c r="E17" s="40"/>
    </row>
    <row r="18" spans="1:16">
      <c r="A18" s="92"/>
      <c r="B18" s="36" t="s">
        <v>490</v>
      </c>
      <c r="C18" s="37"/>
      <c r="D18" s="38"/>
      <c r="E18" s="40"/>
    </row>
    <row r="19" spans="1:16">
      <c r="A19" s="92"/>
      <c r="B19" s="36" t="s">
        <v>457</v>
      </c>
      <c r="C19" s="37"/>
      <c r="D19" s="38"/>
      <c r="E19" s="40" t="s">
        <v>450</v>
      </c>
      <c r="F19" s="40" t="s">
        <v>417</v>
      </c>
    </row>
    <row r="20" spans="1:16">
      <c r="B20" s="36" t="s">
        <v>23</v>
      </c>
      <c r="C20" s="37" t="str">
        <f>CONCATENATE(LOWER(MID(A16,1,1)), MID(A16, 2, LEN(A16)-1))</f>
        <v>optProdExcp</v>
      </c>
      <c r="D20" s="38" t="str">
        <f>IF(C20=E20, "T", "F")</f>
        <v>T</v>
      </c>
      <c r="E20" s="39" t="str">
        <f>C20</f>
        <v>optProdExcp</v>
      </c>
    </row>
    <row r="21" spans="1:16">
      <c r="B21" s="36" t="s">
        <v>400</v>
      </c>
      <c r="C21" s="37"/>
      <c r="D21" s="38"/>
      <c r="E21" s="94" t="s">
        <v>403</v>
      </c>
      <c r="F21" s="95" t="s">
        <v>406</v>
      </c>
      <c r="G21" s="95" t="s">
        <v>407</v>
      </c>
      <c r="H21" s="95" t="s">
        <v>408</v>
      </c>
      <c r="I21" s="95" t="s">
        <v>409</v>
      </c>
      <c r="J21" s="43" t="s">
        <v>410</v>
      </c>
      <c r="K21" s="40" t="s">
        <v>447</v>
      </c>
      <c r="L21" s="40" t="s">
        <v>448</v>
      </c>
      <c r="M21" s="42" t="s">
        <v>449</v>
      </c>
      <c r="N21" s="40" t="s">
        <v>414</v>
      </c>
      <c r="O21" s="42" t="s">
        <v>415</v>
      </c>
      <c r="P21" s="42" t="s">
        <v>416</v>
      </c>
    </row>
    <row r="22" spans="1:16">
      <c r="B22" s="36" t="s">
        <v>81</v>
      </c>
      <c r="C22" s="37"/>
      <c r="D22" s="38"/>
      <c r="E22" s="95" t="s">
        <v>403</v>
      </c>
      <c r="F22" s="95" t="s">
        <v>405</v>
      </c>
      <c r="G22" s="95" t="s">
        <v>431</v>
      </c>
      <c r="H22" s="95" t="s">
        <v>430</v>
      </c>
      <c r="I22" s="95" t="s">
        <v>432</v>
      </c>
      <c r="J22" s="43" t="s">
        <v>424</v>
      </c>
      <c r="K22" s="40" t="s">
        <v>453</v>
      </c>
      <c r="L22" s="40" t="s">
        <v>451</v>
      </c>
      <c r="M22" s="42" t="s">
        <v>450</v>
      </c>
      <c r="N22" s="40" t="s">
        <v>419</v>
      </c>
      <c r="O22" s="40" t="s">
        <v>418</v>
      </c>
      <c r="P22" s="40" t="s">
        <v>417</v>
      </c>
    </row>
    <row r="23" spans="1:16">
      <c r="B23" s="36" t="s">
        <v>10</v>
      </c>
      <c r="C23" s="37"/>
      <c r="D23" s="38"/>
      <c r="E23" s="95" t="s">
        <v>403</v>
      </c>
      <c r="F23" s="95" t="s">
        <v>404</v>
      </c>
      <c r="G23" s="95" t="s">
        <v>429</v>
      </c>
      <c r="H23" s="95" t="s">
        <v>428</v>
      </c>
      <c r="I23" s="95" t="s">
        <v>427</v>
      </c>
      <c r="J23" s="43" t="s">
        <v>426</v>
      </c>
      <c r="K23" s="40" t="s">
        <v>454</v>
      </c>
      <c r="L23" s="40" t="s">
        <v>452</v>
      </c>
      <c r="M23" s="42" t="s">
        <v>450</v>
      </c>
      <c r="N23" s="40" t="s">
        <v>419</v>
      </c>
      <c r="O23" s="40" t="s">
        <v>423</v>
      </c>
      <c r="P23" s="40" t="s">
        <v>417</v>
      </c>
    </row>
    <row r="24" spans="1:16">
      <c r="B24" s="36" t="s">
        <v>401</v>
      </c>
      <c r="C24" s="37"/>
      <c r="D24" s="38"/>
      <c r="E24" s="33" t="s">
        <v>234</v>
      </c>
      <c r="F24" s="33" t="s">
        <v>234</v>
      </c>
      <c r="G24" s="33" t="s">
        <v>234</v>
      </c>
      <c r="H24" s="33" t="s">
        <v>234</v>
      </c>
      <c r="I24" s="33" t="s">
        <v>234</v>
      </c>
      <c r="J24" s="33" t="s">
        <v>234</v>
      </c>
      <c r="K24" s="33" t="s">
        <v>234</v>
      </c>
      <c r="L24" s="33" t="s">
        <v>234</v>
      </c>
      <c r="M24" s="33" t="s">
        <v>234</v>
      </c>
      <c r="N24" s="33" t="s">
        <v>234</v>
      </c>
      <c r="O24" s="33" t="s">
        <v>234</v>
      </c>
      <c r="P24" s="33" t="s">
        <v>234</v>
      </c>
    </row>
    <row r="25" spans="1:16">
      <c r="B25" s="36" t="s">
        <v>482</v>
      </c>
      <c r="C25" s="37"/>
      <c r="D25" s="38"/>
      <c r="E25" s="95" t="s">
        <v>403</v>
      </c>
      <c r="F25" s="95" t="s">
        <v>484</v>
      </c>
      <c r="G25" s="95" t="s">
        <v>483</v>
      </c>
      <c r="H25" s="95" t="s">
        <v>483</v>
      </c>
      <c r="I25" s="95" t="s">
        <v>483</v>
      </c>
      <c r="J25" s="95" t="s">
        <v>483</v>
      </c>
      <c r="K25" s="95" t="s">
        <v>483</v>
      </c>
      <c r="L25" s="95" t="s">
        <v>483</v>
      </c>
      <c r="M25" s="95" t="s">
        <v>483</v>
      </c>
      <c r="N25" s="95" t="s">
        <v>483</v>
      </c>
      <c r="O25" s="95" t="s">
        <v>484</v>
      </c>
      <c r="P25" s="95" t="s">
        <v>484</v>
      </c>
    </row>
    <row r="26" spans="1:16">
      <c r="B26" s="36" t="s">
        <v>402</v>
      </c>
      <c r="C26" s="37"/>
      <c r="D26" s="38"/>
      <c r="E26" s="95" t="s">
        <v>423</v>
      </c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</row>
    <row r="27" spans="1:16">
      <c r="B27" s="36" t="s">
        <v>264</v>
      </c>
      <c r="C27" s="37"/>
      <c r="D27" s="38"/>
      <c r="E27" s="41" t="s">
        <v>235</v>
      </c>
    </row>
    <row r="28" spans="1:16">
      <c r="B28" s="36" t="s">
        <v>272</v>
      </c>
      <c r="C28" s="37"/>
      <c r="D28" s="38"/>
      <c r="E28" s="41" t="s">
        <v>235</v>
      </c>
    </row>
    <row r="30" spans="1:16">
      <c r="A30" s="35" t="s">
        <v>86</v>
      </c>
      <c r="B30" s="36" t="s">
        <v>24</v>
      </c>
      <c r="C30" s="37"/>
      <c r="D30" s="38"/>
      <c r="E30" s="39" t="s">
        <v>455</v>
      </c>
    </row>
    <row r="31" spans="1:16">
      <c r="A31" s="92"/>
      <c r="B31" s="36" t="s">
        <v>456</v>
      </c>
      <c r="C31" s="37"/>
      <c r="D31" s="38"/>
      <c r="E31" s="40" t="s">
        <v>440</v>
      </c>
      <c r="F31" s="40" t="s">
        <v>441</v>
      </c>
      <c r="G31" s="40" t="s">
        <v>442</v>
      </c>
      <c r="H31" s="40" t="s">
        <v>443</v>
      </c>
      <c r="I31" s="40" t="s">
        <v>444</v>
      </c>
    </row>
    <row r="32" spans="1:16">
      <c r="A32" s="92"/>
      <c r="B32" s="36" t="s">
        <v>490</v>
      </c>
      <c r="C32" s="37"/>
      <c r="D32" s="38"/>
      <c r="E32" s="40"/>
    </row>
    <row r="33" spans="1:21">
      <c r="A33" s="92"/>
      <c r="B33" s="36" t="s">
        <v>457</v>
      </c>
      <c r="C33" s="37"/>
      <c r="D33" s="38"/>
      <c r="E33" s="40" t="s">
        <v>458</v>
      </c>
    </row>
    <row r="34" spans="1:21">
      <c r="B34" s="36" t="s">
        <v>23</v>
      </c>
      <c r="C34" s="37" t="str">
        <f>CONCATENATE(LOWER(MID(A30,1,1)), MID(A30, 2, LEN(A30)-1))</f>
        <v>optThreshold</v>
      </c>
      <c r="D34" s="38" t="str">
        <f>IF(C34=E34, "T", "F")</f>
        <v>T</v>
      </c>
      <c r="E34" s="39" t="str">
        <f>C34</f>
        <v>optThreshold</v>
      </c>
    </row>
    <row r="35" spans="1:21">
      <c r="B35" s="36" t="s">
        <v>400</v>
      </c>
      <c r="C35" s="37"/>
      <c r="D35" s="38"/>
      <c r="E35" s="94" t="s">
        <v>403</v>
      </c>
      <c r="F35" s="95" t="s">
        <v>406</v>
      </c>
      <c r="G35" s="95" t="s">
        <v>407</v>
      </c>
      <c r="H35" s="95" t="s">
        <v>408</v>
      </c>
      <c r="I35" s="95" t="s">
        <v>409</v>
      </c>
      <c r="J35" s="43" t="s">
        <v>410</v>
      </c>
      <c r="K35" s="40" t="s">
        <v>411</v>
      </c>
      <c r="L35" s="42" t="s">
        <v>413</v>
      </c>
      <c r="M35" s="42" t="s">
        <v>434</v>
      </c>
      <c r="N35" s="42" t="s">
        <v>435</v>
      </c>
      <c r="O35" s="42" t="s">
        <v>436</v>
      </c>
      <c r="P35" s="42" t="s">
        <v>437</v>
      </c>
      <c r="Q35" s="42" t="s">
        <v>438</v>
      </c>
      <c r="R35" s="42" t="s">
        <v>439</v>
      </c>
      <c r="S35" s="40" t="s">
        <v>414</v>
      </c>
      <c r="T35" s="42" t="s">
        <v>415</v>
      </c>
      <c r="U35" s="42" t="s">
        <v>416</v>
      </c>
    </row>
    <row r="36" spans="1:21">
      <c r="B36" s="36" t="s">
        <v>81</v>
      </c>
      <c r="C36" s="37"/>
      <c r="D36" s="38"/>
      <c r="E36" s="95" t="s">
        <v>403</v>
      </c>
      <c r="F36" s="95" t="s">
        <v>405</v>
      </c>
      <c r="G36" s="95" t="s">
        <v>431</v>
      </c>
      <c r="H36" s="95" t="s">
        <v>430</v>
      </c>
      <c r="I36" s="95" t="s">
        <v>432</v>
      </c>
      <c r="J36" s="43" t="s">
        <v>424</v>
      </c>
      <c r="K36" s="40" t="s">
        <v>425</v>
      </c>
      <c r="L36" s="42" t="s">
        <v>433</v>
      </c>
      <c r="M36" s="42" t="s">
        <v>440</v>
      </c>
      <c r="N36" s="42" t="s">
        <v>441</v>
      </c>
      <c r="O36" s="42" t="s">
        <v>442</v>
      </c>
      <c r="P36" s="42" t="s">
        <v>443</v>
      </c>
      <c r="Q36" s="42" t="s">
        <v>444</v>
      </c>
      <c r="R36" s="42" t="s">
        <v>446</v>
      </c>
      <c r="S36" s="40" t="s">
        <v>419</v>
      </c>
      <c r="T36" s="40" t="s">
        <v>418</v>
      </c>
      <c r="U36" s="40" t="s">
        <v>417</v>
      </c>
    </row>
    <row r="37" spans="1:21">
      <c r="B37" s="36" t="s">
        <v>10</v>
      </c>
      <c r="C37" s="37"/>
      <c r="D37" s="38"/>
      <c r="E37" s="95" t="s">
        <v>403</v>
      </c>
      <c r="F37" s="95" t="s">
        <v>404</v>
      </c>
      <c r="G37" s="95" t="s">
        <v>429</v>
      </c>
      <c r="H37" s="95" t="s">
        <v>459</v>
      </c>
      <c r="I37" s="95" t="s">
        <v>427</v>
      </c>
      <c r="J37" s="43" t="s">
        <v>426</v>
      </c>
      <c r="K37" s="40" t="s">
        <v>421</v>
      </c>
      <c r="L37" s="42" t="s">
        <v>420</v>
      </c>
      <c r="M37" s="42" t="s">
        <v>440</v>
      </c>
      <c r="N37" s="42" t="s">
        <v>441</v>
      </c>
      <c r="O37" s="42" t="s">
        <v>442</v>
      </c>
      <c r="P37" s="42" t="s">
        <v>443</v>
      </c>
      <c r="Q37" s="42" t="s">
        <v>444</v>
      </c>
      <c r="R37" s="42" t="s">
        <v>446</v>
      </c>
      <c r="S37" s="40" t="s">
        <v>419</v>
      </c>
      <c r="T37" s="40" t="s">
        <v>423</v>
      </c>
      <c r="U37" s="40" t="s">
        <v>417</v>
      </c>
    </row>
    <row r="38" spans="1:21">
      <c r="B38" s="36" t="s">
        <v>401</v>
      </c>
      <c r="C38" s="37"/>
      <c r="D38" s="38"/>
      <c r="E38" s="33" t="s">
        <v>234</v>
      </c>
      <c r="F38" s="33" t="s">
        <v>234</v>
      </c>
      <c r="G38" s="33" t="s">
        <v>234</v>
      </c>
      <c r="H38" s="33" t="s">
        <v>234</v>
      </c>
      <c r="I38" s="33" t="s">
        <v>234</v>
      </c>
      <c r="J38" s="33" t="s">
        <v>234</v>
      </c>
      <c r="K38" s="33" t="s">
        <v>234</v>
      </c>
      <c r="L38" s="33" t="s">
        <v>234</v>
      </c>
      <c r="M38" s="33" t="s">
        <v>234</v>
      </c>
      <c r="N38" s="33" t="s">
        <v>234</v>
      </c>
      <c r="O38" s="33" t="s">
        <v>234</v>
      </c>
      <c r="P38" s="33" t="s">
        <v>234</v>
      </c>
      <c r="Q38" s="33" t="s">
        <v>445</v>
      </c>
      <c r="R38" s="33" t="s">
        <v>234</v>
      </c>
      <c r="S38" s="33" t="s">
        <v>234</v>
      </c>
      <c r="T38" s="33" t="s">
        <v>234</v>
      </c>
      <c r="U38" s="33" t="s">
        <v>234</v>
      </c>
    </row>
    <row r="39" spans="1:21">
      <c r="B39" s="36" t="s">
        <v>482</v>
      </c>
      <c r="C39" s="37"/>
      <c r="D39" s="38"/>
      <c r="E39" s="95" t="s">
        <v>403</v>
      </c>
      <c r="F39" s="95" t="s">
        <v>484</v>
      </c>
      <c r="G39" s="95" t="s">
        <v>483</v>
      </c>
      <c r="H39" s="95" t="s">
        <v>483</v>
      </c>
      <c r="I39" s="95" t="s">
        <v>483</v>
      </c>
      <c r="J39" s="95" t="s">
        <v>483</v>
      </c>
      <c r="K39" s="95" t="s">
        <v>483</v>
      </c>
      <c r="L39" s="95" t="s">
        <v>483</v>
      </c>
      <c r="M39" s="95" t="s">
        <v>483</v>
      </c>
      <c r="N39" s="95" t="s">
        <v>483</v>
      </c>
      <c r="O39" s="95" t="s">
        <v>484</v>
      </c>
      <c r="P39" s="95" t="s">
        <v>484</v>
      </c>
      <c r="Q39" s="95" t="s">
        <v>484</v>
      </c>
      <c r="R39" s="95" t="s">
        <v>484</v>
      </c>
      <c r="S39" s="95" t="s">
        <v>484</v>
      </c>
      <c r="T39" s="95" t="s">
        <v>484</v>
      </c>
      <c r="U39" s="95" t="s">
        <v>484</v>
      </c>
    </row>
    <row r="40" spans="1:21">
      <c r="B40" s="36" t="s">
        <v>402</v>
      </c>
      <c r="C40" s="37"/>
      <c r="D40" s="38"/>
      <c r="E40" s="40" t="s">
        <v>440</v>
      </c>
      <c r="F40" s="40" t="s">
        <v>441</v>
      </c>
      <c r="G40" s="40" t="s">
        <v>442</v>
      </c>
      <c r="H40" s="40" t="s">
        <v>443</v>
      </c>
      <c r="I40" s="40" t="s">
        <v>444</v>
      </c>
      <c r="J40" s="95" t="s">
        <v>423</v>
      </c>
      <c r="K40" s="93"/>
      <c r="L40" s="93"/>
      <c r="M40" s="93"/>
      <c r="N40" s="93"/>
      <c r="O40" s="93"/>
      <c r="P40" s="93"/>
    </row>
    <row r="41" spans="1:21">
      <c r="B41" s="36" t="s">
        <v>264</v>
      </c>
      <c r="C41" s="37"/>
      <c r="D41" s="38"/>
      <c r="E41" s="41" t="s">
        <v>234</v>
      </c>
    </row>
    <row r="42" spans="1:21">
      <c r="B42" s="36" t="s">
        <v>272</v>
      </c>
      <c r="C42" s="37"/>
      <c r="D42" s="38"/>
      <c r="E42" s="41" t="s">
        <v>234</v>
      </c>
    </row>
    <row r="43" spans="1:21" s="99" customFormat="1"/>
    <row r="44" spans="1:21">
      <c r="A44" s="35" t="s">
        <v>304</v>
      </c>
      <c r="B44" s="36" t="s">
        <v>24</v>
      </c>
      <c r="C44" s="37"/>
      <c r="D44" s="38"/>
      <c r="E44" s="39" t="s">
        <v>305</v>
      </c>
    </row>
    <row r="45" spans="1:21">
      <c r="A45" s="92"/>
      <c r="B45" s="36" t="s">
        <v>456</v>
      </c>
      <c r="C45" s="37"/>
      <c r="D45" s="38"/>
      <c r="E45" s="40"/>
    </row>
    <row r="46" spans="1:21">
      <c r="A46" s="92"/>
      <c r="B46" s="36" t="s">
        <v>490</v>
      </c>
      <c r="C46" s="37"/>
      <c r="D46" s="38"/>
      <c r="E46" s="40" t="s">
        <v>472</v>
      </c>
      <c r="F46" s="40" t="s">
        <v>469</v>
      </c>
    </row>
    <row r="47" spans="1:21">
      <c r="A47" s="92"/>
      <c r="B47" s="36" t="s">
        <v>457</v>
      </c>
      <c r="C47" s="37"/>
      <c r="D47" s="38"/>
      <c r="E47" s="40" t="s">
        <v>417</v>
      </c>
    </row>
    <row r="48" spans="1:21">
      <c r="B48" s="36" t="s">
        <v>23</v>
      </c>
      <c r="C48" s="37" t="str">
        <f>CONCATENATE(LOWER(MID(A44,1,1)), MID(A44, 2, LEN(A44)-1))</f>
        <v>optGuidanceDefaultPt</v>
      </c>
      <c r="D48" s="38" t="str">
        <f>IF(C48=E48, "T", "F")</f>
        <v>T</v>
      </c>
      <c r="E48" s="39" t="str">
        <f>C48</f>
        <v>optGuidanceDefaultPt</v>
      </c>
    </row>
    <row r="49" spans="1:25">
      <c r="B49" s="36" t="s">
        <v>400</v>
      </c>
      <c r="C49" s="37"/>
      <c r="D49" s="38"/>
      <c r="E49" s="94" t="s">
        <v>403</v>
      </c>
      <c r="F49" s="95" t="s">
        <v>460</v>
      </c>
      <c r="G49" s="95" t="s">
        <v>406</v>
      </c>
      <c r="H49" s="95" t="s">
        <v>407</v>
      </c>
      <c r="I49" s="95" t="s">
        <v>408</v>
      </c>
      <c r="J49" s="95" t="s">
        <v>409</v>
      </c>
      <c r="K49" s="43" t="s">
        <v>410</v>
      </c>
      <c r="L49" s="40" t="s">
        <v>411</v>
      </c>
      <c r="M49" s="42" t="s">
        <v>462</v>
      </c>
      <c r="N49" s="42" t="s">
        <v>464</v>
      </c>
      <c r="O49" s="42" t="s">
        <v>467</v>
      </c>
      <c r="P49" s="42" t="s">
        <v>468</v>
      </c>
      <c r="Q49" s="42" t="s">
        <v>470</v>
      </c>
      <c r="R49" s="42" t="s">
        <v>473</v>
      </c>
      <c r="S49" s="42" t="s">
        <v>474</v>
      </c>
      <c r="T49" s="40" t="s">
        <v>476</v>
      </c>
      <c r="U49" s="40" t="s">
        <v>479</v>
      </c>
      <c r="V49" s="40" t="s">
        <v>480</v>
      </c>
      <c r="W49" s="40" t="s">
        <v>414</v>
      </c>
      <c r="X49" s="42" t="s">
        <v>415</v>
      </c>
      <c r="Y49" s="42" t="s">
        <v>416</v>
      </c>
    </row>
    <row r="50" spans="1:25">
      <c r="B50" s="36" t="s">
        <v>81</v>
      </c>
      <c r="C50" s="37"/>
      <c r="D50" s="38"/>
      <c r="E50" s="95" t="s">
        <v>403</v>
      </c>
      <c r="F50" s="95" t="s">
        <v>461</v>
      </c>
      <c r="G50" s="95" t="s">
        <v>405</v>
      </c>
      <c r="H50" s="95" t="s">
        <v>431</v>
      </c>
      <c r="I50" s="95" t="s">
        <v>430</v>
      </c>
      <c r="J50" s="95" t="s">
        <v>432</v>
      </c>
      <c r="K50" s="43" t="s">
        <v>424</v>
      </c>
      <c r="L50" s="40" t="s">
        <v>425</v>
      </c>
      <c r="M50" s="42" t="s">
        <v>463</v>
      </c>
      <c r="N50" s="42" t="s">
        <v>465</v>
      </c>
      <c r="O50" s="42" t="s">
        <v>466</v>
      </c>
      <c r="P50" s="42" t="s">
        <v>469</v>
      </c>
      <c r="Q50" s="42" t="s">
        <v>471</v>
      </c>
      <c r="R50" s="42" t="s">
        <v>472</v>
      </c>
      <c r="S50" s="42" t="s">
        <v>475</v>
      </c>
      <c r="T50" s="40" t="s">
        <v>477</v>
      </c>
      <c r="U50" s="40" t="s">
        <v>478</v>
      </c>
      <c r="V50" s="40" t="s">
        <v>481</v>
      </c>
      <c r="W50" s="40" t="s">
        <v>419</v>
      </c>
      <c r="X50" s="40" t="s">
        <v>418</v>
      </c>
      <c r="Y50" s="40" t="s">
        <v>417</v>
      </c>
    </row>
    <row r="51" spans="1:25">
      <c r="B51" s="36" t="s">
        <v>10</v>
      </c>
      <c r="C51" s="37"/>
      <c r="D51" s="38"/>
      <c r="E51" s="95" t="s">
        <v>403</v>
      </c>
      <c r="F51" s="95" t="s">
        <v>461</v>
      </c>
      <c r="G51" s="95" t="s">
        <v>485</v>
      </c>
      <c r="H51" s="95" t="s">
        <v>429</v>
      </c>
      <c r="I51" s="95" t="s">
        <v>428</v>
      </c>
      <c r="J51" s="95" t="s">
        <v>427</v>
      </c>
      <c r="K51" s="43" t="s">
        <v>426</v>
      </c>
      <c r="L51" s="40" t="s">
        <v>421</v>
      </c>
      <c r="M51" s="42" t="s">
        <v>487</v>
      </c>
      <c r="N51" s="42" t="s">
        <v>488</v>
      </c>
      <c r="O51" s="42" t="s">
        <v>486</v>
      </c>
      <c r="P51" s="42" t="s">
        <v>469</v>
      </c>
      <c r="Q51" s="42" t="s">
        <v>489</v>
      </c>
      <c r="R51" s="42" t="s">
        <v>472</v>
      </c>
      <c r="S51" s="42" t="s">
        <v>475</v>
      </c>
      <c r="T51" s="40" t="s">
        <v>477</v>
      </c>
      <c r="U51" s="40" t="s">
        <v>478</v>
      </c>
      <c r="V51" s="40" t="s">
        <v>481</v>
      </c>
      <c r="W51" s="40" t="s">
        <v>419</v>
      </c>
      <c r="X51" s="40" t="s">
        <v>423</v>
      </c>
      <c r="Y51" s="40" t="s">
        <v>417</v>
      </c>
    </row>
    <row r="52" spans="1:25">
      <c r="B52" s="36" t="s">
        <v>401</v>
      </c>
      <c r="C52" s="37"/>
      <c r="D52" s="38"/>
      <c r="E52" s="33" t="s">
        <v>234</v>
      </c>
      <c r="F52" s="33" t="s">
        <v>234</v>
      </c>
      <c r="G52" s="33" t="s">
        <v>234</v>
      </c>
      <c r="H52" s="33" t="s">
        <v>235</v>
      </c>
      <c r="I52" s="33" t="s">
        <v>235</v>
      </c>
      <c r="J52" s="33" t="s">
        <v>235</v>
      </c>
      <c r="K52" s="33" t="s">
        <v>234</v>
      </c>
      <c r="L52" s="33" t="s">
        <v>234</v>
      </c>
      <c r="M52" s="33" t="s">
        <v>234</v>
      </c>
      <c r="N52" s="33" t="s">
        <v>234</v>
      </c>
      <c r="O52" s="33" t="s">
        <v>234</v>
      </c>
      <c r="P52" s="33" t="s">
        <v>234</v>
      </c>
      <c r="Q52" s="33" t="s">
        <v>234</v>
      </c>
      <c r="R52" s="33" t="s">
        <v>234</v>
      </c>
      <c r="S52" s="33" t="s">
        <v>234</v>
      </c>
      <c r="T52" s="33" t="s">
        <v>234</v>
      </c>
      <c r="U52" s="33" t="s">
        <v>234</v>
      </c>
      <c r="V52" s="33" t="s">
        <v>234</v>
      </c>
      <c r="W52" s="33" t="s">
        <v>234</v>
      </c>
      <c r="X52" s="33" t="s">
        <v>234</v>
      </c>
      <c r="Y52" s="33" t="s">
        <v>234</v>
      </c>
    </row>
    <row r="53" spans="1:25">
      <c r="B53" s="36" t="s">
        <v>482</v>
      </c>
      <c r="C53" s="37"/>
      <c r="D53" s="38"/>
      <c r="E53" s="95" t="s">
        <v>403</v>
      </c>
      <c r="F53" s="95" t="s">
        <v>484</v>
      </c>
      <c r="G53" s="95" t="s">
        <v>483</v>
      </c>
      <c r="H53" s="95" t="s">
        <v>483</v>
      </c>
      <c r="I53" s="95" t="s">
        <v>483</v>
      </c>
      <c r="J53" s="95" t="s">
        <v>483</v>
      </c>
      <c r="K53" s="95" t="s">
        <v>483</v>
      </c>
      <c r="L53" s="95" t="s">
        <v>483</v>
      </c>
      <c r="M53" s="95" t="s">
        <v>483</v>
      </c>
      <c r="N53" s="95" t="s">
        <v>483</v>
      </c>
      <c r="O53" s="95" t="s">
        <v>484</v>
      </c>
      <c r="P53" s="95" t="s">
        <v>484</v>
      </c>
      <c r="Q53" s="95" t="s">
        <v>484</v>
      </c>
      <c r="R53" s="95" t="s">
        <v>484</v>
      </c>
      <c r="S53" s="95" t="s">
        <v>484</v>
      </c>
      <c r="T53" s="95" t="s">
        <v>484</v>
      </c>
      <c r="U53" s="95" t="s">
        <v>484</v>
      </c>
      <c r="V53" s="95" t="s">
        <v>484</v>
      </c>
      <c r="W53" s="95" t="s">
        <v>483</v>
      </c>
      <c r="X53" s="95" t="s">
        <v>483</v>
      </c>
      <c r="Y53" s="95" t="s">
        <v>483</v>
      </c>
    </row>
    <row r="54" spans="1:25">
      <c r="B54" s="36" t="s">
        <v>402</v>
      </c>
      <c r="C54" s="37"/>
      <c r="D54" s="38"/>
      <c r="E54" s="95" t="s">
        <v>423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</row>
    <row r="55" spans="1:25">
      <c r="B55" s="36" t="s">
        <v>264</v>
      </c>
      <c r="C55" s="37"/>
      <c r="D55" s="38"/>
      <c r="E55" s="41" t="s">
        <v>234</v>
      </c>
    </row>
    <row r="56" spans="1:25">
      <c r="B56" s="36" t="s">
        <v>272</v>
      </c>
      <c r="C56" s="37"/>
      <c r="D56" s="38"/>
      <c r="E56" s="41" t="s">
        <v>234</v>
      </c>
    </row>
    <row r="58" spans="1:25">
      <c r="A58" s="35" t="s">
        <v>38</v>
      </c>
      <c r="B58" s="36" t="s">
        <v>24</v>
      </c>
      <c r="C58" s="37"/>
      <c r="D58" s="38"/>
      <c r="E58" s="39" t="s">
        <v>37</v>
      </c>
    </row>
    <row r="59" spans="1:25">
      <c r="A59" s="92"/>
      <c r="B59" s="36" t="s">
        <v>456</v>
      </c>
      <c r="C59" s="37"/>
      <c r="D59" s="38"/>
      <c r="E59" s="40"/>
    </row>
    <row r="60" spans="1:25">
      <c r="A60" s="92"/>
      <c r="B60" s="36" t="s">
        <v>490</v>
      </c>
      <c r="C60" s="37"/>
      <c r="D60" s="38"/>
      <c r="E60" s="40"/>
    </row>
    <row r="61" spans="1:25">
      <c r="A61" s="92"/>
      <c r="B61" s="36" t="s">
        <v>457</v>
      </c>
      <c r="C61" s="37"/>
      <c r="D61" s="38"/>
      <c r="E61" s="40" t="s">
        <v>417</v>
      </c>
    </row>
    <row r="62" spans="1:25">
      <c r="B62" s="36" t="s">
        <v>23</v>
      </c>
      <c r="C62" s="37" t="str">
        <f>CONCATENATE(LOWER(MID(A58,1,1)), MID(A58, 2, LEN(A58)-1))</f>
        <v>optCntryExcp</v>
      </c>
      <c r="D62" s="38" t="str">
        <f>IF(C62=E62, "T", "F")</f>
        <v>T</v>
      </c>
      <c r="E62" s="39" t="str">
        <f>C62</f>
        <v>optCntryExcp</v>
      </c>
    </row>
    <row r="63" spans="1:25">
      <c r="B63" s="36" t="s">
        <v>400</v>
      </c>
      <c r="C63" s="37"/>
      <c r="D63" s="38"/>
      <c r="E63" s="94" t="s">
        <v>403</v>
      </c>
      <c r="F63" s="95" t="s">
        <v>406</v>
      </c>
      <c r="G63" s="95" t="s">
        <v>407</v>
      </c>
      <c r="H63" s="95" t="s">
        <v>408</v>
      </c>
      <c r="I63" s="95" t="s">
        <v>409</v>
      </c>
      <c r="J63" s="43" t="s">
        <v>410</v>
      </c>
      <c r="K63" s="40" t="s">
        <v>414</v>
      </c>
      <c r="L63" s="40" t="s">
        <v>556</v>
      </c>
      <c r="M63" s="42" t="s">
        <v>415</v>
      </c>
      <c r="N63" s="42" t="s">
        <v>416</v>
      </c>
    </row>
    <row r="64" spans="1:25">
      <c r="B64" s="36" t="s">
        <v>81</v>
      </c>
      <c r="C64" s="37"/>
      <c r="D64" s="38"/>
      <c r="E64" s="95" t="s">
        <v>403</v>
      </c>
      <c r="F64" s="95" t="s">
        <v>405</v>
      </c>
      <c r="G64" s="95" t="s">
        <v>431</v>
      </c>
      <c r="H64" s="95" t="s">
        <v>430</v>
      </c>
      <c r="I64" s="95" t="s">
        <v>432</v>
      </c>
      <c r="J64" s="43" t="s">
        <v>424</v>
      </c>
      <c r="K64" s="40" t="s">
        <v>419</v>
      </c>
      <c r="L64" s="40" t="s">
        <v>557</v>
      </c>
      <c r="M64" s="40" t="s">
        <v>418</v>
      </c>
      <c r="N64" s="40" t="s">
        <v>417</v>
      </c>
    </row>
    <row r="65" spans="1:16">
      <c r="B65" s="36" t="s">
        <v>10</v>
      </c>
      <c r="C65" s="37"/>
      <c r="D65" s="38"/>
      <c r="E65" s="95" t="s">
        <v>403</v>
      </c>
      <c r="F65" s="95" t="s">
        <v>404</v>
      </c>
      <c r="G65" s="95" t="s">
        <v>429</v>
      </c>
      <c r="H65" s="95" t="s">
        <v>428</v>
      </c>
      <c r="I65" s="95" t="s">
        <v>427</v>
      </c>
      <c r="J65" s="43" t="s">
        <v>426</v>
      </c>
      <c r="K65" s="40" t="s">
        <v>419</v>
      </c>
      <c r="L65" s="40" t="s">
        <v>557</v>
      </c>
      <c r="M65" s="40" t="s">
        <v>423</v>
      </c>
      <c r="N65" s="40" t="s">
        <v>417</v>
      </c>
    </row>
    <row r="66" spans="1:16">
      <c r="B66" s="36" t="s">
        <v>401</v>
      </c>
      <c r="C66" s="37"/>
      <c r="D66" s="38"/>
      <c r="E66" s="33" t="s">
        <v>234</v>
      </c>
      <c r="F66" s="33" t="s">
        <v>234</v>
      </c>
      <c r="G66" s="33" t="s">
        <v>234</v>
      </c>
      <c r="H66" s="33" t="s">
        <v>234</v>
      </c>
      <c r="I66" s="33" t="s">
        <v>234</v>
      </c>
      <c r="J66" s="33" t="s">
        <v>234</v>
      </c>
      <c r="K66" s="33" t="s">
        <v>234</v>
      </c>
      <c r="L66" s="33" t="s">
        <v>234</v>
      </c>
      <c r="M66" s="33" t="s">
        <v>234</v>
      </c>
      <c r="N66" s="33" t="s">
        <v>234</v>
      </c>
    </row>
    <row r="67" spans="1:16">
      <c r="B67" s="36" t="s">
        <v>482</v>
      </c>
      <c r="C67" s="37"/>
      <c r="D67" s="38"/>
      <c r="E67" s="95" t="s">
        <v>403</v>
      </c>
      <c r="F67" s="95" t="s">
        <v>483</v>
      </c>
      <c r="G67" s="95" t="s">
        <v>483</v>
      </c>
      <c r="H67" s="95" t="s">
        <v>483</v>
      </c>
      <c r="I67" s="95" t="s">
        <v>483</v>
      </c>
      <c r="J67" s="95" t="s">
        <v>483</v>
      </c>
      <c r="K67" s="95" t="s">
        <v>483</v>
      </c>
      <c r="L67" s="95" t="s">
        <v>483</v>
      </c>
      <c r="M67" s="95" t="s">
        <v>483</v>
      </c>
      <c r="N67" s="95" t="s">
        <v>483</v>
      </c>
    </row>
    <row r="68" spans="1:16">
      <c r="B68" s="36" t="s">
        <v>402</v>
      </c>
      <c r="C68" s="37"/>
      <c r="D68" s="38"/>
      <c r="E68" s="95" t="s">
        <v>423</v>
      </c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</row>
    <row r="69" spans="1:16">
      <c r="B69" s="36" t="s">
        <v>264</v>
      </c>
      <c r="C69" s="37"/>
      <c r="D69" s="38"/>
      <c r="E69" s="41" t="s">
        <v>235</v>
      </c>
    </row>
    <row r="70" spans="1:16">
      <c r="B70" s="36" t="s">
        <v>272</v>
      </c>
      <c r="C70" s="37"/>
      <c r="D70" s="38"/>
      <c r="E70" s="41" t="s">
        <v>235</v>
      </c>
    </row>
    <row r="72" spans="1:16">
      <c r="A72" s="35" t="s">
        <v>42</v>
      </c>
      <c r="B72" s="36" t="s">
        <v>24</v>
      </c>
      <c r="C72" s="37"/>
      <c r="D72" s="38"/>
      <c r="E72" s="39" t="s">
        <v>43</v>
      </c>
    </row>
    <row r="73" spans="1:16">
      <c r="A73" s="92"/>
      <c r="B73" s="36" t="s">
        <v>456</v>
      </c>
      <c r="C73" s="37"/>
      <c r="D73" s="38"/>
      <c r="E73" s="40"/>
    </row>
    <row r="74" spans="1:16">
      <c r="A74" s="92"/>
      <c r="B74" s="36" t="s">
        <v>490</v>
      </c>
      <c r="C74" s="37"/>
      <c r="D74" s="38"/>
      <c r="E74" s="40"/>
    </row>
    <row r="75" spans="1:16">
      <c r="A75" s="92"/>
      <c r="B75" s="36" t="s">
        <v>457</v>
      </c>
      <c r="C75" s="37"/>
      <c r="D75" s="38"/>
      <c r="E75" s="40" t="s">
        <v>417</v>
      </c>
    </row>
    <row r="76" spans="1:16">
      <c r="B76" s="36" t="s">
        <v>23</v>
      </c>
      <c r="C76" s="37" t="str">
        <f>CONCATENATE(LOWER(MID(A72,1,1)), MID(A72, 2, LEN(A72)-1))</f>
        <v>optCurrExcp</v>
      </c>
      <c r="D76" s="38" t="str">
        <f>IF(C76=E76, "T", "F")</f>
        <v>T</v>
      </c>
      <c r="E76" s="39" t="str">
        <f>C76</f>
        <v>optCurrExcp</v>
      </c>
    </row>
    <row r="77" spans="1:16">
      <c r="B77" s="36" t="s">
        <v>400</v>
      </c>
      <c r="C77" s="37"/>
      <c r="D77" s="38"/>
      <c r="E77" s="94" t="s">
        <v>403</v>
      </c>
      <c r="F77" s="95" t="s">
        <v>406</v>
      </c>
      <c r="G77" s="95" t="s">
        <v>407</v>
      </c>
      <c r="H77" s="95" t="s">
        <v>408</v>
      </c>
      <c r="I77" s="95" t="s">
        <v>409</v>
      </c>
      <c r="J77" s="43" t="s">
        <v>410</v>
      </c>
      <c r="K77" s="42" t="s">
        <v>493</v>
      </c>
      <c r="L77" s="40" t="s">
        <v>414</v>
      </c>
      <c r="M77" s="42" t="s">
        <v>415</v>
      </c>
      <c r="N77" s="42" t="s">
        <v>416</v>
      </c>
    </row>
    <row r="78" spans="1:16">
      <c r="B78" s="36" t="s">
        <v>81</v>
      </c>
      <c r="C78" s="37"/>
      <c r="D78" s="38"/>
      <c r="E78" s="95" t="s">
        <v>403</v>
      </c>
      <c r="F78" s="95" t="s">
        <v>405</v>
      </c>
      <c r="G78" s="95" t="s">
        <v>431</v>
      </c>
      <c r="H78" s="95" t="s">
        <v>430</v>
      </c>
      <c r="I78" s="95" t="s">
        <v>432</v>
      </c>
      <c r="J78" s="43" t="s">
        <v>424</v>
      </c>
      <c r="K78" s="42" t="s">
        <v>494</v>
      </c>
      <c r="L78" s="40" t="s">
        <v>419</v>
      </c>
      <c r="M78" s="40" t="s">
        <v>418</v>
      </c>
      <c r="N78" s="40" t="s">
        <v>417</v>
      </c>
    </row>
    <row r="79" spans="1:16">
      <c r="B79" s="36" t="s">
        <v>10</v>
      </c>
      <c r="C79" s="37"/>
      <c r="D79" s="38"/>
      <c r="E79" s="95" t="s">
        <v>403</v>
      </c>
      <c r="F79" s="95" t="s">
        <v>404</v>
      </c>
      <c r="G79" s="95" t="s">
        <v>429</v>
      </c>
      <c r="H79" s="95" t="s">
        <v>428</v>
      </c>
      <c r="I79" s="95" t="s">
        <v>427</v>
      </c>
      <c r="J79" s="43" t="s">
        <v>426</v>
      </c>
      <c r="K79" s="42" t="s">
        <v>494</v>
      </c>
      <c r="L79" s="40" t="s">
        <v>419</v>
      </c>
      <c r="M79" s="40" t="s">
        <v>423</v>
      </c>
      <c r="N79" s="40" t="s">
        <v>417</v>
      </c>
    </row>
    <row r="80" spans="1:16">
      <c r="B80" s="36" t="s">
        <v>401</v>
      </c>
      <c r="C80" s="37"/>
      <c r="D80" s="38"/>
      <c r="E80" s="33" t="s">
        <v>234</v>
      </c>
      <c r="F80" s="33" t="s">
        <v>234</v>
      </c>
      <c r="G80" s="33" t="s">
        <v>234</v>
      </c>
      <c r="H80" s="33" t="s">
        <v>234</v>
      </c>
      <c r="I80" s="33" t="s">
        <v>234</v>
      </c>
      <c r="J80" s="33" t="s">
        <v>234</v>
      </c>
      <c r="K80" s="33" t="s">
        <v>234</v>
      </c>
      <c r="L80" s="33" t="s">
        <v>234</v>
      </c>
      <c r="M80" s="33" t="s">
        <v>234</v>
      </c>
      <c r="N80" s="33" t="s">
        <v>234</v>
      </c>
    </row>
    <row r="81" spans="1:16">
      <c r="B81" s="36" t="s">
        <v>482</v>
      </c>
      <c r="C81" s="37"/>
      <c r="D81" s="38"/>
      <c r="E81" s="95" t="s">
        <v>403</v>
      </c>
      <c r="F81" s="95" t="s">
        <v>483</v>
      </c>
      <c r="G81" s="95" t="s">
        <v>483</v>
      </c>
      <c r="H81" s="95" t="s">
        <v>483</v>
      </c>
      <c r="I81" s="95" t="s">
        <v>483</v>
      </c>
      <c r="J81" s="95" t="s">
        <v>483</v>
      </c>
      <c r="K81" s="95" t="s">
        <v>483</v>
      </c>
      <c r="L81" s="95" t="s">
        <v>483</v>
      </c>
      <c r="M81" s="95" t="s">
        <v>483</v>
      </c>
      <c r="N81" s="95" t="s">
        <v>483</v>
      </c>
    </row>
    <row r="82" spans="1:16">
      <c r="B82" s="36" t="s">
        <v>402</v>
      </c>
      <c r="C82" s="37"/>
      <c r="D82" s="38"/>
      <c r="E82" s="95" t="s">
        <v>423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3" spans="1:16">
      <c r="B83" s="36" t="s">
        <v>264</v>
      </c>
      <c r="C83" s="37"/>
      <c r="D83" s="38"/>
      <c r="E83" s="41" t="s">
        <v>235</v>
      </c>
    </row>
    <row r="84" spans="1:16">
      <c r="B84" s="36" t="s">
        <v>272</v>
      </c>
      <c r="C84" s="37"/>
      <c r="D84" s="38"/>
      <c r="E84" s="41" t="s">
        <v>235</v>
      </c>
    </row>
    <row r="86" spans="1:16">
      <c r="A86" s="35" t="s">
        <v>45</v>
      </c>
      <c r="B86" s="36" t="s">
        <v>24</v>
      </c>
      <c r="C86" s="37"/>
      <c r="D86" s="38"/>
      <c r="E86" s="39" t="s">
        <v>52</v>
      </c>
    </row>
    <row r="87" spans="1:16">
      <c r="A87" s="92"/>
      <c r="B87" s="36" t="s">
        <v>456</v>
      </c>
      <c r="C87" s="37"/>
      <c r="D87" s="38"/>
      <c r="E87" s="40"/>
    </row>
    <row r="88" spans="1:16">
      <c r="A88" s="92"/>
      <c r="B88" s="36" t="s">
        <v>490</v>
      </c>
      <c r="C88" s="37"/>
      <c r="D88" s="38"/>
      <c r="E88" s="40"/>
    </row>
    <row r="89" spans="1:16">
      <c r="A89" s="92"/>
      <c r="B89" s="36" t="s">
        <v>457</v>
      </c>
      <c r="C89" s="37"/>
      <c r="D89" s="38"/>
      <c r="E89" s="40" t="s">
        <v>420</v>
      </c>
      <c r="F89" s="40" t="s">
        <v>422</v>
      </c>
      <c r="G89" s="40" t="s">
        <v>496</v>
      </c>
      <c r="H89" s="40" t="s">
        <v>417</v>
      </c>
    </row>
    <row r="90" spans="1:16">
      <c r="B90" s="36" t="s">
        <v>23</v>
      </c>
      <c r="C90" s="37" t="str">
        <f>CONCATENATE(LOWER(MID(A86,1,1)), MID(A86, 2, LEN(A86)-1))</f>
        <v>optCustExcp</v>
      </c>
      <c r="D90" s="38" t="str">
        <f>IF(C90=E90, "T", "F")</f>
        <v>T</v>
      </c>
      <c r="E90" s="39" t="str">
        <f>C90</f>
        <v>optCustExcp</v>
      </c>
    </row>
    <row r="91" spans="1:16">
      <c r="B91" s="36" t="s">
        <v>400</v>
      </c>
      <c r="C91" s="37"/>
      <c r="D91" s="38"/>
      <c r="E91" s="94" t="s">
        <v>403</v>
      </c>
      <c r="F91" s="95" t="s">
        <v>406</v>
      </c>
      <c r="G91" s="95" t="s">
        <v>407</v>
      </c>
      <c r="H91" s="95" t="s">
        <v>408</v>
      </c>
      <c r="I91" s="95" t="s">
        <v>409</v>
      </c>
      <c r="J91" s="43" t="s">
        <v>410</v>
      </c>
      <c r="K91" s="40" t="s">
        <v>413</v>
      </c>
      <c r="L91" s="42" t="s">
        <v>412</v>
      </c>
      <c r="M91" s="42" t="s">
        <v>495</v>
      </c>
      <c r="N91" s="40" t="s">
        <v>414</v>
      </c>
      <c r="O91" s="42" t="s">
        <v>415</v>
      </c>
      <c r="P91" s="42" t="s">
        <v>416</v>
      </c>
    </row>
    <row r="92" spans="1:16">
      <c r="B92" s="36" t="s">
        <v>81</v>
      </c>
      <c r="C92" s="37"/>
      <c r="D92" s="38"/>
      <c r="E92" s="95" t="s">
        <v>403</v>
      </c>
      <c r="F92" s="95" t="s">
        <v>405</v>
      </c>
      <c r="G92" s="95" t="s">
        <v>431</v>
      </c>
      <c r="H92" s="95" t="s">
        <v>430</v>
      </c>
      <c r="I92" s="95" t="s">
        <v>432</v>
      </c>
      <c r="J92" s="43" t="s">
        <v>424</v>
      </c>
      <c r="K92" s="40" t="s">
        <v>433</v>
      </c>
      <c r="L92" s="42" t="s">
        <v>422</v>
      </c>
      <c r="M92" s="42" t="s">
        <v>496</v>
      </c>
      <c r="N92" s="40" t="s">
        <v>419</v>
      </c>
      <c r="O92" s="40" t="s">
        <v>418</v>
      </c>
      <c r="P92" s="40" t="s">
        <v>417</v>
      </c>
    </row>
    <row r="93" spans="1:16">
      <c r="B93" s="36" t="s">
        <v>10</v>
      </c>
      <c r="C93" s="37"/>
      <c r="D93" s="38"/>
      <c r="E93" s="95" t="s">
        <v>403</v>
      </c>
      <c r="F93" s="95" t="s">
        <v>404</v>
      </c>
      <c r="G93" s="95" t="s">
        <v>429</v>
      </c>
      <c r="H93" s="95" t="s">
        <v>428</v>
      </c>
      <c r="I93" s="95" t="s">
        <v>427</v>
      </c>
      <c r="J93" s="43" t="s">
        <v>426</v>
      </c>
      <c r="K93" s="40" t="s">
        <v>420</v>
      </c>
      <c r="L93" s="42" t="s">
        <v>422</v>
      </c>
      <c r="M93" s="42" t="s">
        <v>496</v>
      </c>
      <c r="N93" s="40" t="s">
        <v>419</v>
      </c>
      <c r="O93" s="40" t="s">
        <v>423</v>
      </c>
      <c r="P93" s="40" t="s">
        <v>417</v>
      </c>
    </row>
    <row r="94" spans="1:16">
      <c r="B94" s="36" t="s">
        <v>401</v>
      </c>
      <c r="C94" s="37"/>
      <c r="D94" s="38"/>
      <c r="E94" s="33" t="s">
        <v>234</v>
      </c>
      <c r="F94" s="33" t="s">
        <v>234</v>
      </c>
      <c r="G94" s="33" t="s">
        <v>234</v>
      </c>
      <c r="H94" s="33" t="s">
        <v>234</v>
      </c>
      <c r="I94" s="33" t="s">
        <v>234</v>
      </c>
      <c r="J94" s="33" t="s">
        <v>234</v>
      </c>
      <c r="K94" s="33" t="s">
        <v>234</v>
      </c>
      <c r="L94" s="33" t="s">
        <v>234</v>
      </c>
      <c r="M94" s="33" t="s">
        <v>234</v>
      </c>
      <c r="N94" s="33" t="s">
        <v>234</v>
      </c>
      <c r="O94" s="33" t="s">
        <v>234</v>
      </c>
      <c r="P94" s="33" t="s">
        <v>234</v>
      </c>
    </row>
    <row r="95" spans="1:16">
      <c r="B95" s="36" t="s">
        <v>482</v>
      </c>
      <c r="C95" s="37"/>
      <c r="D95" s="38"/>
      <c r="E95" s="95" t="s">
        <v>403</v>
      </c>
      <c r="F95" s="95" t="s">
        <v>483</v>
      </c>
      <c r="G95" s="95" t="s">
        <v>483</v>
      </c>
      <c r="H95" s="95" t="s">
        <v>483</v>
      </c>
      <c r="I95" s="95" t="s">
        <v>483</v>
      </c>
      <c r="J95" s="95" t="s">
        <v>483</v>
      </c>
      <c r="K95" s="95" t="s">
        <v>483</v>
      </c>
      <c r="L95" s="95" t="s">
        <v>483</v>
      </c>
      <c r="M95" s="95" t="s">
        <v>483</v>
      </c>
      <c r="N95" s="95" t="s">
        <v>483</v>
      </c>
      <c r="O95" s="95" t="s">
        <v>483</v>
      </c>
      <c r="P95" s="95" t="s">
        <v>483</v>
      </c>
    </row>
    <row r="96" spans="1:16">
      <c r="B96" s="36" t="s">
        <v>402</v>
      </c>
      <c r="C96" s="37"/>
      <c r="D96" s="38"/>
      <c r="E96" s="95" t="s">
        <v>423</v>
      </c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6">
      <c r="B97" s="36" t="s">
        <v>264</v>
      </c>
      <c r="C97" s="37"/>
      <c r="D97" s="38"/>
      <c r="E97" s="41" t="s">
        <v>235</v>
      </c>
    </row>
    <row r="98" spans="1:16">
      <c r="B98" s="36" t="s">
        <v>272</v>
      </c>
      <c r="C98" s="37"/>
      <c r="D98" s="38"/>
      <c r="E98" s="41" t="s">
        <v>235</v>
      </c>
    </row>
    <row r="100" spans="1:16">
      <c r="A100" s="35" t="s">
        <v>50</v>
      </c>
      <c r="B100" s="36" t="s">
        <v>24</v>
      </c>
      <c r="C100" s="37"/>
      <c r="D100" s="38"/>
      <c r="E100" s="39" t="s">
        <v>51</v>
      </c>
    </row>
    <row r="101" spans="1:16">
      <c r="A101" s="92"/>
      <c r="B101" s="36" t="s">
        <v>456</v>
      </c>
      <c r="C101" s="37"/>
      <c r="D101" s="38"/>
      <c r="E101" s="40"/>
    </row>
    <row r="102" spans="1:16">
      <c r="A102" s="92"/>
      <c r="B102" s="36" t="s">
        <v>490</v>
      </c>
      <c r="C102" s="37"/>
      <c r="D102" s="38"/>
      <c r="E102" s="40"/>
    </row>
    <row r="103" spans="1:16">
      <c r="A103" s="92"/>
      <c r="B103" s="36" t="s">
        <v>457</v>
      </c>
      <c r="C103" s="37"/>
      <c r="D103" s="38"/>
      <c r="E103" s="40" t="s">
        <v>417</v>
      </c>
    </row>
    <row r="104" spans="1:16">
      <c r="B104" s="36" t="s">
        <v>23</v>
      </c>
      <c r="C104" s="37" t="str">
        <f>CONCATENATE(LOWER(MID(A100,1,1)), MID(A100, 2, LEN(A100)-1))</f>
        <v>optCustSegExcp</v>
      </c>
      <c r="D104" s="38" t="str">
        <f>IF(C104=E104, "T", "F")</f>
        <v>T</v>
      </c>
      <c r="E104" s="39" t="str">
        <f>C104</f>
        <v>optCustSegExcp</v>
      </c>
    </row>
    <row r="105" spans="1:16">
      <c r="B105" s="36" t="s">
        <v>400</v>
      </c>
      <c r="C105" s="37"/>
      <c r="D105" s="38"/>
      <c r="E105" s="94" t="s">
        <v>403</v>
      </c>
      <c r="F105" s="95" t="s">
        <v>406</v>
      </c>
      <c r="G105" s="95" t="s">
        <v>407</v>
      </c>
      <c r="H105" s="95" t="s">
        <v>408</v>
      </c>
      <c r="I105" s="95" t="s">
        <v>409</v>
      </c>
      <c r="J105" s="43" t="s">
        <v>410</v>
      </c>
      <c r="K105" s="40" t="s">
        <v>497</v>
      </c>
      <c r="L105" s="40" t="s">
        <v>414</v>
      </c>
      <c r="M105" s="42" t="s">
        <v>415</v>
      </c>
      <c r="N105" s="42" t="s">
        <v>416</v>
      </c>
    </row>
    <row r="106" spans="1:16">
      <c r="B106" s="36" t="s">
        <v>81</v>
      </c>
      <c r="C106" s="37"/>
      <c r="D106" s="38"/>
      <c r="E106" s="95" t="s">
        <v>403</v>
      </c>
      <c r="F106" s="95" t="s">
        <v>405</v>
      </c>
      <c r="G106" s="95" t="s">
        <v>431</v>
      </c>
      <c r="H106" s="95" t="s">
        <v>430</v>
      </c>
      <c r="I106" s="95" t="s">
        <v>432</v>
      </c>
      <c r="J106" s="43" t="s">
        <v>424</v>
      </c>
      <c r="K106" s="40" t="s">
        <v>498</v>
      </c>
      <c r="L106" s="40" t="s">
        <v>419</v>
      </c>
      <c r="M106" s="40" t="s">
        <v>418</v>
      </c>
      <c r="N106" s="40" t="s">
        <v>417</v>
      </c>
    </row>
    <row r="107" spans="1:16">
      <c r="B107" s="36" t="s">
        <v>10</v>
      </c>
      <c r="C107" s="37"/>
      <c r="D107" s="38"/>
      <c r="E107" s="95" t="s">
        <v>403</v>
      </c>
      <c r="F107" s="95" t="s">
        <v>404</v>
      </c>
      <c r="G107" s="95" t="s">
        <v>429</v>
      </c>
      <c r="H107" s="95" t="s">
        <v>428</v>
      </c>
      <c r="I107" s="95" t="s">
        <v>427</v>
      </c>
      <c r="J107" s="43" t="s">
        <v>426</v>
      </c>
      <c r="K107" s="40" t="s">
        <v>499</v>
      </c>
      <c r="L107" s="40" t="s">
        <v>419</v>
      </c>
      <c r="M107" s="40" t="s">
        <v>423</v>
      </c>
      <c r="N107" s="40" t="s">
        <v>417</v>
      </c>
    </row>
    <row r="108" spans="1:16">
      <c r="B108" s="36" t="s">
        <v>401</v>
      </c>
      <c r="C108" s="37"/>
      <c r="D108" s="38"/>
      <c r="E108" s="33" t="s">
        <v>234</v>
      </c>
      <c r="F108" s="33" t="s">
        <v>234</v>
      </c>
      <c r="G108" s="33" t="s">
        <v>234</v>
      </c>
      <c r="H108" s="33" t="s">
        <v>234</v>
      </c>
      <c r="I108" s="33" t="s">
        <v>234</v>
      </c>
      <c r="J108" s="33" t="s">
        <v>234</v>
      </c>
      <c r="K108" s="33" t="s">
        <v>234</v>
      </c>
      <c r="L108" s="33" t="s">
        <v>234</v>
      </c>
      <c r="M108" s="33" t="s">
        <v>234</v>
      </c>
      <c r="N108" s="33" t="s">
        <v>234</v>
      </c>
    </row>
    <row r="109" spans="1:16">
      <c r="B109" s="36" t="s">
        <v>482</v>
      </c>
      <c r="C109" s="37"/>
      <c r="D109" s="38"/>
      <c r="E109" s="95" t="s">
        <v>403</v>
      </c>
      <c r="F109" s="95" t="s">
        <v>483</v>
      </c>
      <c r="G109" s="95" t="s">
        <v>483</v>
      </c>
      <c r="H109" s="95" t="s">
        <v>483</v>
      </c>
      <c r="I109" s="95" t="s">
        <v>483</v>
      </c>
      <c r="J109" s="95" t="s">
        <v>483</v>
      </c>
      <c r="K109" s="95" t="s">
        <v>483</v>
      </c>
      <c r="L109" s="95" t="s">
        <v>483</v>
      </c>
      <c r="M109" s="95" t="s">
        <v>483</v>
      </c>
      <c r="N109" s="95" t="s">
        <v>483</v>
      </c>
    </row>
    <row r="110" spans="1:16">
      <c r="B110" s="36" t="s">
        <v>402</v>
      </c>
      <c r="C110" s="37"/>
      <c r="D110" s="38"/>
      <c r="E110" s="95" t="s">
        <v>423</v>
      </c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</row>
    <row r="111" spans="1:16">
      <c r="B111" s="36" t="s">
        <v>264</v>
      </c>
      <c r="C111" s="37"/>
      <c r="D111" s="38"/>
      <c r="E111" s="41" t="s">
        <v>235</v>
      </c>
    </row>
    <row r="112" spans="1:16">
      <c r="B112" s="36" t="s">
        <v>272</v>
      </c>
      <c r="C112" s="37"/>
      <c r="D112" s="38"/>
      <c r="E112" s="41" t="s">
        <v>235</v>
      </c>
    </row>
    <row r="114" spans="1:16">
      <c r="A114" s="35" t="s">
        <v>55</v>
      </c>
      <c r="B114" s="36" t="s">
        <v>24</v>
      </c>
      <c r="C114" s="37"/>
      <c r="D114" s="38"/>
      <c r="E114" s="39" t="s">
        <v>56</v>
      </c>
    </row>
    <row r="115" spans="1:16">
      <c r="A115" s="92"/>
      <c r="B115" s="36" t="s">
        <v>456</v>
      </c>
      <c r="C115" s="37"/>
      <c r="D115" s="38"/>
      <c r="E115" s="40"/>
    </row>
    <row r="116" spans="1:16">
      <c r="A116" s="92"/>
      <c r="B116" s="36" t="s">
        <v>490</v>
      </c>
      <c r="C116" s="37"/>
      <c r="D116" s="38"/>
      <c r="E116" s="40"/>
    </row>
    <row r="117" spans="1:16">
      <c r="A117" s="92"/>
      <c r="B117" s="36" t="s">
        <v>457</v>
      </c>
      <c r="C117" s="37"/>
      <c r="D117" s="38"/>
      <c r="E117" s="40" t="s">
        <v>450</v>
      </c>
      <c r="F117" s="40" t="s">
        <v>417</v>
      </c>
    </row>
    <row r="118" spans="1:16">
      <c r="B118" s="36" t="s">
        <v>23</v>
      </c>
      <c r="C118" s="37" t="str">
        <f>CONCATENATE(LOWER(MID(A114,1,1)), MID(A114, 2, LEN(A114)-1))</f>
        <v>optNonDiscProdExcp</v>
      </c>
      <c r="D118" s="38" t="str">
        <f>IF(C118=E118, "T", "F")</f>
        <v>T</v>
      </c>
      <c r="E118" s="39" t="str">
        <f>C118</f>
        <v>optNonDiscProdExcp</v>
      </c>
    </row>
    <row r="119" spans="1:16">
      <c r="B119" s="36" t="s">
        <v>400</v>
      </c>
      <c r="C119" s="37"/>
      <c r="D119" s="38"/>
      <c r="E119" s="94" t="s">
        <v>403</v>
      </c>
      <c r="F119" s="95" t="s">
        <v>406</v>
      </c>
      <c r="G119" s="95" t="s">
        <v>407</v>
      </c>
      <c r="H119" s="95" t="s">
        <v>408</v>
      </c>
      <c r="I119" s="95" t="s">
        <v>409</v>
      </c>
      <c r="J119" s="43" t="s">
        <v>410</v>
      </c>
      <c r="K119" s="40" t="s">
        <v>449</v>
      </c>
      <c r="L119" s="40" t="s">
        <v>414</v>
      </c>
      <c r="M119" s="42" t="s">
        <v>415</v>
      </c>
      <c r="N119" s="42" t="s">
        <v>416</v>
      </c>
    </row>
    <row r="120" spans="1:16">
      <c r="B120" s="36" t="s">
        <v>81</v>
      </c>
      <c r="C120" s="37"/>
      <c r="D120" s="38"/>
      <c r="E120" s="95" t="s">
        <v>403</v>
      </c>
      <c r="F120" s="95" t="s">
        <v>405</v>
      </c>
      <c r="G120" s="95" t="s">
        <v>431</v>
      </c>
      <c r="H120" s="95" t="s">
        <v>430</v>
      </c>
      <c r="I120" s="95" t="s">
        <v>432</v>
      </c>
      <c r="J120" s="43" t="s">
        <v>424</v>
      </c>
      <c r="K120" s="40" t="s">
        <v>450</v>
      </c>
      <c r="L120" s="40" t="s">
        <v>419</v>
      </c>
      <c r="M120" s="40" t="s">
        <v>418</v>
      </c>
      <c r="N120" s="40" t="s">
        <v>417</v>
      </c>
    </row>
    <row r="121" spans="1:16">
      <c r="B121" s="36" t="s">
        <v>10</v>
      </c>
      <c r="C121" s="37"/>
      <c r="D121" s="38"/>
      <c r="E121" s="95" t="s">
        <v>403</v>
      </c>
      <c r="F121" s="95" t="s">
        <v>404</v>
      </c>
      <c r="G121" s="95" t="s">
        <v>429</v>
      </c>
      <c r="H121" s="95" t="s">
        <v>428</v>
      </c>
      <c r="I121" s="95" t="s">
        <v>427</v>
      </c>
      <c r="J121" s="43" t="s">
        <v>426</v>
      </c>
      <c r="K121" s="40" t="s">
        <v>450</v>
      </c>
      <c r="L121" s="40" t="s">
        <v>419</v>
      </c>
      <c r="M121" s="40" t="s">
        <v>423</v>
      </c>
      <c r="N121" s="40" t="s">
        <v>417</v>
      </c>
    </row>
    <row r="122" spans="1:16">
      <c r="B122" s="36" t="s">
        <v>401</v>
      </c>
      <c r="C122" s="37"/>
      <c r="D122" s="38"/>
      <c r="E122" s="33" t="s">
        <v>234</v>
      </c>
      <c r="F122" s="33" t="s">
        <v>234</v>
      </c>
      <c r="G122" s="33" t="s">
        <v>234</v>
      </c>
      <c r="H122" s="33" t="s">
        <v>234</v>
      </c>
      <c r="I122" s="33" t="s">
        <v>234</v>
      </c>
      <c r="J122" s="33" t="s">
        <v>234</v>
      </c>
      <c r="K122" s="33" t="s">
        <v>234</v>
      </c>
      <c r="L122" s="33" t="s">
        <v>234</v>
      </c>
      <c r="M122" s="33" t="s">
        <v>234</v>
      </c>
      <c r="N122" s="33" t="s">
        <v>234</v>
      </c>
    </row>
    <row r="123" spans="1:16">
      <c r="B123" s="36" t="s">
        <v>482</v>
      </c>
      <c r="C123" s="37"/>
      <c r="D123" s="38"/>
      <c r="E123" s="95" t="s">
        <v>403</v>
      </c>
      <c r="F123" s="95" t="s">
        <v>483</v>
      </c>
      <c r="G123" s="95" t="s">
        <v>483</v>
      </c>
      <c r="H123" s="95" t="s">
        <v>483</v>
      </c>
      <c r="I123" s="95" t="s">
        <v>483</v>
      </c>
      <c r="J123" s="95" t="s">
        <v>483</v>
      </c>
      <c r="K123" s="95" t="s">
        <v>483</v>
      </c>
      <c r="L123" s="95" t="s">
        <v>483</v>
      </c>
      <c r="M123" s="95" t="s">
        <v>483</v>
      </c>
      <c r="N123" s="95" t="s">
        <v>483</v>
      </c>
    </row>
    <row r="124" spans="1:16">
      <c r="B124" s="36" t="s">
        <v>402</v>
      </c>
      <c r="C124" s="37"/>
      <c r="D124" s="38"/>
      <c r="E124" s="95" t="s">
        <v>423</v>
      </c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</row>
    <row r="125" spans="1:16">
      <c r="B125" s="36" t="s">
        <v>264</v>
      </c>
      <c r="C125" s="37"/>
      <c r="D125" s="38"/>
      <c r="E125" s="41" t="s">
        <v>235</v>
      </c>
    </row>
    <row r="126" spans="1:16">
      <c r="B126" s="36" t="s">
        <v>272</v>
      </c>
      <c r="C126" s="37"/>
      <c r="D126" s="38"/>
      <c r="E126" s="41" t="s">
        <v>235</v>
      </c>
    </row>
    <row r="128" spans="1:16">
      <c r="A128" s="35" t="s">
        <v>509</v>
      </c>
      <c r="B128" s="36" t="s">
        <v>24</v>
      </c>
      <c r="C128" s="37"/>
      <c r="D128" s="38"/>
      <c r="E128" s="39" t="s">
        <v>512</v>
      </c>
    </row>
    <row r="129" spans="1:16">
      <c r="A129" s="92"/>
      <c r="B129" s="36" t="s">
        <v>456</v>
      </c>
      <c r="C129" s="37"/>
      <c r="D129" s="38"/>
      <c r="E129" s="40"/>
    </row>
    <row r="130" spans="1:16">
      <c r="A130" s="92"/>
      <c r="B130" s="36" t="s">
        <v>490</v>
      </c>
      <c r="C130" s="37"/>
      <c r="D130" s="38"/>
      <c r="E130" s="40"/>
    </row>
    <row r="131" spans="1:16">
      <c r="A131" s="92"/>
      <c r="B131" s="36" t="s">
        <v>457</v>
      </c>
      <c r="C131" s="37"/>
      <c r="D131" s="38"/>
      <c r="E131" s="40" t="s">
        <v>417</v>
      </c>
    </row>
    <row r="132" spans="1:16">
      <c r="B132" s="36" t="s">
        <v>23</v>
      </c>
      <c r="C132" s="37" t="str">
        <f>CONCATENATE(LOWER(MID(A128,1,1)), MID(A128, 2, LEN(A128)-1))</f>
        <v>optPromo</v>
      </c>
      <c r="D132" s="38" t="str">
        <f>IF(C132=E132, "T", "F")</f>
        <v>T</v>
      </c>
      <c r="E132" s="39" t="str">
        <f>C132</f>
        <v>optPromo</v>
      </c>
    </row>
    <row r="133" spans="1:16">
      <c r="B133" s="36" t="s">
        <v>400</v>
      </c>
      <c r="C133" s="37"/>
      <c r="D133" s="38"/>
      <c r="E133" s="94" t="s">
        <v>403</v>
      </c>
      <c r="F133" s="95" t="s">
        <v>460</v>
      </c>
      <c r="G133" s="95" t="s">
        <v>406</v>
      </c>
      <c r="H133" s="95" t="s">
        <v>407</v>
      </c>
      <c r="I133" s="95" t="s">
        <v>408</v>
      </c>
      <c r="J133" s="95" t="s">
        <v>409</v>
      </c>
      <c r="K133" s="43" t="s">
        <v>410</v>
      </c>
      <c r="L133" s="40" t="s">
        <v>510</v>
      </c>
      <c r="M133" s="40" t="s">
        <v>511</v>
      </c>
      <c r="N133" s="40" t="s">
        <v>414</v>
      </c>
      <c r="O133" s="42" t="s">
        <v>415</v>
      </c>
      <c r="P133" s="42" t="s">
        <v>416</v>
      </c>
    </row>
    <row r="134" spans="1:16">
      <c r="B134" s="36" t="s">
        <v>81</v>
      </c>
      <c r="C134" s="37"/>
      <c r="D134" s="38"/>
      <c r="E134" s="95" t="s">
        <v>403</v>
      </c>
      <c r="F134" s="95" t="s">
        <v>461</v>
      </c>
      <c r="G134" s="95" t="s">
        <v>405</v>
      </c>
      <c r="H134" s="95" t="s">
        <v>431</v>
      </c>
      <c r="I134" s="95" t="s">
        <v>430</v>
      </c>
      <c r="J134" s="95" t="s">
        <v>432</v>
      </c>
      <c r="K134" s="43" t="s">
        <v>424</v>
      </c>
      <c r="L134" s="40" t="s">
        <v>525</v>
      </c>
      <c r="M134" s="40" t="s">
        <v>524</v>
      </c>
      <c r="N134" s="40" t="s">
        <v>419</v>
      </c>
      <c r="O134" s="40" t="s">
        <v>418</v>
      </c>
      <c r="P134" s="40" t="s">
        <v>417</v>
      </c>
    </row>
    <row r="135" spans="1:16">
      <c r="B135" s="36" t="s">
        <v>10</v>
      </c>
      <c r="C135" s="37"/>
      <c r="D135" s="38"/>
      <c r="E135" s="95" t="s">
        <v>403</v>
      </c>
      <c r="F135" s="95" t="s">
        <v>461</v>
      </c>
      <c r="G135" s="95" t="s">
        <v>485</v>
      </c>
      <c r="H135" s="95" t="s">
        <v>429</v>
      </c>
      <c r="I135" s="95" t="s">
        <v>428</v>
      </c>
      <c r="J135" s="95" t="s">
        <v>427</v>
      </c>
      <c r="K135" s="43" t="s">
        <v>426</v>
      </c>
      <c r="L135" s="40" t="s">
        <v>522</v>
      </c>
      <c r="M135" s="40" t="s">
        <v>523</v>
      </c>
      <c r="N135" s="40" t="s">
        <v>419</v>
      </c>
      <c r="O135" s="40" t="s">
        <v>423</v>
      </c>
      <c r="P135" s="40" t="s">
        <v>417</v>
      </c>
    </row>
    <row r="136" spans="1:16">
      <c r="B136" s="36" t="s">
        <v>401</v>
      </c>
      <c r="C136" s="37"/>
      <c r="D136" s="38"/>
      <c r="E136" s="33" t="s">
        <v>234</v>
      </c>
      <c r="F136" s="33" t="s">
        <v>234</v>
      </c>
      <c r="G136" s="33" t="s">
        <v>234</v>
      </c>
      <c r="H136" s="33" t="s">
        <v>235</v>
      </c>
      <c r="I136" s="33" t="s">
        <v>235</v>
      </c>
      <c r="J136" s="33" t="s">
        <v>235</v>
      </c>
      <c r="K136" s="33" t="s">
        <v>234</v>
      </c>
      <c r="L136" s="33" t="s">
        <v>234</v>
      </c>
      <c r="M136" s="33" t="s">
        <v>234</v>
      </c>
      <c r="N136" s="33" t="s">
        <v>234</v>
      </c>
      <c r="O136" s="33" t="s">
        <v>234</v>
      </c>
      <c r="P136" s="33" t="s">
        <v>234</v>
      </c>
    </row>
    <row r="137" spans="1:16">
      <c r="B137" s="36" t="s">
        <v>482</v>
      </c>
      <c r="C137" s="37"/>
      <c r="D137" s="38"/>
      <c r="E137" s="95" t="s">
        <v>403</v>
      </c>
      <c r="F137" s="95" t="s">
        <v>483</v>
      </c>
      <c r="G137" s="95" t="s">
        <v>483</v>
      </c>
      <c r="H137" s="95" t="s">
        <v>483</v>
      </c>
      <c r="I137" s="95" t="s">
        <v>483</v>
      </c>
      <c r="J137" s="95" t="s">
        <v>483</v>
      </c>
      <c r="K137" s="95" t="s">
        <v>483</v>
      </c>
      <c r="L137" s="95" t="s">
        <v>483</v>
      </c>
      <c r="M137" s="95" t="s">
        <v>483</v>
      </c>
      <c r="N137" s="95" t="s">
        <v>483</v>
      </c>
      <c r="O137" s="95" t="s">
        <v>483</v>
      </c>
      <c r="P137" s="95" t="s">
        <v>483</v>
      </c>
    </row>
    <row r="138" spans="1:16">
      <c r="B138" s="36" t="s">
        <v>402</v>
      </c>
      <c r="C138" s="37"/>
      <c r="D138" s="38"/>
      <c r="E138" s="95" t="s">
        <v>423</v>
      </c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</row>
    <row r="139" spans="1:16">
      <c r="B139" s="36" t="s">
        <v>264</v>
      </c>
      <c r="C139" s="37"/>
      <c r="D139" s="38"/>
      <c r="E139" s="41" t="s">
        <v>235</v>
      </c>
    </row>
    <row r="140" spans="1:16">
      <c r="B140" s="36" t="s">
        <v>272</v>
      </c>
      <c r="C140" s="37"/>
      <c r="D140" s="38"/>
      <c r="E140" s="41" t="s">
        <v>235</v>
      </c>
    </row>
    <row r="142" spans="1:16">
      <c r="A142" s="35" t="s">
        <v>528</v>
      </c>
      <c r="B142" s="36" t="s">
        <v>24</v>
      </c>
      <c r="C142" s="37"/>
      <c r="D142" s="38"/>
      <c r="E142" s="39" t="s">
        <v>526</v>
      </c>
    </row>
    <row r="143" spans="1:16">
      <c r="A143" s="92"/>
      <c r="B143" s="36" t="s">
        <v>456</v>
      </c>
      <c r="C143" s="37"/>
      <c r="D143" s="38"/>
      <c r="E143" s="40"/>
    </row>
    <row r="144" spans="1:16">
      <c r="A144" s="92"/>
      <c r="B144" s="36" t="s">
        <v>490</v>
      </c>
      <c r="C144" s="37"/>
      <c r="D144" s="38"/>
      <c r="E144" s="40"/>
    </row>
    <row r="145" spans="1:16">
      <c r="A145" s="92"/>
      <c r="B145" s="36" t="s">
        <v>457</v>
      </c>
      <c r="C145" s="37"/>
      <c r="D145" s="38"/>
      <c r="E145" s="40" t="s">
        <v>417</v>
      </c>
    </row>
    <row r="146" spans="1:16">
      <c r="B146" s="36" t="s">
        <v>23</v>
      </c>
      <c r="C146" s="37" t="str">
        <f>CONCATENATE(LOWER(MID(A142,1,1)), MID(A142, 2, LEN(A142)-1))</f>
        <v>optSqCustExcp</v>
      </c>
      <c r="D146" s="38" t="str">
        <f>IF(C146=E146, "T", "F")</f>
        <v>T</v>
      </c>
      <c r="E146" s="39" t="str">
        <f>C146</f>
        <v>optSqCustExcp</v>
      </c>
    </row>
    <row r="147" spans="1:16">
      <c r="B147" s="36" t="s">
        <v>400</v>
      </c>
      <c r="C147" s="37"/>
      <c r="D147" s="38"/>
      <c r="E147" s="94" t="s">
        <v>403</v>
      </c>
      <c r="F147" s="40" t="s">
        <v>535</v>
      </c>
      <c r="G147" s="40" t="s">
        <v>536</v>
      </c>
      <c r="H147" s="40" t="s">
        <v>414</v>
      </c>
      <c r="I147" s="42" t="s">
        <v>415</v>
      </c>
      <c r="J147" s="42" t="s">
        <v>416</v>
      </c>
    </row>
    <row r="148" spans="1:16">
      <c r="B148" s="36" t="s">
        <v>81</v>
      </c>
      <c r="C148" s="37"/>
      <c r="D148" s="38"/>
      <c r="E148" s="95" t="s">
        <v>403</v>
      </c>
      <c r="F148" s="40" t="s">
        <v>539</v>
      </c>
      <c r="G148" s="40" t="s">
        <v>527</v>
      </c>
      <c r="H148" s="40" t="s">
        <v>419</v>
      </c>
      <c r="I148" s="40" t="s">
        <v>418</v>
      </c>
      <c r="J148" s="40" t="s">
        <v>417</v>
      </c>
    </row>
    <row r="149" spans="1:16">
      <c r="B149" s="36" t="s">
        <v>10</v>
      </c>
      <c r="C149" s="37"/>
      <c r="D149" s="38"/>
      <c r="E149" s="95" t="s">
        <v>403</v>
      </c>
      <c r="F149" s="40" t="s">
        <v>539</v>
      </c>
      <c r="G149" s="40" t="s">
        <v>527</v>
      </c>
      <c r="H149" s="40" t="s">
        <v>419</v>
      </c>
      <c r="I149" s="40" t="s">
        <v>423</v>
      </c>
      <c r="J149" s="40" t="s">
        <v>417</v>
      </c>
    </row>
    <row r="150" spans="1:16">
      <c r="B150" s="36" t="s">
        <v>401</v>
      </c>
      <c r="C150" s="37"/>
      <c r="D150" s="38"/>
      <c r="E150" s="33" t="s">
        <v>234</v>
      </c>
      <c r="F150" s="33" t="s">
        <v>234</v>
      </c>
      <c r="G150" s="33" t="s">
        <v>234</v>
      </c>
      <c r="H150" s="33" t="s">
        <v>234</v>
      </c>
      <c r="I150" s="33" t="s">
        <v>234</v>
      </c>
      <c r="J150" s="33" t="s">
        <v>234</v>
      </c>
    </row>
    <row r="151" spans="1:16">
      <c r="B151" s="36" t="s">
        <v>482</v>
      </c>
      <c r="C151" s="37"/>
      <c r="D151" s="38"/>
      <c r="E151" s="95" t="s">
        <v>403</v>
      </c>
      <c r="F151" s="95" t="s">
        <v>534</v>
      </c>
      <c r="G151" s="95" t="s">
        <v>534</v>
      </c>
      <c r="H151" s="95" t="s">
        <v>534</v>
      </c>
      <c r="I151" s="95" t="s">
        <v>534</v>
      </c>
      <c r="J151" s="95" t="s">
        <v>534</v>
      </c>
    </row>
    <row r="152" spans="1:16">
      <c r="B152" s="36" t="s">
        <v>402</v>
      </c>
      <c r="C152" s="37"/>
      <c r="D152" s="38"/>
      <c r="E152" s="95" t="s">
        <v>423</v>
      </c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</row>
    <row r="153" spans="1:16">
      <c r="B153" s="36" t="s">
        <v>264</v>
      </c>
      <c r="C153" s="37"/>
      <c r="D153" s="38"/>
      <c r="E153" s="41" t="s">
        <v>235</v>
      </c>
    </row>
    <row r="154" spans="1:16">
      <c r="B154" s="36" t="s">
        <v>272</v>
      </c>
      <c r="C154" s="37"/>
      <c r="D154" s="38"/>
      <c r="E154" s="41" t="s">
        <v>235</v>
      </c>
    </row>
    <row r="156" spans="1:16">
      <c r="A156" s="35" t="s">
        <v>540</v>
      </c>
      <c r="B156" s="36" t="s">
        <v>24</v>
      </c>
      <c r="C156" s="37"/>
      <c r="D156" s="38"/>
      <c r="E156" s="39" t="s">
        <v>541</v>
      </c>
    </row>
    <row r="157" spans="1:16">
      <c r="A157" s="92"/>
      <c r="B157" s="36" t="s">
        <v>456</v>
      </c>
      <c r="C157" s="37"/>
      <c r="D157" s="38"/>
      <c r="E157" s="40"/>
    </row>
    <row r="158" spans="1:16">
      <c r="A158" s="92"/>
      <c r="B158" s="36" t="s">
        <v>490</v>
      </c>
      <c r="C158" s="37"/>
      <c r="D158" s="38"/>
      <c r="E158" s="40"/>
    </row>
    <row r="159" spans="1:16">
      <c r="A159" s="92"/>
      <c r="B159" s="36" t="s">
        <v>457</v>
      </c>
      <c r="C159" s="37"/>
      <c r="D159" s="38"/>
      <c r="E159" s="40" t="s">
        <v>417</v>
      </c>
    </row>
    <row r="160" spans="1:16">
      <c r="B160" s="36" t="s">
        <v>23</v>
      </c>
      <c r="C160" s="37" t="str">
        <f>CONCATENATE(LOWER(MID(A156,1,1)), MID(A156, 2, LEN(A156)-1))</f>
        <v>optSqCtryBgExcp</v>
      </c>
      <c r="D160" s="38" t="str">
        <f>IF(C160=E160, "T", "F")</f>
        <v>T</v>
      </c>
      <c r="E160" s="39" t="str">
        <f>C160</f>
        <v>optSqCtryBgExcp</v>
      </c>
    </row>
    <row r="161" spans="2:16">
      <c r="B161" s="36" t="s">
        <v>400</v>
      </c>
      <c r="C161" s="37"/>
      <c r="D161" s="38"/>
      <c r="E161" s="94" t="s">
        <v>403</v>
      </c>
      <c r="F161" s="95" t="s">
        <v>406</v>
      </c>
      <c r="G161" s="95" t="s">
        <v>407</v>
      </c>
      <c r="H161" s="95" t="s">
        <v>408</v>
      </c>
      <c r="I161" s="95" t="s">
        <v>409</v>
      </c>
      <c r="J161" s="43" t="s">
        <v>410</v>
      </c>
      <c r="K161" s="40" t="s">
        <v>510</v>
      </c>
      <c r="L161" s="40" t="s">
        <v>414</v>
      </c>
      <c r="M161" s="42" t="s">
        <v>415</v>
      </c>
      <c r="N161" s="42" t="s">
        <v>416</v>
      </c>
    </row>
    <row r="162" spans="2:16">
      <c r="B162" s="36" t="s">
        <v>81</v>
      </c>
      <c r="C162" s="37"/>
      <c r="D162" s="38"/>
      <c r="E162" s="95" t="s">
        <v>403</v>
      </c>
      <c r="F162" s="95" t="s">
        <v>405</v>
      </c>
      <c r="G162" s="95" t="s">
        <v>431</v>
      </c>
      <c r="H162" s="95" t="s">
        <v>430</v>
      </c>
      <c r="I162" s="95" t="s">
        <v>432</v>
      </c>
      <c r="J162" s="43" t="s">
        <v>424</v>
      </c>
      <c r="K162" s="40" t="s">
        <v>542</v>
      </c>
      <c r="L162" s="40" t="s">
        <v>419</v>
      </c>
      <c r="M162" s="40" t="s">
        <v>418</v>
      </c>
      <c r="N162" s="40" t="s">
        <v>417</v>
      </c>
    </row>
    <row r="163" spans="2:16">
      <c r="B163" s="36" t="s">
        <v>10</v>
      </c>
      <c r="C163" s="37"/>
      <c r="D163" s="38"/>
      <c r="E163" s="95" t="s">
        <v>403</v>
      </c>
      <c r="F163" s="95" t="s">
        <v>404</v>
      </c>
      <c r="G163" s="95" t="s">
        <v>429</v>
      </c>
      <c r="H163" s="95" t="s">
        <v>428</v>
      </c>
      <c r="I163" s="95" t="s">
        <v>427</v>
      </c>
      <c r="J163" s="43" t="s">
        <v>426</v>
      </c>
      <c r="K163" s="40" t="s">
        <v>542</v>
      </c>
      <c r="L163" s="40" t="s">
        <v>419</v>
      </c>
      <c r="M163" s="40" t="s">
        <v>423</v>
      </c>
      <c r="N163" s="40" t="s">
        <v>417</v>
      </c>
    </row>
    <row r="164" spans="2:16">
      <c r="B164" s="36" t="s">
        <v>401</v>
      </c>
      <c r="C164" s="37"/>
      <c r="D164" s="38"/>
      <c r="E164" s="33" t="s">
        <v>234</v>
      </c>
      <c r="F164" s="33" t="s">
        <v>234</v>
      </c>
      <c r="G164" s="33" t="s">
        <v>235</v>
      </c>
      <c r="H164" s="33" t="s">
        <v>235</v>
      </c>
      <c r="I164" s="33" t="s">
        <v>235</v>
      </c>
      <c r="J164" s="33" t="s">
        <v>234</v>
      </c>
      <c r="K164" s="33" t="s">
        <v>234</v>
      </c>
      <c r="L164" s="33" t="s">
        <v>234</v>
      </c>
      <c r="M164" s="33" t="s">
        <v>234</v>
      </c>
      <c r="N164" s="33" t="s">
        <v>234</v>
      </c>
    </row>
    <row r="165" spans="2:16">
      <c r="B165" s="36" t="s">
        <v>482</v>
      </c>
      <c r="C165" s="37"/>
      <c r="D165" s="38"/>
      <c r="E165" s="95" t="s">
        <v>403</v>
      </c>
      <c r="F165" s="95" t="s">
        <v>483</v>
      </c>
      <c r="G165" s="95" t="s">
        <v>483</v>
      </c>
      <c r="H165" s="95" t="s">
        <v>483</v>
      </c>
      <c r="I165" s="95" t="s">
        <v>483</v>
      </c>
      <c r="J165" s="95" t="s">
        <v>483</v>
      </c>
      <c r="K165" s="95" t="s">
        <v>483</v>
      </c>
      <c r="L165" s="95" t="s">
        <v>483</v>
      </c>
      <c r="M165" s="95" t="s">
        <v>483</v>
      </c>
      <c r="N165" s="95" t="s">
        <v>483</v>
      </c>
    </row>
    <row r="166" spans="2:16">
      <c r="B166" s="36" t="s">
        <v>402</v>
      </c>
      <c r="C166" s="37"/>
      <c r="D166" s="38"/>
      <c r="E166" s="95" t="s">
        <v>423</v>
      </c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</row>
    <row r="167" spans="2:16">
      <c r="B167" s="36" t="s">
        <v>264</v>
      </c>
      <c r="C167" s="37"/>
      <c r="D167" s="38"/>
      <c r="E167" s="41" t="s">
        <v>235</v>
      </c>
    </row>
    <row r="168" spans="2:16">
      <c r="B168" s="36" t="s">
        <v>272</v>
      </c>
      <c r="C168" s="37"/>
      <c r="D168" s="38"/>
      <c r="E168" s="41" t="s">
        <v>235</v>
      </c>
    </row>
  </sheetData>
  <conditionalFormatting sqref="D6">
    <cfRule type="cellIs" dxfId="11" priority="42" operator="equal">
      <formula>"F"</formula>
    </cfRule>
  </conditionalFormatting>
  <conditionalFormatting sqref="D20">
    <cfRule type="cellIs" dxfId="10" priority="17" operator="equal">
      <formula>"F"</formula>
    </cfRule>
  </conditionalFormatting>
  <conditionalFormatting sqref="D34">
    <cfRule type="cellIs" dxfId="9" priority="16" operator="equal">
      <formula>"F"</formula>
    </cfRule>
  </conditionalFormatting>
  <conditionalFormatting sqref="D48">
    <cfRule type="cellIs" dxfId="8" priority="14" operator="equal">
      <formula>"F"</formula>
    </cfRule>
  </conditionalFormatting>
  <conditionalFormatting sqref="D62">
    <cfRule type="cellIs" dxfId="7" priority="13" operator="equal">
      <formula>"F"</formula>
    </cfRule>
  </conditionalFormatting>
  <conditionalFormatting sqref="D76">
    <cfRule type="cellIs" dxfId="6" priority="11" operator="equal">
      <formula>"F"</formula>
    </cfRule>
  </conditionalFormatting>
  <conditionalFormatting sqref="D90">
    <cfRule type="cellIs" dxfId="5" priority="9" operator="equal">
      <formula>"F"</formula>
    </cfRule>
  </conditionalFormatting>
  <conditionalFormatting sqref="D104">
    <cfRule type="cellIs" dxfId="4" priority="7" operator="equal">
      <formula>"F"</formula>
    </cfRule>
  </conditionalFormatting>
  <conditionalFormatting sqref="D118">
    <cfRule type="cellIs" dxfId="3" priority="5" operator="equal">
      <formula>"F"</formula>
    </cfRule>
  </conditionalFormatting>
  <conditionalFormatting sqref="D132">
    <cfRule type="cellIs" dxfId="2" priority="3" operator="equal">
      <formula>"F"</formula>
    </cfRule>
  </conditionalFormatting>
  <conditionalFormatting sqref="D146">
    <cfRule type="cellIs" dxfId="1" priority="2" operator="equal">
      <formula>"F"</formula>
    </cfRule>
  </conditionalFormatting>
  <conditionalFormatting sqref="D160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showGridLines="0" tabSelected="1" topLeftCell="H1" zoomScale="80" zoomScaleNormal="80" workbookViewId="0">
      <pane ySplit="1" topLeftCell="A23" activePane="bottomLeft" state="frozen"/>
      <selection pane="bottomLeft" activeCell="B30" sqref="B30:Q44"/>
    </sheetView>
  </sheetViews>
  <sheetFormatPr defaultRowHeight="15"/>
  <cols>
    <col min="1" max="1" width="24.7109375" style="87" customWidth="1"/>
    <col min="2" max="2" width="29.140625" style="56" customWidth="1"/>
    <col min="3" max="3" width="27" style="56" customWidth="1"/>
    <col min="4" max="6" width="21.28515625" style="56" customWidth="1"/>
    <col min="7" max="7" width="21.28515625" style="86" customWidth="1"/>
    <col min="8" max="8" width="26.28515625" style="56" customWidth="1"/>
    <col min="9" max="9" width="26.42578125" style="56" customWidth="1"/>
    <col min="10" max="10" width="26.7109375" style="56" customWidth="1"/>
    <col min="11" max="11" width="27.28515625" style="56" customWidth="1"/>
    <col min="12" max="13" width="21.28515625" style="56" customWidth="1"/>
    <col min="14" max="14" width="20.5703125" style="56" customWidth="1"/>
    <col min="15" max="15" width="61.5703125" style="56" customWidth="1"/>
    <col min="16" max="17" width="21.28515625" style="56" customWidth="1"/>
    <col min="18" max="16384" width="9.140625" style="56"/>
  </cols>
  <sheetData>
    <row r="1" spans="1:17" ht="58.5" customHeight="1">
      <c r="A1" s="52"/>
      <c r="B1" s="53" t="s">
        <v>309</v>
      </c>
      <c r="C1" s="53" t="s">
        <v>2</v>
      </c>
      <c r="D1" s="54" t="s">
        <v>241</v>
      </c>
      <c r="E1" s="54" t="s">
        <v>242</v>
      </c>
      <c r="F1" s="53" t="s">
        <v>6</v>
      </c>
      <c r="G1" s="55" t="s">
        <v>9</v>
      </c>
      <c r="H1" s="54" t="s">
        <v>383</v>
      </c>
      <c r="I1" s="54" t="s">
        <v>377</v>
      </c>
      <c r="J1" s="54" t="s">
        <v>378</v>
      </c>
      <c r="K1" s="53" t="s">
        <v>311</v>
      </c>
      <c r="L1" s="53" t="s">
        <v>312</v>
      </c>
      <c r="M1" s="53" t="s">
        <v>313</v>
      </c>
      <c r="N1" s="54" t="s">
        <v>239</v>
      </c>
      <c r="O1" s="53" t="s">
        <v>310</v>
      </c>
      <c r="P1" s="54" t="s">
        <v>379</v>
      </c>
      <c r="Q1" s="54" t="s">
        <v>380</v>
      </c>
    </row>
    <row r="2" spans="1:17">
      <c r="A2" s="57" t="s">
        <v>39</v>
      </c>
      <c r="B2" s="58" t="s">
        <v>11</v>
      </c>
      <c r="C2" s="58" t="s">
        <v>13</v>
      </c>
      <c r="D2" s="58">
        <v>0</v>
      </c>
      <c r="E2" s="58" t="s">
        <v>22</v>
      </c>
      <c r="F2" s="58" t="s">
        <v>7</v>
      </c>
      <c r="G2" s="59" t="s">
        <v>10</v>
      </c>
      <c r="H2" s="58" t="s">
        <v>15</v>
      </c>
      <c r="I2" s="58" t="s">
        <v>28</v>
      </c>
      <c r="J2" s="58" t="s">
        <v>16</v>
      </c>
      <c r="K2" s="58" t="str">
        <f>J2</f>
        <v>Country</v>
      </c>
      <c r="L2" s="58" t="str">
        <f>"el" &amp; UPPER(MID(H2, 1, 1)) &amp; MID(H2, 2, LEN(H2)-1)</f>
        <v>elCountry</v>
      </c>
      <c r="M2" s="58" t="str">
        <f>L2</f>
        <v>elCountry</v>
      </c>
      <c r="N2" s="58"/>
      <c r="O2" s="58"/>
      <c r="P2" s="58" t="s">
        <v>234</v>
      </c>
      <c r="Q2" s="58"/>
    </row>
    <row r="3" spans="1:17">
      <c r="A3" s="57" t="s">
        <v>39</v>
      </c>
      <c r="B3" s="58" t="s">
        <v>0</v>
      </c>
      <c r="C3" s="58" t="s">
        <v>3</v>
      </c>
      <c r="D3" s="58">
        <v>0</v>
      </c>
      <c r="E3" s="58" t="s">
        <v>22</v>
      </c>
      <c r="F3" s="58" t="s">
        <v>7</v>
      </c>
      <c r="G3" s="59" t="s">
        <v>10</v>
      </c>
      <c r="H3" s="58" t="s">
        <v>4</v>
      </c>
      <c r="I3" s="58" t="s">
        <v>40</v>
      </c>
      <c r="J3" s="58" t="s">
        <v>8</v>
      </c>
      <c r="K3" s="58" t="str">
        <f t="shared" ref="K3:K81" si="0">J3</f>
        <v>Business Unit</v>
      </c>
      <c r="L3" s="58" t="str">
        <f t="shared" ref="L3:L81" si="1">"el" &amp; UPPER(MID(H3, 1, 1)) &amp; MID(H3, 2, LEN(H3)-1)</f>
        <v>elBunit</v>
      </c>
      <c r="M3" s="58" t="str">
        <f t="shared" ref="M3:M81" si="2">L3</f>
        <v>elBunit</v>
      </c>
      <c r="N3" s="58"/>
      <c r="O3" s="58"/>
      <c r="P3" s="58" t="s">
        <v>234</v>
      </c>
      <c r="Q3" s="58"/>
    </row>
    <row r="4" spans="1:17">
      <c r="A4" s="57" t="s">
        <v>39</v>
      </c>
      <c r="B4" s="58"/>
      <c r="C4" s="58"/>
      <c r="D4" s="58"/>
      <c r="E4" s="58"/>
      <c r="F4" s="58" t="s">
        <v>287</v>
      </c>
      <c r="G4" s="59"/>
      <c r="H4" s="58" t="s">
        <v>41</v>
      </c>
      <c r="I4" s="58"/>
      <c r="J4" s="58" t="s">
        <v>220</v>
      </c>
      <c r="K4" s="58" t="str">
        <f>J4</f>
        <v>MDCP Org ID</v>
      </c>
      <c r="L4" s="58" t="str">
        <f t="shared" si="1"/>
        <v>elMdcpOrgId</v>
      </c>
      <c r="M4" s="58" t="str">
        <f t="shared" si="2"/>
        <v>elMdcpOrgId</v>
      </c>
      <c r="N4" s="60" t="s">
        <v>288</v>
      </c>
      <c r="O4" s="58" t="str">
        <f>K4 &amp; " is required.;Max length of " &amp; K4 &amp; " is 32.;" &amp; K4 &amp; " should be numeric."</f>
        <v>MDCP Org ID is required.;Max length of MDCP Org ID is 32.;MDCP Org ID should be numeric.</v>
      </c>
      <c r="P4" s="58" t="s">
        <v>234</v>
      </c>
      <c r="Q4" s="58"/>
    </row>
    <row r="5" spans="1:17">
      <c r="A5" s="57" t="s">
        <v>39</v>
      </c>
      <c r="B5" s="58"/>
      <c r="C5" s="58"/>
      <c r="D5" s="58"/>
      <c r="E5" s="58"/>
      <c r="F5" s="58" t="s">
        <v>18</v>
      </c>
      <c r="G5" s="58"/>
      <c r="H5" s="58" t="s">
        <v>47</v>
      </c>
      <c r="I5" s="58"/>
      <c r="J5" s="58" t="s">
        <v>231</v>
      </c>
      <c r="K5" s="58" t="s">
        <v>46</v>
      </c>
      <c r="L5" s="58" t="str">
        <f t="shared" ref="L5" si="3">"el" &amp; UPPER(MID(H5, 1, 1)) &amp; MID(H5, 2, LEN(H5)-1)</f>
        <v>elAmid2</v>
      </c>
      <c r="M5" s="58" t="str">
        <f t="shared" ref="M5" si="4">L5</f>
        <v>elAmid2</v>
      </c>
      <c r="N5" s="58" t="s">
        <v>257</v>
      </c>
      <c r="O5" s="58" t="str">
        <f>"Please input a valid AMID2 or an asterisk.;Max length of " &amp; K5  &amp; " is 15."</f>
        <v>Please input a valid AMID2 or an asterisk.;Max length of AMID2 is 15.</v>
      </c>
      <c r="P5" s="58" t="s">
        <v>235</v>
      </c>
      <c r="Q5" s="58"/>
    </row>
    <row r="6" spans="1:17">
      <c r="A6" s="57" t="s">
        <v>39</v>
      </c>
      <c r="B6" s="58"/>
      <c r="C6" s="58"/>
      <c r="D6" s="58"/>
      <c r="E6" s="58"/>
      <c r="F6" s="58" t="s">
        <v>255</v>
      </c>
      <c r="G6" s="59"/>
      <c r="H6" s="58" t="s">
        <v>252</v>
      </c>
      <c r="I6" s="58"/>
      <c r="J6" s="58" t="s">
        <v>253</v>
      </c>
      <c r="K6" s="58" t="str">
        <f>J6</f>
        <v>Note</v>
      </c>
      <c r="L6" s="58" t="str">
        <f t="shared" ref="L6" si="5">"el" &amp; UPPER(MID(H6, 1, 1)) &amp; MID(H6, 2, LEN(H6)-1)</f>
        <v>elNote</v>
      </c>
      <c r="M6" s="58" t="str">
        <f t="shared" ref="M6" si="6">L6</f>
        <v>elNote</v>
      </c>
      <c r="N6" s="60" t="s">
        <v>258</v>
      </c>
      <c r="O6" s="58" t="str">
        <f>"Max length of " &amp; K6 &amp; " is 256."</f>
        <v>Max length of Note is 256.</v>
      </c>
      <c r="P6" s="58" t="s">
        <v>235</v>
      </c>
      <c r="Q6" s="58"/>
    </row>
    <row r="7" spans="1:17">
      <c r="A7" s="61" t="s">
        <v>38</v>
      </c>
      <c r="B7" s="62" t="s">
        <v>11</v>
      </c>
      <c r="C7" s="62" t="s">
        <v>13</v>
      </c>
      <c r="D7" s="62">
        <v>0</v>
      </c>
      <c r="E7" s="62" t="s">
        <v>22</v>
      </c>
      <c r="F7" s="62" t="s">
        <v>7</v>
      </c>
      <c r="G7" s="63" t="s">
        <v>10</v>
      </c>
      <c r="H7" s="62" t="s">
        <v>15</v>
      </c>
      <c r="I7" s="62" t="s">
        <v>28</v>
      </c>
      <c r="J7" s="62" t="s">
        <v>16</v>
      </c>
      <c r="K7" s="62" t="str">
        <f t="shared" si="0"/>
        <v>Country</v>
      </c>
      <c r="L7" s="62" t="str">
        <f t="shared" si="1"/>
        <v>elCountry</v>
      </c>
      <c r="M7" s="62" t="str">
        <f t="shared" si="2"/>
        <v>elCountry</v>
      </c>
      <c r="N7" s="62"/>
      <c r="O7" s="62"/>
      <c r="P7" s="62" t="s">
        <v>234</v>
      </c>
      <c r="Q7" s="62"/>
    </row>
    <row r="8" spans="1:17">
      <c r="A8" s="61" t="s">
        <v>38</v>
      </c>
      <c r="B8" s="62"/>
      <c r="C8" s="62"/>
      <c r="D8" s="62"/>
      <c r="E8" s="62"/>
      <c r="F8" s="62" t="s">
        <v>255</v>
      </c>
      <c r="G8" s="63"/>
      <c r="H8" s="62" t="s">
        <v>252</v>
      </c>
      <c r="I8" s="62"/>
      <c r="J8" s="62" t="s">
        <v>253</v>
      </c>
      <c r="K8" s="62" t="str">
        <f t="shared" si="0"/>
        <v>Note</v>
      </c>
      <c r="L8" s="62" t="str">
        <f t="shared" si="1"/>
        <v>elNote</v>
      </c>
      <c r="M8" s="62" t="str">
        <f t="shared" si="2"/>
        <v>elNote</v>
      </c>
      <c r="N8" s="64" t="s">
        <v>258</v>
      </c>
      <c r="O8" s="62" t="str">
        <f>"Max length of " &amp; K8 &amp; " is 256."</f>
        <v>Max length of Note is 256.</v>
      </c>
      <c r="P8" s="62" t="s">
        <v>235</v>
      </c>
      <c r="Q8" s="62"/>
    </row>
    <row r="9" spans="1:17">
      <c r="A9" s="57" t="s">
        <v>42</v>
      </c>
      <c r="B9" s="58" t="s">
        <v>11</v>
      </c>
      <c r="C9" s="58" t="s">
        <v>13</v>
      </c>
      <c r="D9" s="58">
        <v>0</v>
      </c>
      <c r="E9" s="58" t="s">
        <v>22</v>
      </c>
      <c r="F9" s="58" t="s">
        <v>7</v>
      </c>
      <c r="G9" s="59" t="s">
        <v>10</v>
      </c>
      <c r="H9" s="58" t="s">
        <v>15</v>
      </c>
      <c r="I9" s="58" t="s">
        <v>28</v>
      </c>
      <c r="J9" s="58" t="s">
        <v>16</v>
      </c>
      <c r="K9" s="58" t="str">
        <f t="shared" si="0"/>
        <v>Country</v>
      </c>
      <c r="L9" s="58" t="str">
        <f t="shared" si="1"/>
        <v>elCountry</v>
      </c>
      <c r="M9" s="58" t="str">
        <f t="shared" si="2"/>
        <v>elCountry</v>
      </c>
      <c r="N9" s="58"/>
      <c r="O9" s="58"/>
      <c r="P9" s="58" t="s">
        <v>234</v>
      </c>
      <c r="Q9" s="58"/>
    </row>
    <row r="10" spans="1:17">
      <c r="A10" s="57" t="s">
        <v>42</v>
      </c>
      <c r="B10" s="58" t="s">
        <v>12</v>
      </c>
      <c r="C10" s="58" t="s">
        <v>14</v>
      </c>
      <c r="D10" s="58">
        <v>0</v>
      </c>
      <c r="E10" s="58" t="s">
        <v>22</v>
      </c>
      <c r="F10" s="58" t="s">
        <v>7</v>
      </c>
      <c r="G10" s="59" t="s">
        <v>10</v>
      </c>
      <c r="H10" s="58" t="s">
        <v>44</v>
      </c>
      <c r="I10" s="58" t="s">
        <v>44</v>
      </c>
      <c r="J10" s="58" t="s">
        <v>17</v>
      </c>
      <c r="K10" s="58" t="str">
        <f t="shared" si="0"/>
        <v>Currency</v>
      </c>
      <c r="L10" s="58" t="str">
        <f t="shared" si="1"/>
        <v>elCurrCd</v>
      </c>
      <c r="M10" s="58" t="str">
        <f t="shared" si="2"/>
        <v>elCurrCd</v>
      </c>
      <c r="N10" s="58"/>
      <c r="O10" s="58"/>
      <c r="P10" s="58" t="s">
        <v>234</v>
      </c>
      <c r="Q10" s="58"/>
    </row>
    <row r="11" spans="1:17">
      <c r="A11" s="57" t="s">
        <v>42</v>
      </c>
      <c r="B11" s="58"/>
      <c r="C11" s="58"/>
      <c r="D11" s="58"/>
      <c r="E11" s="58"/>
      <c r="F11" s="58" t="s">
        <v>255</v>
      </c>
      <c r="G11" s="59"/>
      <c r="H11" s="58" t="s">
        <v>252</v>
      </c>
      <c r="I11" s="58"/>
      <c r="J11" s="58" t="s">
        <v>253</v>
      </c>
      <c r="K11" s="58" t="str">
        <f t="shared" si="0"/>
        <v>Note</v>
      </c>
      <c r="L11" s="58" t="str">
        <f t="shared" si="1"/>
        <v>elNote</v>
      </c>
      <c r="M11" s="58" t="str">
        <f t="shared" si="2"/>
        <v>elNote</v>
      </c>
      <c r="N11" s="60" t="s">
        <v>258</v>
      </c>
      <c r="O11" s="58" t="str">
        <f>"Max length of " &amp; K11 &amp; " is 256."</f>
        <v>Max length of Note is 256.</v>
      </c>
      <c r="P11" s="58" t="s">
        <v>235</v>
      </c>
      <c r="Q11" s="58"/>
    </row>
    <row r="12" spans="1:17">
      <c r="A12" s="61" t="s">
        <v>45</v>
      </c>
      <c r="B12" s="62" t="s">
        <v>11</v>
      </c>
      <c r="C12" s="62" t="s">
        <v>13</v>
      </c>
      <c r="D12" s="62">
        <v>0</v>
      </c>
      <c r="E12" s="62" t="s">
        <v>22</v>
      </c>
      <c r="F12" s="62" t="s">
        <v>7</v>
      </c>
      <c r="G12" s="63" t="s">
        <v>10</v>
      </c>
      <c r="H12" s="62" t="s">
        <v>15</v>
      </c>
      <c r="I12" s="62" t="s">
        <v>28</v>
      </c>
      <c r="J12" s="62" t="s">
        <v>16</v>
      </c>
      <c r="K12" s="62" t="str">
        <f t="shared" si="0"/>
        <v>Country</v>
      </c>
      <c r="L12" s="62" t="str">
        <f t="shared" si="1"/>
        <v>elCountry</v>
      </c>
      <c r="M12" s="62" t="str">
        <f t="shared" si="2"/>
        <v>elCountry</v>
      </c>
      <c r="N12" s="62"/>
      <c r="O12" s="62"/>
      <c r="P12" s="62" t="s">
        <v>234</v>
      </c>
      <c r="Q12" s="62"/>
    </row>
    <row r="13" spans="1:17">
      <c r="A13" s="61" t="s">
        <v>45</v>
      </c>
      <c r="B13" s="62"/>
      <c r="C13" s="62"/>
      <c r="D13" s="62"/>
      <c r="E13" s="62"/>
      <c r="F13" s="62" t="s">
        <v>18</v>
      </c>
      <c r="G13" s="63"/>
      <c r="H13" s="62" t="s">
        <v>47</v>
      </c>
      <c r="I13" s="62"/>
      <c r="J13" s="62" t="s">
        <v>46</v>
      </c>
      <c r="K13" s="62" t="str">
        <f t="shared" si="0"/>
        <v>AMID2</v>
      </c>
      <c r="L13" s="62" t="str">
        <f t="shared" si="1"/>
        <v>elAmid2</v>
      </c>
      <c r="M13" s="62" t="str">
        <f t="shared" si="2"/>
        <v>elAmid2</v>
      </c>
      <c r="N13" s="64" t="s">
        <v>257</v>
      </c>
      <c r="O13" s="62" t="str">
        <f>K13 &amp; " is required.;Max length of " &amp; K13 &amp; " is 15."</f>
        <v>AMID2 is required.;Max length of AMID2 is 15.</v>
      </c>
      <c r="P13" s="62" t="s">
        <v>234</v>
      </c>
      <c r="Q13" s="62"/>
    </row>
    <row r="14" spans="1:17">
      <c r="A14" s="61" t="s">
        <v>45</v>
      </c>
      <c r="B14" s="62"/>
      <c r="C14" s="62"/>
      <c r="D14" s="62"/>
      <c r="E14" s="62"/>
      <c r="F14" s="62" t="s">
        <v>287</v>
      </c>
      <c r="G14" s="63"/>
      <c r="H14" s="62" t="s">
        <v>41</v>
      </c>
      <c r="I14" s="62"/>
      <c r="J14" s="62" t="s">
        <v>232</v>
      </c>
      <c r="K14" s="62" t="s">
        <v>220</v>
      </c>
      <c r="L14" s="62" t="str">
        <f t="shared" si="1"/>
        <v>elMdcpOrgId</v>
      </c>
      <c r="M14" s="62" t="str">
        <f t="shared" si="2"/>
        <v>elMdcpOrgId</v>
      </c>
      <c r="N14" s="64" t="s">
        <v>289</v>
      </c>
      <c r="O14" s="62" t="str">
        <f>K14 &amp; " is required. It should be numeric or an asterisk.;Max length of " &amp; K14 &amp; " is 32.;" &amp; K14 &amp; " should be numeric or an asterisk."</f>
        <v>MDCP Org ID is required. It should be numeric or an asterisk.;Max length of MDCP Org ID is 32.;MDCP Org ID should be numeric or an asterisk.</v>
      </c>
      <c r="P14" s="62" t="s">
        <v>235</v>
      </c>
      <c r="Q14" s="62"/>
    </row>
    <row r="15" spans="1:17">
      <c r="A15" s="61" t="s">
        <v>45</v>
      </c>
      <c r="B15" s="62"/>
      <c r="C15" s="62"/>
      <c r="D15" s="62"/>
      <c r="E15" s="62"/>
      <c r="F15" s="62" t="s">
        <v>287</v>
      </c>
      <c r="G15" s="63"/>
      <c r="H15" s="62" t="s">
        <v>49</v>
      </c>
      <c r="I15" s="62"/>
      <c r="J15" s="62" t="s">
        <v>233</v>
      </c>
      <c r="K15" s="62" t="s">
        <v>48</v>
      </c>
      <c r="L15" s="62" t="str">
        <f t="shared" si="1"/>
        <v>elMdcpSiteId</v>
      </c>
      <c r="M15" s="62" t="str">
        <f t="shared" si="2"/>
        <v>elMdcpSiteId</v>
      </c>
      <c r="N15" s="64" t="s">
        <v>289</v>
      </c>
      <c r="O15" s="62" t="str">
        <f>K15 &amp; " is required. It should be numeric or an asterisk.;Max length of " &amp; K15 &amp; " is 32.;" &amp; K15 &amp; " should be numeric or an asterisk."</f>
        <v>MDCP Site ID is required. It should be numeric or an asterisk.;Max length of MDCP Site ID is 32.;MDCP Site ID should be numeric or an asterisk.</v>
      </c>
      <c r="P15" s="62" t="s">
        <v>235</v>
      </c>
      <c r="Q15" s="62"/>
    </row>
    <row r="16" spans="1:17">
      <c r="A16" s="61" t="s">
        <v>45</v>
      </c>
      <c r="B16" s="62"/>
      <c r="C16" s="62"/>
      <c r="D16" s="62"/>
      <c r="E16" s="62"/>
      <c r="F16" s="62" t="s">
        <v>255</v>
      </c>
      <c r="G16" s="63"/>
      <c r="H16" s="62" t="s">
        <v>252</v>
      </c>
      <c r="I16" s="62"/>
      <c r="J16" s="62" t="s">
        <v>253</v>
      </c>
      <c r="K16" s="62" t="str">
        <f>J16</f>
        <v>Note</v>
      </c>
      <c r="L16" s="62" t="str">
        <f t="shared" si="1"/>
        <v>elNote</v>
      </c>
      <c r="M16" s="62" t="str">
        <f t="shared" si="2"/>
        <v>elNote</v>
      </c>
      <c r="N16" s="64" t="s">
        <v>258</v>
      </c>
      <c r="O16" s="62" t="str">
        <f>"Max length of " &amp; K16 &amp; " is 256."</f>
        <v>Max length of Note is 256.</v>
      </c>
      <c r="P16" s="62" t="s">
        <v>235</v>
      </c>
      <c r="Q16" s="62"/>
    </row>
    <row r="17" spans="1:17">
      <c r="A17" s="57" t="s">
        <v>50</v>
      </c>
      <c r="B17" s="58" t="s">
        <v>11</v>
      </c>
      <c r="C17" s="58" t="s">
        <v>13</v>
      </c>
      <c r="D17" s="58">
        <v>0</v>
      </c>
      <c r="E17" s="58" t="s">
        <v>22</v>
      </c>
      <c r="F17" s="58" t="s">
        <v>7</v>
      </c>
      <c r="G17" s="59" t="s">
        <v>10</v>
      </c>
      <c r="H17" s="58" t="s">
        <v>15</v>
      </c>
      <c r="I17" s="58" t="s">
        <v>28</v>
      </c>
      <c r="J17" s="58" t="s">
        <v>16</v>
      </c>
      <c r="K17" s="58" t="str">
        <f t="shared" si="0"/>
        <v>Country</v>
      </c>
      <c r="L17" s="58" t="str">
        <f t="shared" si="1"/>
        <v>elCountry</v>
      </c>
      <c r="M17" s="58" t="str">
        <f t="shared" si="2"/>
        <v>elCountry</v>
      </c>
      <c r="N17" s="58"/>
      <c r="O17" s="58"/>
      <c r="P17" s="58" t="s">
        <v>234</v>
      </c>
      <c r="Q17" s="58"/>
    </row>
    <row r="18" spans="1:17">
      <c r="A18" s="57" t="s">
        <v>50</v>
      </c>
      <c r="B18" s="58" t="s">
        <v>249</v>
      </c>
      <c r="C18" s="58" t="s">
        <v>250</v>
      </c>
      <c r="D18" s="58">
        <v>0</v>
      </c>
      <c r="E18" s="58" t="s">
        <v>22</v>
      </c>
      <c r="F18" s="58" t="s">
        <v>7</v>
      </c>
      <c r="G18" s="59" t="s">
        <v>10</v>
      </c>
      <c r="H18" s="58" t="s">
        <v>54</v>
      </c>
      <c r="I18" s="58" t="s">
        <v>54</v>
      </c>
      <c r="J18" s="58" t="s">
        <v>53</v>
      </c>
      <c r="K18" s="58" t="str">
        <f t="shared" si="0"/>
        <v>Customer Segment</v>
      </c>
      <c r="L18" s="58" t="str">
        <f t="shared" si="1"/>
        <v>elCustSeg</v>
      </c>
      <c r="M18" s="58" t="str">
        <f t="shared" si="2"/>
        <v>elCustSeg</v>
      </c>
      <c r="N18" s="60"/>
      <c r="O18" s="58"/>
      <c r="P18" s="58" t="s">
        <v>234</v>
      </c>
      <c r="Q18" s="58"/>
    </row>
    <row r="19" spans="1:17">
      <c r="A19" s="57" t="s">
        <v>50</v>
      </c>
      <c r="B19" s="58"/>
      <c r="C19" s="58"/>
      <c r="D19" s="58"/>
      <c r="E19" s="58"/>
      <c r="F19" s="58" t="s">
        <v>255</v>
      </c>
      <c r="G19" s="59"/>
      <c r="H19" s="58" t="s">
        <v>252</v>
      </c>
      <c r="I19" s="58"/>
      <c r="J19" s="58" t="s">
        <v>253</v>
      </c>
      <c r="K19" s="58" t="str">
        <f t="shared" si="0"/>
        <v>Note</v>
      </c>
      <c r="L19" s="58" t="str">
        <f t="shared" si="1"/>
        <v>elNote</v>
      </c>
      <c r="M19" s="58" t="str">
        <f t="shared" si="2"/>
        <v>elNote</v>
      </c>
      <c r="N19" s="60" t="s">
        <v>258</v>
      </c>
      <c r="O19" s="58" t="str">
        <f>"Max length of " &amp; K19 &amp; " is 256."</f>
        <v>Max length of Note is 256.</v>
      </c>
      <c r="P19" s="58" t="s">
        <v>235</v>
      </c>
      <c r="Q19" s="58"/>
    </row>
    <row r="20" spans="1:17">
      <c r="A20" s="65" t="s">
        <v>57</v>
      </c>
      <c r="B20" s="66" t="s">
        <v>269</v>
      </c>
      <c r="C20" s="66" t="s">
        <v>270</v>
      </c>
      <c r="D20" s="66">
        <v>0</v>
      </c>
      <c r="E20" s="66" t="s">
        <v>22</v>
      </c>
      <c r="F20" s="66" t="s">
        <v>7</v>
      </c>
      <c r="G20" s="67" t="s">
        <v>10</v>
      </c>
      <c r="H20" s="66" t="s">
        <v>267</v>
      </c>
      <c r="I20" s="66" t="s">
        <v>267</v>
      </c>
      <c r="J20" s="68" t="s">
        <v>268</v>
      </c>
      <c r="K20" s="66" t="str">
        <f>J20</f>
        <v>Route to Market</v>
      </c>
      <c r="L20" s="66" t="str">
        <f>"el" &amp; UPPER(MID(H20, 1, 1)) &amp; MID(H20, 2, LEN(H20)-1)</f>
        <v>elRouteToMarket</v>
      </c>
      <c r="M20" s="66" t="str">
        <f>L20</f>
        <v>elRouteToMarket</v>
      </c>
      <c r="N20" s="69"/>
      <c r="O20" s="66"/>
      <c r="P20" s="66" t="s">
        <v>234</v>
      </c>
      <c r="Q20" s="66"/>
    </row>
    <row r="21" spans="1:17">
      <c r="A21" s="65" t="s">
        <v>57</v>
      </c>
      <c r="B21" s="66" t="s">
        <v>11</v>
      </c>
      <c r="C21" s="66" t="s">
        <v>13</v>
      </c>
      <c r="D21" s="66">
        <v>0</v>
      </c>
      <c r="E21" s="66" t="s">
        <v>22</v>
      </c>
      <c r="F21" s="66" t="s">
        <v>7</v>
      </c>
      <c r="G21" s="67" t="s">
        <v>10</v>
      </c>
      <c r="H21" s="66" t="s">
        <v>15</v>
      </c>
      <c r="I21" s="66" t="s">
        <v>28</v>
      </c>
      <c r="J21" s="66" t="s">
        <v>16</v>
      </c>
      <c r="K21" s="66" t="str">
        <f t="shared" si="0"/>
        <v>Country</v>
      </c>
      <c r="L21" s="66" t="str">
        <f t="shared" si="1"/>
        <v>elCountry</v>
      </c>
      <c r="M21" s="66" t="str">
        <f t="shared" si="2"/>
        <v>elCountry</v>
      </c>
      <c r="N21" s="66"/>
      <c r="O21" s="66"/>
      <c r="P21" s="66" t="s">
        <v>234</v>
      </c>
      <c r="Q21" s="66"/>
    </row>
    <row r="22" spans="1:17">
      <c r="A22" s="65" t="s">
        <v>57</v>
      </c>
      <c r="B22" s="66" t="s">
        <v>276</v>
      </c>
      <c r="C22" s="66" t="s">
        <v>277</v>
      </c>
      <c r="D22" s="66">
        <v>0</v>
      </c>
      <c r="E22" s="66" t="s">
        <v>22</v>
      </c>
      <c r="F22" s="66" t="s">
        <v>7</v>
      </c>
      <c r="G22" s="67" t="s">
        <v>10</v>
      </c>
      <c r="H22" s="66" t="s">
        <v>59</v>
      </c>
      <c r="I22" s="66" t="s">
        <v>59</v>
      </c>
      <c r="J22" s="66" t="s">
        <v>58</v>
      </c>
      <c r="K22" s="66" t="str">
        <f t="shared" si="0"/>
        <v>Price Descriptor</v>
      </c>
      <c r="L22" s="66" t="str">
        <f t="shared" si="1"/>
        <v>elPriceDescriptor</v>
      </c>
      <c r="M22" s="66" t="str">
        <f t="shared" si="2"/>
        <v>elPriceDescriptor</v>
      </c>
      <c r="N22" s="69"/>
      <c r="O22" s="66"/>
      <c r="P22" s="66" t="s">
        <v>234</v>
      </c>
      <c r="Q22" s="66"/>
    </row>
    <row r="23" spans="1:17">
      <c r="A23" s="65" t="s">
        <v>57</v>
      </c>
      <c r="B23" s="66"/>
      <c r="C23" s="66"/>
      <c r="D23" s="66"/>
      <c r="E23" s="66" t="s">
        <v>92</v>
      </c>
      <c r="F23" s="66" t="s">
        <v>93</v>
      </c>
      <c r="G23" s="67"/>
      <c r="H23" s="66" t="s">
        <v>222</v>
      </c>
      <c r="I23" s="66" t="s">
        <v>222</v>
      </c>
      <c r="J23" s="66" t="s">
        <v>225</v>
      </c>
      <c r="K23" s="66" t="str">
        <f>J23</f>
        <v>Default</v>
      </c>
      <c r="L23" s="66" t="str">
        <f>"el" &amp; UPPER(MID(H23, 1, 1)) &amp; MID(H23, 2, LEN(H23)-1)</f>
        <v>elDefaultFg</v>
      </c>
      <c r="M23" s="66" t="str">
        <f>L23</f>
        <v>elDefaultFg</v>
      </c>
      <c r="N23" s="69"/>
      <c r="O23" s="66"/>
      <c r="P23" s="66" t="s">
        <v>235</v>
      </c>
      <c r="Q23" s="66"/>
    </row>
    <row r="24" spans="1:17">
      <c r="A24" s="65" t="s">
        <v>57</v>
      </c>
      <c r="B24" s="66"/>
      <c r="C24" s="66"/>
      <c r="D24" s="66"/>
      <c r="E24" s="66" t="s">
        <v>92</v>
      </c>
      <c r="F24" s="66" t="s">
        <v>93</v>
      </c>
      <c r="G24" s="67"/>
      <c r="H24" s="66" t="s">
        <v>60</v>
      </c>
      <c r="I24" s="66" t="s">
        <v>60</v>
      </c>
      <c r="J24" s="66" t="s">
        <v>226</v>
      </c>
      <c r="K24" s="66" t="str">
        <f>J24</f>
        <v>Supplies</v>
      </c>
      <c r="L24" s="66" t="str">
        <f>"el" &amp; UPPER(MID(H24, 1, 1)) &amp; MID(H24, 2, LEN(H24)-1)</f>
        <v>elSuppliesFg</v>
      </c>
      <c r="M24" s="66" t="str">
        <f>L24</f>
        <v>elSuppliesFg</v>
      </c>
      <c r="N24" s="66"/>
      <c r="O24" s="66"/>
      <c r="P24" s="66" t="s">
        <v>235</v>
      </c>
      <c r="Q24" s="66"/>
    </row>
    <row r="25" spans="1:17">
      <c r="A25" s="70" t="s">
        <v>61</v>
      </c>
      <c r="B25" s="70"/>
      <c r="C25" s="70"/>
      <c r="D25" s="70"/>
      <c r="E25" s="70"/>
      <c r="F25" s="70" t="s">
        <v>18</v>
      </c>
      <c r="G25" s="70"/>
      <c r="H25" s="70" t="s">
        <v>63</v>
      </c>
      <c r="I25" s="70"/>
      <c r="J25" s="70" t="s">
        <v>62</v>
      </c>
      <c r="K25" s="70" t="str">
        <f t="shared" si="0"/>
        <v>Bucket ID</v>
      </c>
      <c r="L25" s="70" t="str">
        <f t="shared" si="1"/>
        <v>elBucketId</v>
      </c>
      <c r="M25" s="70" t="str">
        <f t="shared" si="2"/>
        <v>elBucketId</v>
      </c>
      <c r="N25" s="71" t="s">
        <v>256</v>
      </c>
      <c r="O25" s="70" t="str">
        <f>K25 &amp; " is required.;Max length of " &amp; K25 &amp; " is 32."</f>
        <v>Bucket ID is required.;Max length of Bucket ID is 32.</v>
      </c>
      <c r="P25" s="70" t="s">
        <v>234</v>
      </c>
      <c r="Q25" s="70"/>
    </row>
    <row r="26" spans="1:17">
      <c r="A26" s="70" t="s">
        <v>61</v>
      </c>
      <c r="B26" s="70"/>
      <c r="C26" s="70"/>
      <c r="D26" s="70"/>
      <c r="E26" s="70"/>
      <c r="F26" s="70" t="s">
        <v>18</v>
      </c>
      <c r="G26" s="70"/>
      <c r="H26" s="70" t="s">
        <v>65</v>
      </c>
      <c r="I26" s="70"/>
      <c r="J26" s="70" t="s">
        <v>64</v>
      </c>
      <c r="K26" s="70" t="str">
        <f t="shared" si="0"/>
        <v>Bucket Type</v>
      </c>
      <c r="L26" s="70" t="str">
        <f t="shared" si="1"/>
        <v>elBucketType</v>
      </c>
      <c r="M26" s="70" t="str">
        <f t="shared" si="2"/>
        <v>elBucketType</v>
      </c>
      <c r="N26" s="71" t="s">
        <v>256</v>
      </c>
      <c r="O26" s="70" t="str">
        <f>K26 &amp; " is required.;Max length of " &amp; K26 &amp; " is 32."</f>
        <v>Bucket Type is required.;Max length of Bucket Type is 32.</v>
      </c>
      <c r="P26" s="70" t="s">
        <v>234</v>
      </c>
      <c r="Q26" s="70"/>
    </row>
    <row r="27" spans="1:17">
      <c r="A27" s="70" t="s">
        <v>61</v>
      </c>
      <c r="B27" s="70"/>
      <c r="C27" s="70"/>
      <c r="D27" s="70"/>
      <c r="E27" s="70"/>
      <c r="F27" s="70" t="s">
        <v>18</v>
      </c>
      <c r="G27" s="70"/>
      <c r="H27" s="70" t="s">
        <v>67</v>
      </c>
      <c r="I27" s="70"/>
      <c r="J27" s="70" t="s">
        <v>66</v>
      </c>
      <c r="K27" s="70" t="str">
        <f t="shared" si="0"/>
        <v>ORD</v>
      </c>
      <c r="L27" s="70" t="str">
        <f t="shared" si="1"/>
        <v>elOrd</v>
      </c>
      <c r="M27" s="70" t="str">
        <f t="shared" si="2"/>
        <v>elOrd</v>
      </c>
      <c r="N27" s="71" t="s">
        <v>259</v>
      </c>
      <c r="O27" s="70" t="str">
        <f>K27 &amp; " is required.;" &amp; K27 &amp; " should be numeric.;Max length of "&amp;K27&amp;" is 32."</f>
        <v>ORD is required.;ORD should be numeric.;Max length of ORD is 32.</v>
      </c>
      <c r="P27" s="70" t="s">
        <v>234</v>
      </c>
      <c r="Q27" s="70"/>
    </row>
    <row r="28" spans="1:17">
      <c r="A28" s="70" t="s">
        <v>61</v>
      </c>
      <c r="B28" s="70"/>
      <c r="C28" s="70"/>
      <c r="D28" s="70"/>
      <c r="E28" s="70"/>
      <c r="F28" s="70" t="s">
        <v>18</v>
      </c>
      <c r="G28" s="70"/>
      <c r="H28" s="70" t="s">
        <v>282</v>
      </c>
      <c r="I28" s="70"/>
      <c r="J28" s="70" t="s">
        <v>283</v>
      </c>
      <c r="K28" s="70" t="str">
        <f t="shared" si="0"/>
        <v>EG ($)</v>
      </c>
      <c r="L28" s="70" t="str">
        <f t="shared" si="1"/>
        <v>elEg</v>
      </c>
      <c r="M28" s="70" t="str">
        <f t="shared" si="2"/>
        <v>elEg</v>
      </c>
      <c r="N28" s="71" t="s">
        <v>260</v>
      </c>
      <c r="O28" s="70" t="str">
        <f>K28 &amp; " is required.;" &amp; K28 &amp; " should be numeric.;Max length of "&amp;K28&amp;" is 18."</f>
        <v>EG ($) is required.;EG ($) should be numeric.;Max length of EG ($) is 18.</v>
      </c>
      <c r="P28" s="70" t="s">
        <v>234</v>
      </c>
      <c r="Q28" s="70"/>
    </row>
    <row r="29" spans="1:17">
      <c r="A29" s="70" t="s">
        <v>61</v>
      </c>
      <c r="B29" s="70"/>
      <c r="C29" s="70"/>
      <c r="D29" s="70"/>
      <c r="E29" s="70"/>
      <c r="F29" s="70" t="s">
        <v>18</v>
      </c>
      <c r="G29" s="70"/>
      <c r="H29" s="70" t="s">
        <v>69</v>
      </c>
      <c r="I29" s="70"/>
      <c r="J29" s="70" t="s">
        <v>227</v>
      </c>
      <c r="K29" s="70" t="str">
        <f t="shared" si="0"/>
        <v>PPS ($)</v>
      </c>
      <c r="L29" s="70" t="str">
        <f t="shared" si="1"/>
        <v>elPps</v>
      </c>
      <c r="M29" s="70" t="str">
        <f t="shared" si="2"/>
        <v>elPps</v>
      </c>
      <c r="N29" s="71" t="s">
        <v>260</v>
      </c>
      <c r="O29" s="70" t="str">
        <f>K29 &amp; " is required.;" &amp; K29 &amp; " should be numeric.;Max length of "&amp;K29&amp;" is 18."</f>
        <v>PPS ($) is required.;PPS ($) should be numeric.;Max length of PPS ($) is 18.</v>
      </c>
      <c r="P29" s="70" t="s">
        <v>234</v>
      </c>
      <c r="Q29" s="70"/>
    </row>
    <row r="30" spans="1:17" s="76" customFormat="1">
      <c r="A30" s="72" t="s">
        <v>304</v>
      </c>
      <c r="B30" s="73" t="s">
        <v>269</v>
      </c>
      <c r="C30" s="73" t="s">
        <v>270</v>
      </c>
      <c r="D30" s="73">
        <v>0</v>
      </c>
      <c r="E30" s="73" t="s">
        <v>22</v>
      </c>
      <c r="F30" s="73" t="s">
        <v>7</v>
      </c>
      <c r="G30" s="74" t="s">
        <v>10</v>
      </c>
      <c r="H30" s="73" t="s">
        <v>267</v>
      </c>
      <c r="I30" s="73" t="s">
        <v>267</v>
      </c>
      <c r="J30" s="73" t="s">
        <v>364</v>
      </c>
      <c r="K30" s="73" t="s">
        <v>268</v>
      </c>
      <c r="L30" s="73" t="str">
        <f t="shared" ref="L30" si="7">"el" &amp; UPPER(MID(H30, 1, 1)) &amp; MID(H30, 2, LEN(H30)-1)</f>
        <v>elRouteToMarket</v>
      </c>
      <c r="M30" s="73" t="str">
        <f t="shared" ref="M30" si="8">L30</f>
        <v>elRouteToMarket</v>
      </c>
      <c r="N30" s="75"/>
      <c r="O30" s="73"/>
      <c r="P30" s="73" t="s">
        <v>235</v>
      </c>
      <c r="Q30" s="73" t="s">
        <v>365</v>
      </c>
    </row>
    <row r="31" spans="1:17" s="76" customFormat="1">
      <c r="A31" s="72" t="s">
        <v>304</v>
      </c>
      <c r="B31" s="73" t="s">
        <v>125</v>
      </c>
      <c r="C31" s="73" t="s">
        <v>126</v>
      </c>
      <c r="D31" s="73">
        <v>0</v>
      </c>
      <c r="E31" s="73" t="s">
        <v>22</v>
      </c>
      <c r="F31" s="73" t="s">
        <v>7</v>
      </c>
      <c r="G31" s="74" t="s">
        <v>10</v>
      </c>
      <c r="H31" s="73" t="s">
        <v>76</v>
      </c>
      <c r="I31" s="73" t="s">
        <v>76</v>
      </c>
      <c r="J31" s="73" t="s">
        <v>127</v>
      </c>
      <c r="K31" s="73" t="str">
        <f>J31</f>
        <v xml:space="preserve">Region </v>
      </c>
      <c r="L31" s="73" t="str">
        <f>"el" &amp; UPPER(MID(H31, 1, 1)) &amp; MID(H31, 2, LEN(H31)-1)</f>
        <v>elRegion</v>
      </c>
      <c r="M31" s="73" t="str">
        <f>L31</f>
        <v>elRegion</v>
      </c>
      <c r="N31" s="73"/>
      <c r="O31" s="73"/>
      <c r="P31" s="73" t="s">
        <v>234</v>
      </c>
      <c r="Q31" s="73" t="s">
        <v>97</v>
      </c>
    </row>
    <row r="32" spans="1:17" s="76" customFormat="1">
      <c r="A32" s="72" t="s">
        <v>304</v>
      </c>
      <c r="B32" s="73" t="s">
        <v>0</v>
      </c>
      <c r="C32" s="73" t="s">
        <v>3</v>
      </c>
      <c r="D32" s="73">
        <v>0</v>
      </c>
      <c r="E32" s="73" t="s">
        <v>22</v>
      </c>
      <c r="F32" s="73" t="s">
        <v>7</v>
      </c>
      <c r="G32" s="74" t="s">
        <v>10</v>
      </c>
      <c r="H32" s="73" t="s">
        <v>141</v>
      </c>
      <c r="I32" s="73" t="s">
        <v>40</v>
      </c>
      <c r="J32" s="73" t="s">
        <v>399</v>
      </c>
      <c r="K32" s="73" t="s">
        <v>8</v>
      </c>
      <c r="L32" s="73" t="str">
        <f>"el" &amp; UPPER(MID(H32, 1, 1)) &amp; MID(H32, 2, LEN(H32)-1)</f>
        <v>elBusinessUnit</v>
      </c>
      <c r="M32" s="73" t="str">
        <f>L32</f>
        <v>elBusinessUnit</v>
      </c>
      <c r="N32" s="73"/>
      <c r="O32" s="73"/>
      <c r="P32" s="73" t="s">
        <v>235</v>
      </c>
      <c r="Q32" s="73" t="s">
        <v>365</v>
      </c>
    </row>
    <row r="33" spans="1:17" s="76" customFormat="1">
      <c r="A33" s="72" t="s">
        <v>304</v>
      </c>
      <c r="B33" s="73" t="s">
        <v>11</v>
      </c>
      <c r="C33" s="77" t="s">
        <v>13</v>
      </c>
      <c r="D33" s="73">
        <v>0</v>
      </c>
      <c r="E33" s="73" t="s">
        <v>22</v>
      </c>
      <c r="F33" s="73" t="s">
        <v>7</v>
      </c>
      <c r="G33" s="74" t="s">
        <v>10</v>
      </c>
      <c r="H33" s="73" t="s">
        <v>15</v>
      </c>
      <c r="I33" s="73" t="s">
        <v>28</v>
      </c>
      <c r="J33" s="73" t="s">
        <v>345</v>
      </c>
      <c r="K33" s="73" t="s">
        <v>16</v>
      </c>
      <c r="L33" s="73" t="str">
        <f>"el" &amp; UPPER(MID(H33, 1, 1)) &amp; MID(H33, 2, LEN(H33)-1)</f>
        <v>elCountry</v>
      </c>
      <c r="M33" s="73" t="str">
        <f>L33</f>
        <v>elCountry</v>
      </c>
      <c r="N33" s="73"/>
      <c r="O33" s="73"/>
      <c r="P33" s="73" t="s">
        <v>235</v>
      </c>
      <c r="Q33" s="73" t="s">
        <v>97</v>
      </c>
    </row>
    <row r="34" spans="1:17" s="76" customFormat="1">
      <c r="A34" s="72" t="s">
        <v>304</v>
      </c>
      <c r="B34" s="73" t="s">
        <v>1</v>
      </c>
      <c r="C34" s="73" t="s">
        <v>140</v>
      </c>
      <c r="D34" s="73">
        <v>0</v>
      </c>
      <c r="E34" s="73" t="s">
        <v>22</v>
      </c>
      <c r="F34" s="73" t="s">
        <v>7</v>
      </c>
      <c r="G34" s="74" t="s">
        <v>10</v>
      </c>
      <c r="H34" s="73" t="s">
        <v>5</v>
      </c>
      <c r="I34" s="73" t="s">
        <v>121</v>
      </c>
      <c r="J34" s="73" t="s">
        <v>136</v>
      </c>
      <c r="K34" s="73" t="str">
        <f t="shared" ref="K34" si="9">J34</f>
        <v>Default Benchmark</v>
      </c>
      <c r="L34" s="73" t="str">
        <f t="shared" ref="L34" si="10">"el" &amp; UPPER(MID(H34, 1, 1)) &amp; MID(H34, 2, LEN(H34)-1)</f>
        <v>elBenchmark</v>
      </c>
      <c r="M34" s="73" t="str">
        <f t="shared" ref="M34" si="11">L34</f>
        <v>elBenchmark</v>
      </c>
      <c r="N34" s="73"/>
      <c r="O34" s="73"/>
      <c r="P34" s="73" t="s">
        <v>234</v>
      </c>
      <c r="Q34" s="73" t="s">
        <v>365</v>
      </c>
    </row>
    <row r="35" spans="1:17" s="76" customFormat="1">
      <c r="A35" s="72" t="s">
        <v>304</v>
      </c>
      <c r="B35" s="73" t="s">
        <v>297</v>
      </c>
      <c r="C35" s="73" t="s">
        <v>296</v>
      </c>
      <c r="D35" s="73">
        <v>0</v>
      </c>
      <c r="E35" s="73" t="s">
        <v>22</v>
      </c>
      <c r="F35" s="77" t="s">
        <v>7</v>
      </c>
      <c r="G35" s="74" t="s">
        <v>10</v>
      </c>
      <c r="H35" s="73" t="s">
        <v>295</v>
      </c>
      <c r="I35" s="73" t="s">
        <v>294</v>
      </c>
      <c r="J35" s="73" t="s">
        <v>137</v>
      </c>
      <c r="K35" s="73" t="str">
        <f>J35</f>
        <v>Role</v>
      </c>
      <c r="L35" s="73" t="str">
        <f>"el" &amp; UPPER(MID(H35, 1, 1)) &amp; MID(H35, 2, LEN(H35)-1)</f>
        <v>elRole</v>
      </c>
      <c r="M35" s="73" t="str">
        <f>L35</f>
        <v>elRole</v>
      </c>
      <c r="N35" s="75"/>
      <c r="O35" s="73"/>
      <c r="P35" s="73" t="s">
        <v>234</v>
      </c>
      <c r="Q35" s="73" t="s">
        <v>97</v>
      </c>
    </row>
    <row r="36" spans="1:17" s="76" customFormat="1">
      <c r="A36" s="72" t="s">
        <v>304</v>
      </c>
      <c r="B36" s="73"/>
      <c r="C36" s="73"/>
      <c r="D36" s="73"/>
      <c r="E36" s="73"/>
      <c r="F36" s="73" t="s">
        <v>18</v>
      </c>
      <c r="G36" s="74"/>
      <c r="H36" s="73" t="s">
        <v>317</v>
      </c>
      <c r="I36" s="73"/>
      <c r="J36" s="73" t="s">
        <v>318</v>
      </c>
      <c r="K36" s="73" t="str">
        <f t="shared" ref="K36" si="12">J36</f>
        <v>Default Adjustment %</v>
      </c>
      <c r="L36" s="73" t="str">
        <f t="shared" ref="L36" si="13">"el" &amp; UPPER(MID(H36, 1, 1)) &amp; MID(H36, 2, LEN(H36)-1)</f>
        <v>elDefAdjPct</v>
      </c>
      <c r="M36" s="73" t="str">
        <f t="shared" ref="M36" si="14">L36</f>
        <v>elDefAdjPct</v>
      </c>
      <c r="N36" s="75" t="s">
        <v>273</v>
      </c>
      <c r="O36" s="73" t="str">
        <f>K36 &amp; " is required.;" &amp; K36 &amp; " should be percentage with maximum 2 decimal places, value should NOT larger than 100, like 10.25"</f>
        <v>Default Adjustment % is required.;Default Adjustment % should be percentage with maximum 2 decimal places, value should NOT larger than 100, like 10.25</v>
      </c>
      <c r="P36" s="73" t="s">
        <v>234</v>
      </c>
      <c r="Q36" s="73" t="s">
        <v>365</v>
      </c>
    </row>
    <row r="37" spans="1:17" s="76" customFormat="1">
      <c r="A37" s="72" t="s">
        <v>304</v>
      </c>
      <c r="B37" s="73" t="s">
        <v>319</v>
      </c>
      <c r="C37" s="73" t="s">
        <v>320</v>
      </c>
      <c r="D37" s="73">
        <v>0</v>
      </c>
      <c r="E37" s="73" t="s">
        <v>22</v>
      </c>
      <c r="F37" s="73" t="s">
        <v>7</v>
      </c>
      <c r="G37" s="74" t="s">
        <v>10</v>
      </c>
      <c r="H37" s="73" t="s">
        <v>315</v>
      </c>
      <c r="I37" s="73" t="s">
        <v>315</v>
      </c>
      <c r="J37" s="78" t="s">
        <v>321</v>
      </c>
      <c r="K37" s="73" t="str">
        <f>J37</f>
        <v>Negative Margin Approval Flag</v>
      </c>
      <c r="L37" s="73" t="str">
        <f>"el" &amp; UPPER(MID(H37, 1, 1)) &amp; MID(H37, 2, LEN(H37)-1)</f>
        <v>elNegMarginAprvlFg</v>
      </c>
      <c r="M37" s="73" t="str">
        <f>L37</f>
        <v>elNegMarginAprvlFg</v>
      </c>
      <c r="N37" s="75"/>
      <c r="O37" s="73"/>
      <c r="P37" s="73" t="s">
        <v>234</v>
      </c>
      <c r="Q37" s="73" t="s">
        <v>97</v>
      </c>
    </row>
    <row r="38" spans="1:17" s="76" customFormat="1">
      <c r="A38" s="72" t="s">
        <v>304</v>
      </c>
      <c r="B38" s="73" t="s">
        <v>1</v>
      </c>
      <c r="C38" s="73" t="s">
        <v>238</v>
      </c>
      <c r="D38" s="73">
        <v>0</v>
      </c>
      <c r="E38" s="73" t="s">
        <v>22</v>
      </c>
      <c r="F38" s="73" t="s">
        <v>7</v>
      </c>
      <c r="G38" s="74" t="s">
        <v>10</v>
      </c>
      <c r="H38" s="73" t="s">
        <v>236</v>
      </c>
      <c r="I38" s="73" t="s">
        <v>217</v>
      </c>
      <c r="J38" s="73" t="s">
        <v>237</v>
      </c>
      <c r="K38" s="73" t="str">
        <f>J38</f>
        <v>Auth Benchmark</v>
      </c>
      <c r="L38" s="73" t="str">
        <f>"el" &amp; UPPER(MID(H38, 1, 1)) &amp; MID(H38, 2, LEN(H38)-1)</f>
        <v>elAuthBenchmark</v>
      </c>
      <c r="M38" s="73" t="str">
        <f>L38</f>
        <v>elAuthBenchmark</v>
      </c>
      <c r="N38" s="73"/>
      <c r="O38" s="73"/>
      <c r="P38" s="73" t="s">
        <v>234</v>
      </c>
      <c r="Q38" s="73" t="s">
        <v>365</v>
      </c>
    </row>
    <row r="39" spans="1:17" s="76" customFormat="1">
      <c r="A39" s="72" t="s">
        <v>304</v>
      </c>
      <c r="B39" s="73"/>
      <c r="C39" s="73"/>
      <c r="D39" s="73"/>
      <c r="E39" s="73" t="s">
        <v>92</v>
      </c>
      <c r="F39" s="73" t="s">
        <v>93</v>
      </c>
      <c r="G39" s="74"/>
      <c r="H39" s="73" t="s">
        <v>122</v>
      </c>
      <c r="I39" s="73" t="s">
        <v>73</v>
      </c>
      <c r="J39" s="73" t="s">
        <v>134</v>
      </c>
      <c r="K39" s="73" t="str">
        <f>J39</f>
        <v>Show Expert</v>
      </c>
      <c r="L39" s="73" t="str">
        <f>"el" &amp; UPPER(MID(H39, 1, 1)) &amp; MID(H39, 2, LEN(H39)-1)</f>
        <v>elShowExpFlag</v>
      </c>
      <c r="M39" s="73" t="str">
        <f>L39</f>
        <v>elShowExpFlag</v>
      </c>
      <c r="N39" s="73"/>
      <c r="O39" s="73"/>
      <c r="P39" s="73" t="s">
        <v>235</v>
      </c>
      <c r="Q39" s="73" t="s">
        <v>97</v>
      </c>
    </row>
    <row r="40" spans="1:17" s="76" customFormat="1">
      <c r="A40" s="72" t="s">
        <v>304</v>
      </c>
      <c r="B40" s="73"/>
      <c r="C40" s="73"/>
      <c r="D40" s="73"/>
      <c r="E40" s="73"/>
      <c r="F40" s="73" t="s">
        <v>18</v>
      </c>
      <c r="G40" s="74"/>
      <c r="H40" s="73" t="s">
        <v>72</v>
      </c>
      <c r="I40" s="73"/>
      <c r="J40" s="73" t="s">
        <v>135</v>
      </c>
      <c r="K40" s="73" t="str">
        <f t="shared" ref="K40" si="15">J40</f>
        <v>Auth Adjustment %</v>
      </c>
      <c r="L40" s="73" t="str">
        <f t="shared" ref="L40" si="16">"el" &amp; UPPER(MID(H40, 1, 1)) &amp; MID(H40, 2, LEN(H40)-1)</f>
        <v>elAuthAdjPct</v>
      </c>
      <c r="M40" s="73" t="str">
        <f t="shared" ref="M40" si="17">L40</f>
        <v>elAuthAdjPct</v>
      </c>
      <c r="N40" s="75" t="s">
        <v>273</v>
      </c>
      <c r="O40" s="73" t="str">
        <f>K40 &amp; " is required.;" &amp; K40 &amp; " should be percentage with maximum 2 decimal places, value should NOT larger than 100, like 10.25"</f>
        <v>Auth Adjustment % is required.;Auth Adjustment % should be percentage with maximum 2 decimal places, value should NOT larger than 100, like 10.25</v>
      </c>
      <c r="P40" s="73" t="s">
        <v>234</v>
      </c>
      <c r="Q40" s="73" t="s">
        <v>365</v>
      </c>
    </row>
    <row r="41" spans="1:17" s="76" customFormat="1">
      <c r="A41" s="72" t="s">
        <v>304</v>
      </c>
      <c r="B41" s="73"/>
      <c r="C41" s="73"/>
      <c r="D41" s="73"/>
      <c r="E41" s="73" t="s">
        <v>92</v>
      </c>
      <c r="F41" s="73" t="s">
        <v>93</v>
      </c>
      <c r="G41" s="74"/>
      <c r="H41" s="73" t="s">
        <v>123</v>
      </c>
      <c r="I41" s="73" t="s">
        <v>74</v>
      </c>
      <c r="J41" s="73" t="s">
        <v>133</v>
      </c>
      <c r="K41" s="73" t="str">
        <f>J41</f>
        <v>Show Typical</v>
      </c>
      <c r="L41" s="73" t="str">
        <f>"el" &amp; UPPER(MID(H41, 1, 1)) &amp; MID(H41, 2, LEN(H41)-1)</f>
        <v>elShowTypeFlag</v>
      </c>
      <c r="M41" s="73" t="str">
        <f>L41</f>
        <v>elShowTypeFlag</v>
      </c>
      <c r="N41" s="73"/>
      <c r="O41" s="73"/>
      <c r="P41" s="73" t="s">
        <v>235</v>
      </c>
      <c r="Q41" s="73" t="s">
        <v>97</v>
      </c>
    </row>
    <row r="42" spans="1:17" s="76" customFormat="1">
      <c r="A42" s="72" t="s">
        <v>304</v>
      </c>
      <c r="B42" s="73"/>
      <c r="C42" s="73"/>
      <c r="D42" s="73"/>
      <c r="E42" s="73" t="s">
        <v>92</v>
      </c>
      <c r="F42" s="73" t="s">
        <v>93</v>
      </c>
      <c r="G42" s="74"/>
      <c r="H42" s="73" t="s">
        <v>120</v>
      </c>
      <c r="I42" s="73" t="s">
        <v>70</v>
      </c>
      <c r="J42" s="73" t="s">
        <v>138</v>
      </c>
      <c r="K42" s="73" t="str">
        <f>J42</f>
        <v>Active</v>
      </c>
      <c r="L42" s="73" t="str">
        <f>"el" &amp; UPPER(MID(H42, 1, 1)) &amp; MID(H42, 2, LEN(H42)-1)</f>
        <v>elActiveFlag</v>
      </c>
      <c r="M42" s="73" t="str">
        <f>L42</f>
        <v>elActiveFlag</v>
      </c>
      <c r="N42" s="73"/>
      <c r="O42" s="73"/>
      <c r="P42" s="73" t="s">
        <v>235</v>
      </c>
      <c r="Q42" s="73" t="s">
        <v>365</v>
      </c>
    </row>
    <row r="43" spans="1:17" s="76" customFormat="1">
      <c r="A43" s="72" t="s">
        <v>304</v>
      </c>
      <c r="B43" s="73"/>
      <c r="C43" s="73"/>
      <c r="D43" s="73"/>
      <c r="E43" s="73" t="s">
        <v>92</v>
      </c>
      <c r="F43" s="73" t="s">
        <v>93</v>
      </c>
      <c r="G43" s="74"/>
      <c r="H43" s="73" t="s">
        <v>124</v>
      </c>
      <c r="I43" s="73" t="s">
        <v>75</v>
      </c>
      <c r="J43" s="73" t="s">
        <v>132</v>
      </c>
      <c r="K43" s="73" t="str">
        <f>J43</f>
        <v>Show Floor</v>
      </c>
      <c r="L43" s="73" t="str">
        <f>"el" &amp; UPPER(MID(H43, 1, 1)) &amp; MID(H43, 2, LEN(H43)-1)</f>
        <v>elShowFlrFlag</v>
      </c>
      <c r="M43" s="73" t="str">
        <f>L43</f>
        <v>elShowFlrFlag</v>
      </c>
      <c r="N43" s="73"/>
      <c r="O43" s="73"/>
      <c r="P43" s="73" t="s">
        <v>235</v>
      </c>
      <c r="Q43" s="73" t="s">
        <v>97</v>
      </c>
    </row>
    <row r="44" spans="1:17" s="76" customFormat="1">
      <c r="A44" s="72" t="s">
        <v>304</v>
      </c>
      <c r="B44" s="73"/>
      <c r="C44" s="73"/>
      <c r="D44" s="73"/>
      <c r="E44" s="73"/>
      <c r="F44" s="73" t="s">
        <v>255</v>
      </c>
      <c r="G44" s="74"/>
      <c r="H44" s="73" t="s">
        <v>252</v>
      </c>
      <c r="I44" s="73"/>
      <c r="J44" s="73" t="s">
        <v>253</v>
      </c>
      <c r="K44" s="73" t="str">
        <f>J44</f>
        <v>Note</v>
      </c>
      <c r="L44" s="73" t="str">
        <f>"el" &amp; UPPER(MID(H44, 1, 1)) &amp; MID(H44, 2, LEN(H44)-1)</f>
        <v>elNote</v>
      </c>
      <c r="M44" s="73" t="str">
        <f>L44</f>
        <v>elNote</v>
      </c>
      <c r="N44" s="75" t="s">
        <v>258</v>
      </c>
      <c r="O44" s="73" t="str">
        <f>"Max length of " &amp; K44 &amp; " is 256."</f>
        <v>Max length of Note is 256.</v>
      </c>
      <c r="P44" s="73" t="s">
        <v>235</v>
      </c>
      <c r="Q44" s="73" t="s">
        <v>251</v>
      </c>
    </row>
    <row r="45" spans="1:17" s="76" customFormat="1">
      <c r="A45" s="79" t="s">
        <v>362</v>
      </c>
      <c r="B45" s="80"/>
      <c r="C45" s="80"/>
      <c r="D45" s="80"/>
      <c r="E45" s="80"/>
      <c r="F45" s="80" t="s">
        <v>18</v>
      </c>
      <c r="G45" s="81"/>
      <c r="H45" s="80" t="s">
        <v>71</v>
      </c>
      <c r="I45" s="80"/>
      <c r="J45" s="80" t="s">
        <v>137</v>
      </c>
      <c r="K45" s="80" t="str">
        <f t="shared" ref="K45:K46" si="18">J45</f>
        <v>Role</v>
      </c>
      <c r="L45" s="80" t="str">
        <f t="shared" ref="L45:L46" si="19">"el" &amp; UPPER(MID(H45, 1, 1)) &amp; MID(H45, 2, LEN(H45)-1)</f>
        <v>elRoleDesc</v>
      </c>
      <c r="M45" s="80" t="str">
        <f t="shared" ref="M45:M46" si="20">L45</f>
        <v>elRoleDesc</v>
      </c>
      <c r="N45" s="82" t="s">
        <v>363</v>
      </c>
      <c r="O45" s="80" t="str">
        <f>K45 &amp; " is required.;Max length of " &amp; K45 &amp; " is 100."</f>
        <v>Role is required.;Max length of Role is 100.</v>
      </c>
      <c r="P45" s="80" t="s">
        <v>234</v>
      </c>
      <c r="Q45" s="80"/>
    </row>
    <row r="46" spans="1:17">
      <c r="A46" s="79" t="s">
        <v>362</v>
      </c>
      <c r="B46" s="80"/>
      <c r="C46" s="80"/>
      <c r="D46" s="80"/>
      <c r="E46" s="80"/>
      <c r="F46" s="80" t="s">
        <v>255</v>
      </c>
      <c r="G46" s="81"/>
      <c r="H46" s="80" t="s">
        <v>252</v>
      </c>
      <c r="I46" s="80"/>
      <c r="J46" s="80" t="s">
        <v>253</v>
      </c>
      <c r="K46" s="80" t="str">
        <f t="shared" si="18"/>
        <v>Note</v>
      </c>
      <c r="L46" s="80" t="str">
        <f t="shared" si="19"/>
        <v>elNote</v>
      </c>
      <c r="M46" s="80" t="str">
        <f t="shared" si="20"/>
        <v>elNote</v>
      </c>
      <c r="N46" s="82" t="s">
        <v>258</v>
      </c>
      <c r="O46" s="80" t="str">
        <f>"Max length of " &amp; K46 &amp; " is 256."</f>
        <v>Max length of Note is 256.</v>
      </c>
      <c r="P46" s="80" t="s">
        <v>235</v>
      </c>
      <c r="Q46" s="80"/>
    </row>
    <row r="47" spans="1:17">
      <c r="A47" s="57" t="s">
        <v>55</v>
      </c>
      <c r="B47" s="58" t="s">
        <v>11</v>
      </c>
      <c r="C47" s="58" t="s">
        <v>13</v>
      </c>
      <c r="D47" s="58">
        <v>0</v>
      </c>
      <c r="E47" s="58" t="s">
        <v>22</v>
      </c>
      <c r="F47" s="58" t="s">
        <v>7</v>
      </c>
      <c r="G47" s="59" t="s">
        <v>10</v>
      </c>
      <c r="H47" s="58" t="s">
        <v>15</v>
      </c>
      <c r="I47" s="58" t="s">
        <v>28</v>
      </c>
      <c r="J47" s="58" t="s">
        <v>345</v>
      </c>
      <c r="K47" s="58" t="str">
        <f t="shared" si="0"/>
        <v>Country *</v>
      </c>
      <c r="L47" s="58" t="str">
        <f t="shared" si="1"/>
        <v>elCountry</v>
      </c>
      <c r="M47" s="58" t="str">
        <f t="shared" si="2"/>
        <v>elCountry</v>
      </c>
      <c r="N47" s="58"/>
      <c r="O47" s="58"/>
      <c r="P47" s="58" t="s">
        <v>235</v>
      </c>
      <c r="Q47" s="58"/>
    </row>
    <row r="48" spans="1:17">
      <c r="A48" s="57" t="s">
        <v>55</v>
      </c>
      <c r="B48" s="58"/>
      <c r="C48" s="58"/>
      <c r="D48" s="58"/>
      <c r="E48" s="58"/>
      <c r="F48" s="58" t="s">
        <v>287</v>
      </c>
      <c r="G48" s="59"/>
      <c r="H48" s="58" t="s">
        <v>31</v>
      </c>
      <c r="I48" s="58"/>
      <c r="J48" s="58" t="s">
        <v>34</v>
      </c>
      <c r="K48" s="58" t="str">
        <f t="shared" si="0"/>
        <v>Base Product</v>
      </c>
      <c r="L48" s="58" t="str">
        <f t="shared" si="1"/>
        <v>elBaseProd</v>
      </c>
      <c r="M48" s="58" t="str">
        <f t="shared" si="2"/>
        <v>elBaseProd</v>
      </c>
      <c r="N48" s="60" t="s">
        <v>275</v>
      </c>
      <c r="O48" s="58" t="str">
        <f>K48 &amp; " is required.;Max length of " &amp; K48 &amp; " is 18.;" &amp; K48 &amp; " should NOT contain #.;Space is not allowed for " &amp; K48 &amp; "."</f>
        <v>Base Product is required.;Max length of Base Product is 18.;Base Product should NOT contain #.;Space is not allowed for Base Product.</v>
      </c>
      <c r="P48" s="58" t="s">
        <v>234</v>
      </c>
      <c r="Q48" s="58"/>
    </row>
    <row r="49" spans="1:17">
      <c r="A49" s="57" t="s">
        <v>55</v>
      </c>
      <c r="B49" s="58"/>
      <c r="C49" s="58"/>
      <c r="D49" s="58"/>
      <c r="E49" s="58"/>
      <c r="F49" s="58" t="s">
        <v>255</v>
      </c>
      <c r="G49" s="59"/>
      <c r="H49" s="58" t="s">
        <v>252</v>
      </c>
      <c r="I49" s="58"/>
      <c r="J49" s="58" t="s">
        <v>253</v>
      </c>
      <c r="K49" s="58" t="str">
        <f t="shared" si="0"/>
        <v>Note</v>
      </c>
      <c r="L49" s="58" t="str">
        <f t="shared" si="1"/>
        <v>elNote</v>
      </c>
      <c r="M49" s="58" t="str">
        <f t="shared" si="2"/>
        <v>elNote</v>
      </c>
      <c r="N49" s="60" t="s">
        <v>258</v>
      </c>
      <c r="O49" s="58" t="str">
        <f>"Max length of " &amp; K49 &amp; " is 256."</f>
        <v>Max length of Note is 256.</v>
      </c>
      <c r="P49" s="58" t="s">
        <v>235</v>
      </c>
      <c r="Q49" s="58"/>
    </row>
    <row r="50" spans="1:17">
      <c r="A50" s="61" t="s">
        <v>27</v>
      </c>
      <c r="B50" s="62" t="s">
        <v>11</v>
      </c>
      <c r="C50" s="62" t="s">
        <v>13</v>
      </c>
      <c r="D50" s="62">
        <v>0</v>
      </c>
      <c r="E50" s="62" t="s">
        <v>22</v>
      </c>
      <c r="F50" s="62" t="s">
        <v>7</v>
      </c>
      <c r="G50" s="63" t="s">
        <v>10</v>
      </c>
      <c r="H50" s="62" t="s">
        <v>15</v>
      </c>
      <c r="I50" s="62" t="s">
        <v>28</v>
      </c>
      <c r="J50" s="62" t="s">
        <v>16</v>
      </c>
      <c r="K50" s="62" t="str">
        <f t="shared" si="0"/>
        <v>Country</v>
      </c>
      <c r="L50" s="62" t="str">
        <f t="shared" si="1"/>
        <v>elCountry</v>
      </c>
      <c r="M50" s="62" t="str">
        <f t="shared" si="2"/>
        <v>elCountry</v>
      </c>
      <c r="N50" s="62"/>
      <c r="O50" s="62"/>
      <c r="P50" s="62" t="s">
        <v>234</v>
      </c>
      <c r="Q50" s="62"/>
    </row>
    <row r="51" spans="1:17">
      <c r="A51" s="61" t="s">
        <v>27</v>
      </c>
      <c r="B51" s="62" t="s">
        <v>36</v>
      </c>
      <c r="C51" s="62" t="s">
        <v>301</v>
      </c>
      <c r="D51" s="62">
        <v>0</v>
      </c>
      <c r="E51" s="62" t="s">
        <v>22</v>
      </c>
      <c r="F51" s="62" t="s">
        <v>7</v>
      </c>
      <c r="G51" s="63" t="s">
        <v>10</v>
      </c>
      <c r="H51" s="62" t="s">
        <v>298</v>
      </c>
      <c r="I51" s="62" t="s">
        <v>29</v>
      </c>
      <c r="J51" s="62" t="s">
        <v>32</v>
      </c>
      <c r="K51" s="62" t="str">
        <f>J51</f>
        <v>Product Line</v>
      </c>
      <c r="L51" s="62" t="str">
        <f>"el" &amp; UPPER(MID(H51, 1, 1)) &amp; MID(H51, 2, LEN(H51)-1)</f>
        <v>elProductLine</v>
      </c>
      <c r="M51" s="62" t="str">
        <f>L51</f>
        <v>elProductLine</v>
      </c>
      <c r="N51" s="62"/>
      <c r="O51" s="62"/>
      <c r="P51" s="62" t="s">
        <v>234</v>
      </c>
      <c r="Q51" s="62"/>
    </row>
    <row r="52" spans="1:17">
      <c r="A52" s="61" t="s">
        <v>27</v>
      </c>
      <c r="B52" s="62" t="s">
        <v>302</v>
      </c>
      <c r="C52" s="62" t="s">
        <v>300</v>
      </c>
      <c r="D52" s="62">
        <v>0</v>
      </c>
      <c r="E52" s="62" t="s">
        <v>22</v>
      </c>
      <c r="F52" s="62" t="s">
        <v>7</v>
      </c>
      <c r="G52" s="63" t="s">
        <v>10</v>
      </c>
      <c r="H52" s="62" t="s">
        <v>299</v>
      </c>
      <c r="I52" s="62" t="s">
        <v>30</v>
      </c>
      <c r="J52" s="62" t="s">
        <v>303</v>
      </c>
      <c r="K52" s="62" t="s">
        <v>33</v>
      </c>
      <c r="L52" s="62" t="str">
        <f>"el" &amp; UPPER(MID(H52, 1, 1)) &amp; MID(H52, 2, LEN(H52)-1)</f>
        <v>elProductFamily</v>
      </c>
      <c r="M52" s="62" t="str">
        <f>L52</f>
        <v>elProductFamily</v>
      </c>
      <c r="N52" s="64"/>
      <c r="O52" s="62"/>
      <c r="P52" s="62" t="s">
        <v>235</v>
      </c>
      <c r="Q52" s="62"/>
    </row>
    <row r="53" spans="1:17">
      <c r="A53" s="61" t="s">
        <v>27</v>
      </c>
      <c r="B53" s="62"/>
      <c r="C53" s="62"/>
      <c r="D53" s="62"/>
      <c r="E53" s="62"/>
      <c r="F53" s="62" t="s">
        <v>287</v>
      </c>
      <c r="G53" s="63"/>
      <c r="H53" s="62" t="s">
        <v>31</v>
      </c>
      <c r="I53" s="62"/>
      <c r="J53" s="62" t="s">
        <v>285</v>
      </c>
      <c r="K53" s="62" t="s">
        <v>34</v>
      </c>
      <c r="L53" s="62" t="str">
        <f t="shared" si="1"/>
        <v>elBaseProd</v>
      </c>
      <c r="M53" s="62" t="str">
        <f t="shared" si="2"/>
        <v>elBaseProd</v>
      </c>
      <c r="N53" s="64" t="s">
        <v>275</v>
      </c>
      <c r="O53" s="62" t="str">
        <f>"Please input a valid " &amp; K53 &amp; " or an asterisk.;Max length of " &amp; K53 &amp; " is 18.;" &amp; K53 &amp; " should NOT contain #.;Space is not allowed for " &amp; K53 &amp; "."</f>
        <v>Please input a valid Base Product or an asterisk.;Max length of Base Product is 18.;Base Product should NOT contain #.;Space is not allowed for Base Product.</v>
      </c>
      <c r="P53" s="62" t="s">
        <v>235</v>
      </c>
      <c r="Q53" s="62"/>
    </row>
    <row r="54" spans="1:17">
      <c r="A54" s="61" t="s">
        <v>27</v>
      </c>
      <c r="B54" s="62"/>
      <c r="C54" s="62"/>
      <c r="D54" s="62"/>
      <c r="E54" s="62"/>
      <c r="F54" s="62" t="s">
        <v>255</v>
      </c>
      <c r="G54" s="63"/>
      <c r="H54" s="62" t="s">
        <v>252</v>
      </c>
      <c r="I54" s="62"/>
      <c r="J54" s="62" t="s">
        <v>253</v>
      </c>
      <c r="K54" s="62" t="str">
        <f t="shared" si="0"/>
        <v>Note</v>
      </c>
      <c r="L54" s="62" t="str">
        <f t="shared" si="1"/>
        <v>elNote</v>
      </c>
      <c r="M54" s="62" t="str">
        <f t="shared" si="2"/>
        <v>elNote</v>
      </c>
      <c r="N54" s="64" t="s">
        <v>258</v>
      </c>
      <c r="O54" s="62" t="str">
        <f>"Max length of " &amp; K54 &amp; " is 256."</f>
        <v>Max length of Note is 256.</v>
      </c>
      <c r="P54" s="62" t="s">
        <v>235</v>
      </c>
      <c r="Q54" s="62"/>
    </row>
    <row r="55" spans="1:17" s="76" customFormat="1">
      <c r="A55" s="90" t="s">
        <v>397</v>
      </c>
      <c r="B55" s="83" t="s">
        <v>359</v>
      </c>
      <c r="C55" s="83" t="s">
        <v>360</v>
      </c>
      <c r="D55" s="83">
        <v>0</v>
      </c>
      <c r="E55" s="83" t="s">
        <v>22</v>
      </c>
      <c r="F55" s="83" t="s">
        <v>7</v>
      </c>
      <c r="G55" s="84" t="s">
        <v>10</v>
      </c>
      <c r="H55" s="83" t="s">
        <v>361</v>
      </c>
      <c r="I55" s="83" t="s">
        <v>356</v>
      </c>
      <c r="J55" s="83" t="s">
        <v>358</v>
      </c>
      <c r="K55" s="83" t="str">
        <f t="shared" ref="K55" si="21">J55</f>
        <v>MCC</v>
      </c>
      <c r="L55" s="83" t="str">
        <f t="shared" ref="L55:L56" si="22">"el" &amp; UPPER(MID(H55, 1, 1)) &amp; MID(H55, 2, LEN(H55)-1)</f>
        <v>elMcCharge</v>
      </c>
      <c r="M55" s="83" t="str">
        <f t="shared" ref="M55:M56" si="23">L55</f>
        <v>elMcCharge</v>
      </c>
      <c r="N55" s="85"/>
      <c r="O55" s="83"/>
      <c r="P55" s="83" t="s">
        <v>234</v>
      </c>
      <c r="Q55" s="83"/>
    </row>
    <row r="56" spans="1:17">
      <c r="A56" s="90" t="s">
        <v>397</v>
      </c>
      <c r="B56" s="83"/>
      <c r="C56" s="83"/>
      <c r="D56" s="83"/>
      <c r="E56" s="83"/>
      <c r="F56" s="83" t="s">
        <v>255</v>
      </c>
      <c r="G56" s="84"/>
      <c r="H56" s="83" t="s">
        <v>252</v>
      </c>
      <c r="I56" s="83"/>
      <c r="J56" s="83" t="s">
        <v>253</v>
      </c>
      <c r="K56" s="83" t="str">
        <f t="shared" ref="K56" si="24">J56</f>
        <v>Note</v>
      </c>
      <c r="L56" s="83" t="str">
        <f t="shared" si="22"/>
        <v>elNote</v>
      </c>
      <c r="M56" s="83" t="str">
        <f t="shared" si="23"/>
        <v>elNote</v>
      </c>
      <c r="N56" s="85" t="s">
        <v>258</v>
      </c>
      <c r="O56" s="83" t="str">
        <f>"Max length of " &amp; K56 &amp; " is 256."</f>
        <v>Max length of Note is 256.</v>
      </c>
      <c r="P56" s="83" t="s">
        <v>235</v>
      </c>
      <c r="Q56" s="83"/>
    </row>
    <row r="57" spans="1:17" s="76" customFormat="1">
      <c r="A57" s="90" t="s">
        <v>373</v>
      </c>
      <c r="B57" s="80" t="s">
        <v>381</v>
      </c>
      <c r="C57" s="80" t="s">
        <v>384</v>
      </c>
      <c r="D57" s="80">
        <v>0</v>
      </c>
      <c r="E57" s="80" t="s">
        <v>22</v>
      </c>
      <c r="F57" s="80" t="s">
        <v>7</v>
      </c>
      <c r="G57" s="81" t="s">
        <v>10</v>
      </c>
      <c r="H57" s="80" t="s">
        <v>382</v>
      </c>
      <c r="I57" s="80" t="s">
        <v>375</v>
      </c>
      <c r="J57" s="80" t="s">
        <v>374</v>
      </c>
      <c r="K57" s="80" t="str">
        <f t="shared" si="0"/>
        <v>Industry Name</v>
      </c>
      <c r="L57" s="80" t="str">
        <f t="shared" si="1"/>
        <v>elIndustryName</v>
      </c>
      <c r="M57" s="80" t="str">
        <f t="shared" si="2"/>
        <v>elIndustryName</v>
      </c>
      <c r="N57" s="82"/>
      <c r="O57" s="80"/>
      <c r="P57" s="80" t="s">
        <v>234</v>
      </c>
      <c r="Q57" s="80"/>
    </row>
    <row r="58" spans="1:17" s="76" customFormat="1">
      <c r="A58" s="90" t="s">
        <v>373</v>
      </c>
      <c r="B58" s="80" t="s">
        <v>391</v>
      </c>
      <c r="C58" s="80" t="s">
        <v>392</v>
      </c>
      <c r="D58" s="80">
        <v>0</v>
      </c>
      <c r="E58" s="80" t="s">
        <v>22</v>
      </c>
      <c r="F58" s="80" t="s">
        <v>7</v>
      </c>
      <c r="G58" s="81" t="s">
        <v>10</v>
      </c>
      <c r="H58" s="80" t="s">
        <v>393</v>
      </c>
      <c r="I58" s="80" t="s">
        <v>389</v>
      </c>
      <c r="J58" s="80" t="s">
        <v>390</v>
      </c>
      <c r="K58" s="80" t="str">
        <f>J58</f>
        <v>Contain</v>
      </c>
      <c r="L58" s="80" t="str">
        <f t="shared" si="1"/>
        <v>elIndicatorFlag</v>
      </c>
      <c r="M58" s="80" t="str">
        <f t="shared" si="2"/>
        <v>elIndicatorFlag</v>
      </c>
      <c r="N58" s="82"/>
      <c r="O58" s="80"/>
      <c r="P58" s="80" t="s">
        <v>234</v>
      </c>
      <c r="Q58" s="80"/>
    </row>
    <row r="59" spans="1:17">
      <c r="A59" s="90" t="s">
        <v>373</v>
      </c>
      <c r="B59" s="80" t="s">
        <v>385</v>
      </c>
      <c r="C59" s="80" t="s">
        <v>386</v>
      </c>
      <c r="D59" s="80">
        <v>0</v>
      </c>
      <c r="E59" s="80" t="s">
        <v>22</v>
      </c>
      <c r="F59" s="80" t="s">
        <v>7</v>
      </c>
      <c r="G59" s="81" t="s">
        <v>10</v>
      </c>
      <c r="H59" s="80" t="s">
        <v>387</v>
      </c>
      <c r="I59" s="80" t="s">
        <v>396</v>
      </c>
      <c r="J59" s="80" t="s">
        <v>376</v>
      </c>
      <c r="K59" s="80" t="str">
        <f t="shared" si="0"/>
        <v>Deal Source Deal Type</v>
      </c>
      <c r="L59" s="80" t="str">
        <f t="shared" si="1"/>
        <v>elDealSourceDealType</v>
      </c>
      <c r="M59" s="80" t="str">
        <f t="shared" si="2"/>
        <v>elDealSourceDealType</v>
      </c>
      <c r="N59" s="82"/>
      <c r="O59" s="80"/>
      <c r="P59" s="80" t="s">
        <v>234</v>
      </c>
      <c r="Q59" s="80"/>
    </row>
    <row r="60" spans="1:17">
      <c r="A60" s="90" t="s">
        <v>373</v>
      </c>
      <c r="B60" s="80"/>
      <c r="C60" s="80"/>
      <c r="D60" s="80"/>
      <c r="E60" s="80"/>
      <c r="F60" s="80" t="s">
        <v>255</v>
      </c>
      <c r="G60" s="81"/>
      <c r="H60" s="80" t="s">
        <v>252</v>
      </c>
      <c r="I60" s="80"/>
      <c r="J60" s="80" t="s">
        <v>253</v>
      </c>
      <c r="K60" s="80" t="str">
        <f t="shared" si="0"/>
        <v>Note</v>
      </c>
      <c r="L60" s="80" t="str">
        <f t="shared" si="1"/>
        <v>elNote</v>
      </c>
      <c r="M60" s="80" t="str">
        <f t="shared" si="2"/>
        <v>elNote</v>
      </c>
      <c r="N60" s="82" t="s">
        <v>258</v>
      </c>
      <c r="O60" s="80" t="str">
        <f>"Max length of " &amp; K60 &amp; " is 256."</f>
        <v>Max length of Note is 256.</v>
      </c>
      <c r="P60" s="80" t="s">
        <v>235</v>
      </c>
      <c r="Q60" s="80"/>
    </row>
    <row r="61" spans="1:17">
      <c r="A61" s="57" t="s">
        <v>77</v>
      </c>
      <c r="B61" s="58"/>
      <c r="C61" s="58"/>
      <c r="D61" s="58"/>
      <c r="E61" s="58"/>
      <c r="F61" s="58" t="s">
        <v>18</v>
      </c>
      <c r="G61" s="59"/>
      <c r="H61" s="58" t="s">
        <v>79</v>
      </c>
      <c r="I61" s="58"/>
      <c r="J61" s="58" t="s">
        <v>78</v>
      </c>
      <c r="K61" s="58" t="str">
        <f t="shared" si="0"/>
        <v>Parameter</v>
      </c>
      <c r="L61" s="58" t="str">
        <f t="shared" si="1"/>
        <v>elParam</v>
      </c>
      <c r="M61" s="58" t="str">
        <f t="shared" si="2"/>
        <v>elParam</v>
      </c>
      <c r="N61" s="60" t="s">
        <v>261</v>
      </c>
      <c r="O61" s="58" t="str">
        <f>K61 &amp; " is required.;Max length of " &amp; K61 &amp; " is 128."</f>
        <v>Parameter is required.;Max length of Parameter is 128.</v>
      </c>
      <c r="P61" s="58" t="s">
        <v>234</v>
      </c>
      <c r="Q61" s="58"/>
    </row>
    <row r="62" spans="1:17">
      <c r="A62" s="57" t="s">
        <v>77</v>
      </c>
      <c r="B62" s="58"/>
      <c r="C62" s="58"/>
      <c r="D62" s="58"/>
      <c r="E62" s="58"/>
      <c r="F62" s="58" t="s">
        <v>18</v>
      </c>
      <c r="G62" s="59"/>
      <c r="H62" s="58" t="s">
        <v>81</v>
      </c>
      <c r="I62" s="58"/>
      <c r="J62" s="58" t="s">
        <v>80</v>
      </c>
      <c r="K62" s="58" t="str">
        <f t="shared" si="0"/>
        <v>Value</v>
      </c>
      <c r="L62" s="58" t="str">
        <f t="shared" si="1"/>
        <v>elValue</v>
      </c>
      <c r="M62" s="58" t="str">
        <f t="shared" si="2"/>
        <v>elValue</v>
      </c>
      <c r="N62" s="60" t="s">
        <v>262</v>
      </c>
      <c r="O62" s="58" t="str">
        <f>K62 &amp; " is required.;Max length of " &amp; K62 &amp; " is 256."</f>
        <v>Value is required.;Max length of Value is 256.</v>
      </c>
      <c r="P62" s="58" t="s">
        <v>234</v>
      </c>
      <c r="Q62" s="58"/>
    </row>
    <row r="63" spans="1:17">
      <c r="A63" s="57" t="s">
        <v>77</v>
      </c>
      <c r="B63" s="58"/>
      <c r="C63" s="58"/>
      <c r="D63" s="58"/>
      <c r="E63" s="58"/>
      <c r="F63" s="58" t="s">
        <v>18</v>
      </c>
      <c r="G63" s="59"/>
      <c r="H63" s="58" t="s">
        <v>83</v>
      </c>
      <c r="I63" s="58"/>
      <c r="J63" s="58" t="s">
        <v>82</v>
      </c>
      <c r="K63" s="58" t="str">
        <f t="shared" si="0"/>
        <v>Description</v>
      </c>
      <c r="L63" s="58" t="str">
        <f t="shared" si="1"/>
        <v>elDescr</v>
      </c>
      <c r="M63" s="58" t="str">
        <f t="shared" si="2"/>
        <v>elDescr</v>
      </c>
      <c r="N63" s="60"/>
      <c r="O63" s="58"/>
      <c r="P63" s="58" t="s">
        <v>235</v>
      </c>
      <c r="Q63" s="58"/>
    </row>
    <row r="64" spans="1:17">
      <c r="A64" s="57" t="s">
        <v>77</v>
      </c>
      <c r="B64" s="58"/>
      <c r="C64" s="58"/>
      <c r="D64" s="58"/>
      <c r="E64" s="58"/>
      <c r="F64" s="58" t="s">
        <v>18</v>
      </c>
      <c r="G64" s="59"/>
      <c r="H64" s="58" t="s">
        <v>85</v>
      </c>
      <c r="I64" s="58"/>
      <c r="J64" s="58" t="s">
        <v>84</v>
      </c>
      <c r="K64" s="58" t="str">
        <f t="shared" si="0"/>
        <v>Category</v>
      </c>
      <c r="L64" s="58" t="str">
        <f t="shared" si="1"/>
        <v>elCat</v>
      </c>
      <c r="M64" s="58" t="str">
        <f t="shared" si="2"/>
        <v>elCat</v>
      </c>
      <c r="N64" s="60" t="s">
        <v>261</v>
      </c>
      <c r="O64" s="58" t="str">
        <f>K64 &amp; " is required.;Max length of " &amp; K64 &amp; " is 128."</f>
        <v>Category is required.;Max length of Category is 128.</v>
      </c>
      <c r="P64" s="58" t="s">
        <v>234</v>
      </c>
      <c r="Q64" s="58"/>
    </row>
    <row r="65" spans="1:17">
      <c r="A65" s="61" t="s">
        <v>86</v>
      </c>
      <c r="B65" s="62" t="s">
        <v>11</v>
      </c>
      <c r="C65" s="62" t="s">
        <v>13</v>
      </c>
      <c r="D65" s="62">
        <v>0</v>
      </c>
      <c r="E65" s="62" t="s">
        <v>22</v>
      </c>
      <c r="F65" s="62" t="s">
        <v>7</v>
      </c>
      <c r="G65" s="63" t="s">
        <v>10</v>
      </c>
      <c r="H65" s="62" t="s">
        <v>15</v>
      </c>
      <c r="I65" s="62" t="s">
        <v>28</v>
      </c>
      <c r="J65" s="62" t="s">
        <v>94</v>
      </c>
      <c r="K65" s="62" t="str">
        <f t="shared" si="0"/>
        <v xml:space="preserve">Country </v>
      </c>
      <c r="L65" s="62" t="str">
        <f t="shared" si="1"/>
        <v>elCountry</v>
      </c>
      <c r="M65" s="62" t="str">
        <f t="shared" si="2"/>
        <v>elCountry</v>
      </c>
      <c r="N65" s="62"/>
      <c r="O65" s="62"/>
      <c r="P65" s="62" t="s">
        <v>234</v>
      </c>
      <c r="Q65" s="62" t="s">
        <v>365</v>
      </c>
    </row>
    <row r="66" spans="1:17">
      <c r="A66" s="61" t="s">
        <v>86</v>
      </c>
      <c r="B66" s="62"/>
      <c r="C66" s="62"/>
      <c r="D66" s="62"/>
      <c r="E66" s="62"/>
      <c r="F66" s="62" t="s">
        <v>18</v>
      </c>
      <c r="G66" s="63"/>
      <c r="H66" s="62" t="s">
        <v>87</v>
      </c>
      <c r="I66" s="62"/>
      <c r="J66" s="62" t="s">
        <v>228</v>
      </c>
      <c r="K66" s="62" t="str">
        <f>J66</f>
        <v>T1 ($)</v>
      </c>
      <c r="L66" s="62" t="str">
        <f>"el" &amp; UPPER(MID(H66, 1, 1)) &amp; MID(H66, 2, LEN(H66)-1)</f>
        <v>elT1</v>
      </c>
      <c r="M66" s="62" t="str">
        <f>L66</f>
        <v>elT1</v>
      </c>
      <c r="N66" s="64" t="s">
        <v>274</v>
      </c>
      <c r="O66" s="62" t="str">
        <f>K66 &amp; " is required.;" &amp; K66 &amp; " should be positive numeric, with maximum 2 decimal places, like 10.25;Max length of "&amp;K66&amp;" is 18."</f>
        <v>T1 ($) is required.;T1 ($) should be positive numeric, with maximum 2 decimal places, like 10.25;Max length of T1 ($) is 18.</v>
      </c>
      <c r="P66" s="62" t="s">
        <v>234</v>
      </c>
      <c r="Q66" s="62" t="s">
        <v>97</v>
      </c>
    </row>
    <row r="67" spans="1:17">
      <c r="A67" s="61" t="s">
        <v>86</v>
      </c>
      <c r="B67" s="62" t="s">
        <v>0</v>
      </c>
      <c r="C67" s="62" t="s">
        <v>3</v>
      </c>
      <c r="D67" s="62">
        <v>0</v>
      </c>
      <c r="E67" s="62" t="s">
        <v>22</v>
      </c>
      <c r="F67" s="62" t="s">
        <v>7</v>
      </c>
      <c r="G67" s="63" t="s">
        <v>10</v>
      </c>
      <c r="H67" s="62" t="s">
        <v>141</v>
      </c>
      <c r="I67" s="62" t="s">
        <v>40</v>
      </c>
      <c r="J67" s="62" t="s">
        <v>8</v>
      </c>
      <c r="K67" s="62" t="str">
        <f>J67</f>
        <v>Business Unit</v>
      </c>
      <c r="L67" s="62" t="str">
        <f>"el" &amp; UPPER(MID(H67, 1, 1)) &amp; MID(H67, 2, LEN(H67)-1)</f>
        <v>elBusinessUnit</v>
      </c>
      <c r="M67" s="62" t="str">
        <f>L67</f>
        <v>elBusinessUnit</v>
      </c>
      <c r="N67" s="62"/>
      <c r="O67" s="62"/>
      <c r="P67" s="62" t="s">
        <v>234</v>
      </c>
      <c r="Q67" s="62" t="s">
        <v>365</v>
      </c>
    </row>
    <row r="68" spans="1:17">
      <c r="A68" s="61" t="s">
        <v>86</v>
      </c>
      <c r="B68" s="62"/>
      <c r="C68" s="62"/>
      <c r="D68" s="62"/>
      <c r="E68" s="62"/>
      <c r="F68" s="62" t="s">
        <v>18</v>
      </c>
      <c r="G68" s="63"/>
      <c r="H68" s="62" t="s">
        <v>88</v>
      </c>
      <c r="I68" s="62"/>
      <c r="J68" s="62" t="s">
        <v>229</v>
      </c>
      <c r="K68" s="62" t="str">
        <f>J68</f>
        <v>T2 ($)</v>
      </c>
      <c r="L68" s="62" t="str">
        <f>"el" &amp; UPPER(MID(H68, 1, 1)) &amp; MID(H68, 2, LEN(H68)-1)</f>
        <v>elT2</v>
      </c>
      <c r="M68" s="62" t="str">
        <f>L68</f>
        <v>elT2</v>
      </c>
      <c r="N68" s="64" t="s">
        <v>274</v>
      </c>
      <c r="O68" s="62" t="str">
        <f>K68 &amp; " is required.;" &amp; K68 &amp; " should be positive numeric, with maximum 2 decimal places, like 10.25;Max length of "&amp;K68&amp;" is 18."</f>
        <v>T2 ($) is required.;T2 ($) should be positive numeric, with maximum 2 decimal places, like 10.25;Max length of T2 ($) is 18.</v>
      </c>
      <c r="P68" s="62" t="s">
        <v>234</v>
      </c>
      <c r="Q68" s="62" t="s">
        <v>97</v>
      </c>
    </row>
    <row r="69" spans="1:17">
      <c r="A69" s="61" t="s">
        <v>86</v>
      </c>
      <c r="B69" s="62"/>
      <c r="C69" s="62"/>
      <c r="D69" s="62"/>
      <c r="E69" s="62"/>
      <c r="F69" s="62" t="s">
        <v>18</v>
      </c>
      <c r="G69" s="63"/>
      <c r="H69" s="62" t="s">
        <v>47</v>
      </c>
      <c r="I69" s="62"/>
      <c r="J69" s="62" t="s">
        <v>231</v>
      </c>
      <c r="K69" s="62" t="s">
        <v>46</v>
      </c>
      <c r="L69" s="62" t="str">
        <f>"el" &amp; UPPER(MID(H69, 1, 1)) &amp; MID(H69, 2, LEN(H69)-1)</f>
        <v>elAmid2</v>
      </c>
      <c r="M69" s="62" t="str">
        <f>L69</f>
        <v>elAmid2</v>
      </c>
      <c r="N69" s="64" t="s">
        <v>257</v>
      </c>
      <c r="O69" s="62" t="str">
        <f>"Please input a valid AMID2 or an asterisk.;Max length of " &amp; K69  &amp; " is 15."</f>
        <v>Please input a valid AMID2 or an asterisk.;Max length of AMID2 is 15.</v>
      </c>
      <c r="P69" s="62" t="s">
        <v>235</v>
      </c>
      <c r="Q69" s="62" t="s">
        <v>365</v>
      </c>
    </row>
    <row r="70" spans="1:17">
      <c r="A70" s="61" t="s">
        <v>86</v>
      </c>
      <c r="B70" s="62"/>
      <c r="C70" s="62"/>
      <c r="D70" s="62"/>
      <c r="E70" s="62"/>
      <c r="F70" s="62" t="s">
        <v>18</v>
      </c>
      <c r="G70" s="63"/>
      <c r="H70" s="62" t="s">
        <v>89</v>
      </c>
      <c r="I70" s="62"/>
      <c r="J70" s="62" t="s">
        <v>230</v>
      </c>
      <c r="K70" s="62" t="str">
        <f>J70</f>
        <v>T3 ($)</v>
      </c>
      <c r="L70" s="62" t="str">
        <f>"el" &amp; UPPER(MID(H70, 1, 1)) &amp; MID(H70, 2, LEN(H70)-1)</f>
        <v>elT3</v>
      </c>
      <c r="M70" s="62" t="str">
        <f>L70</f>
        <v>elT3</v>
      </c>
      <c r="N70" s="64" t="s">
        <v>274</v>
      </c>
      <c r="O70" s="62" t="str">
        <f>K70 &amp; " is required.;" &amp; K70 &amp; " should be positive numeric, with maximum 2 decimal places, like 10.25;Max length of "&amp;K70&amp;" is 18."</f>
        <v>T3 ($) is required.;T3 ($) should be positive numeric, with maximum 2 decimal places, like 10.25;Max length of T3 ($) is 18.</v>
      </c>
      <c r="P70" s="62" t="s">
        <v>234</v>
      </c>
      <c r="Q70" s="62" t="s">
        <v>97</v>
      </c>
    </row>
    <row r="71" spans="1:17">
      <c r="A71" s="61" t="s">
        <v>86</v>
      </c>
      <c r="B71" s="62" t="s">
        <v>243</v>
      </c>
      <c r="C71" s="62" t="s">
        <v>244</v>
      </c>
      <c r="D71" s="62">
        <v>0</v>
      </c>
      <c r="E71" s="62" t="s">
        <v>22</v>
      </c>
      <c r="F71" s="62" t="s">
        <v>7</v>
      </c>
      <c r="G71" s="63" t="s">
        <v>10</v>
      </c>
      <c r="H71" s="62" t="s">
        <v>90</v>
      </c>
      <c r="I71" s="62" t="s">
        <v>90</v>
      </c>
      <c r="J71" s="62" t="s">
        <v>91</v>
      </c>
      <c r="K71" s="62" t="str">
        <f>J71</f>
        <v>Unverified Customer Pricing Method</v>
      </c>
      <c r="L71" s="62" t="str">
        <f>"el" &amp; UPPER(MID(H71, 1, 1)) &amp; MID(H71, 2, LEN(H71)-1)</f>
        <v>elUnverCustPrcMthd</v>
      </c>
      <c r="M71" s="62" t="str">
        <f>L71</f>
        <v>elUnverCustPrcMthd</v>
      </c>
      <c r="N71" s="62"/>
      <c r="O71" s="62"/>
      <c r="P71" s="62" t="s">
        <v>234</v>
      </c>
      <c r="Q71" s="62" t="s">
        <v>365</v>
      </c>
    </row>
    <row r="72" spans="1:17">
      <c r="A72" s="61" t="s">
        <v>86</v>
      </c>
      <c r="B72" s="62"/>
      <c r="C72" s="62"/>
      <c r="D72" s="62"/>
      <c r="E72" s="62"/>
      <c r="F72" s="62" t="s">
        <v>18</v>
      </c>
      <c r="G72" s="63"/>
      <c r="H72" s="77" t="s">
        <v>343</v>
      </c>
      <c r="I72" s="62"/>
      <c r="J72" s="62" t="s">
        <v>344</v>
      </c>
      <c r="K72" s="62" t="str">
        <f>J72</f>
        <v>Hold Initial Price ($)</v>
      </c>
      <c r="L72" s="62" t="str">
        <f>"el" &amp; UPPER(MID(H72, 1, 1)) &amp; MID(H72, 2, LEN(H72)-1)</f>
        <v>elHoldIntlPrc</v>
      </c>
      <c r="M72" s="62" t="str">
        <f>L72</f>
        <v>elHoldIntlPrc</v>
      </c>
      <c r="N72" s="91" t="s">
        <v>398</v>
      </c>
      <c r="O72" s="77" t="str">
        <f>K72&amp;" should be empty or positive numeric with maximum 18 integer and 2 decimal places, like 10.25."</f>
        <v>Hold Initial Price ($) should be empty or positive numeric with maximum 18 integer and 2 decimal places, like 10.25.</v>
      </c>
      <c r="P72" s="62" t="s">
        <v>235</v>
      </c>
      <c r="Q72" s="62" t="s">
        <v>97</v>
      </c>
    </row>
    <row r="73" spans="1:17">
      <c r="A73" s="61" t="s">
        <v>86</v>
      </c>
      <c r="B73" s="62"/>
      <c r="C73" s="62"/>
      <c r="D73" s="62"/>
      <c r="E73" s="62"/>
      <c r="F73" s="62" t="s">
        <v>366</v>
      </c>
      <c r="G73" s="63"/>
      <c r="H73" s="62"/>
      <c r="I73" s="62"/>
      <c r="J73" s="62"/>
      <c r="K73" s="62"/>
      <c r="L73" s="62"/>
      <c r="M73" s="62"/>
      <c r="N73" s="62"/>
      <c r="O73" s="62"/>
      <c r="P73" s="62"/>
      <c r="Q73" s="62" t="s">
        <v>365</v>
      </c>
    </row>
    <row r="74" spans="1:17">
      <c r="A74" s="61" t="s">
        <v>86</v>
      </c>
      <c r="B74" s="62"/>
      <c r="C74" s="62"/>
      <c r="D74" s="62"/>
      <c r="E74" s="62"/>
      <c r="F74" s="62" t="s">
        <v>18</v>
      </c>
      <c r="G74" s="63"/>
      <c r="H74" s="77" t="s">
        <v>353</v>
      </c>
      <c r="I74" s="62"/>
      <c r="J74" s="62" t="s">
        <v>352</v>
      </c>
      <c r="K74" s="62" t="str">
        <f t="shared" ref="K74" si="25">J74</f>
        <v>PPS Hold Initial Price ($)</v>
      </c>
      <c r="L74" s="62" t="str">
        <f t="shared" ref="L74" si="26">"el" &amp; UPPER(MID(H74, 1, 1)) &amp; MID(H74, 2, LEN(H74)-1)</f>
        <v>elPpsHoldIntlPrc</v>
      </c>
      <c r="M74" s="62" t="str">
        <f t="shared" ref="M74" si="27">L74</f>
        <v>elPpsHoldIntlPrc</v>
      </c>
      <c r="N74" s="91" t="s">
        <v>398</v>
      </c>
      <c r="O74" s="77" t="str">
        <f>K74&amp;" should be empty or positive numeric with maximum 18 integer and 2 decimal places, like 10.25."</f>
        <v>PPS Hold Initial Price ($) should be empty or positive numeric with maximum 18 integer and 2 decimal places, like 10.25.</v>
      </c>
      <c r="P74" s="62" t="s">
        <v>235</v>
      </c>
      <c r="Q74" s="62" t="s">
        <v>97</v>
      </c>
    </row>
    <row r="75" spans="1:17">
      <c r="A75" s="61" t="s">
        <v>86</v>
      </c>
      <c r="B75" s="62"/>
      <c r="C75" s="62"/>
      <c r="D75" s="62"/>
      <c r="E75" s="62"/>
      <c r="F75" s="62" t="s">
        <v>255</v>
      </c>
      <c r="G75" s="63"/>
      <c r="H75" s="62" t="s">
        <v>252</v>
      </c>
      <c r="I75" s="62"/>
      <c r="J75" s="62" t="s">
        <v>253</v>
      </c>
      <c r="K75" s="62" t="str">
        <f t="shared" si="0"/>
        <v>Note</v>
      </c>
      <c r="L75" s="62" t="str">
        <f t="shared" si="1"/>
        <v>elNote</v>
      </c>
      <c r="M75" s="62" t="str">
        <f t="shared" si="2"/>
        <v>elNote</v>
      </c>
      <c r="N75" s="64" t="s">
        <v>258</v>
      </c>
      <c r="O75" s="62" t="str">
        <f>"Max length of " &amp; K75 &amp; " is 256."</f>
        <v>Max length of Note is 256.</v>
      </c>
      <c r="P75" s="62" t="s">
        <v>235</v>
      </c>
      <c r="Q75" s="62" t="s">
        <v>251</v>
      </c>
    </row>
    <row r="76" spans="1:17" s="86" customFormat="1">
      <c r="A76" s="57" t="s">
        <v>108</v>
      </c>
      <c r="B76" s="57" t="s">
        <v>553</v>
      </c>
      <c r="C76" s="57" t="s">
        <v>554</v>
      </c>
      <c r="D76" s="57">
        <v>0</v>
      </c>
      <c r="E76" s="57" t="s">
        <v>22</v>
      </c>
      <c r="F76" s="57" t="s">
        <v>7</v>
      </c>
      <c r="G76" s="59" t="s">
        <v>10</v>
      </c>
      <c r="H76" s="57" t="s">
        <v>552</v>
      </c>
      <c r="I76" s="57" t="s">
        <v>552</v>
      </c>
      <c r="J76" s="57" t="s">
        <v>555</v>
      </c>
      <c r="K76" s="57" t="str">
        <f>J76</f>
        <v>Tenant</v>
      </c>
      <c r="L76" s="57" t="str">
        <f>"el" &amp; UPPER(MID(H76, 1, 1)) &amp; MID(H76, 2, LEN(H76)-1)</f>
        <v>elTenantCode</v>
      </c>
      <c r="M76" s="57" t="str">
        <f>L76</f>
        <v>elTenantCode</v>
      </c>
      <c r="N76" s="60"/>
      <c r="O76" s="58"/>
      <c r="P76" s="57" t="s">
        <v>234</v>
      </c>
      <c r="Q76" s="57"/>
    </row>
    <row r="77" spans="1:17" s="86" customFormat="1">
      <c r="A77" s="57" t="s">
        <v>108</v>
      </c>
      <c r="B77" s="57"/>
      <c r="C77" s="57"/>
      <c r="D77" s="57"/>
      <c r="E77" s="57"/>
      <c r="F77" s="57" t="s">
        <v>18</v>
      </c>
      <c r="G77" s="57"/>
      <c r="H77" s="57" t="s">
        <v>110</v>
      </c>
      <c r="I77" s="57"/>
      <c r="J77" s="57" t="s">
        <v>109</v>
      </c>
      <c r="K77" s="57" t="str">
        <f t="shared" si="0"/>
        <v>Email</v>
      </c>
      <c r="L77" s="57" t="str">
        <f t="shared" si="1"/>
        <v>elEmail</v>
      </c>
      <c r="M77" s="57" t="str">
        <f t="shared" si="2"/>
        <v>elEmail</v>
      </c>
      <c r="N77" s="60" t="s">
        <v>263</v>
      </c>
      <c r="O77" s="58" t="str">
        <f>K77 &amp; " is required.;Email format is like john.doe@hp.com"</f>
        <v>Email is required.;Email format is like john.doe@hp.com</v>
      </c>
      <c r="P77" s="57" t="s">
        <v>234</v>
      </c>
      <c r="Q77" s="57"/>
    </row>
    <row r="78" spans="1:17" s="86" customFormat="1">
      <c r="A78" s="57" t="s">
        <v>108</v>
      </c>
      <c r="B78" s="57"/>
      <c r="C78" s="57"/>
      <c r="D78" s="57"/>
      <c r="E78" s="57"/>
      <c r="F78" s="57" t="s">
        <v>18</v>
      </c>
      <c r="G78" s="57"/>
      <c r="H78" s="57" t="s">
        <v>112</v>
      </c>
      <c r="I78" s="57"/>
      <c r="J78" s="57" t="s">
        <v>111</v>
      </c>
      <c r="K78" s="57" t="str">
        <f t="shared" si="0"/>
        <v>First Name</v>
      </c>
      <c r="L78" s="57" t="str">
        <f t="shared" si="1"/>
        <v>elFirstName</v>
      </c>
      <c r="M78" s="57" t="str">
        <f t="shared" si="2"/>
        <v>elFirstName</v>
      </c>
      <c r="N78" s="60" t="s">
        <v>240</v>
      </c>
      <c r="O78" s="58" t="str">
        <f>K78 &amp; " is required."</f>
        <v>First Name is required.</v>
      </c>
      <c r="P78" s="57" t="s">
        <v>234</v>
      </c>
      <c r="Q78" s="57"/>
    </row>
    <row r="79" spans="1:17" s="86" customFormat="1">
      <c r="A79" s="57" t="s">
        <v>108</v>
      </c>
      <c r="B79" s="57"/>
      <c r="C79" s="57"/>
      <c r="D79" s="57"/>
      <c r="E79" s="57"/>
      <c r="F79" s="57" t="s">
        <v>18</v>
      </c>
      <c r="G79" s="57"/>
      <c r="H79" s="57" t="s">
        <v>114</v>
      </c>
      <c r="I79" s="57"/>
      <c r="J79" s="57" t="s">
        <v>113</v>
      </c>
      <c r="K79" s="57" t="str">
        <f t="shared" si="0"/>
        <v>Last Name</v>
      </c>
      <c r="L79" s="57" t="str">
        <f t="shared" si="1"/>
        <v>elLastName</v>
      </c>
      <c r="M79" s="57" t="str">
        <f t="shared" si="2"/>
        <v>elLastName</v>
      </c>
      <c r="N79" s="60" t="s">
        <v>240</v>
      </c>
      <c r="O79" s="58" t="str">
        <f>K79 &amp; " is required."</f>
        <v>Last Name is required.</v>
      </c>
      <c r="P79" s="57" t="s">
        <v>234</v>
      </c>
      <c r="Q79" s="57"/>
    </row>
    <row r="80" spans="1:17" s="86" customFormat="1">
      <c r="A80" s="57" t="s">
        <v>108</v>
      </c>
      <c r="B80" s="57" t="s">
        <v>297</v>
      </c>
      <c r="C80" s="57" t="s">
        <v>296</v>
      </c>
      <c r="D80" s="57">
        <v>0</v>
      </c>
      <c r="E80" s="57" t="s">
        <v>22</v>
      </c>
      <c r="F80" s="57" t="s">
        <v>7</v>
      </c>
      <c r="G80" s="59" t="s">
        <v>10</v>
      </c>
      <c r="H80" s="57" t="s">
        <v>295</v>
      </c>
      <c r="I80" s="57" t="s">
        <v>295</v>
      </c>
      <c r="J80" s="57" t="s">
        <v>137</v>
      </c>
      <c r="K80" s="57" t="str">
        <f t="shared" si="0"/>
        <v>Role</v>
      </c>
      <c r="L80" s="57" t="str">
        <f t="shared" si="1"/>
        <v>elRole</v>
      </c>
      <c r="M80" s="57" t="str">
        <f t="shared" si="2"/>
        <v>elRole</v>
      </c>
      <c r="N80" s="60"/>
      <c r="O80" s="58"/>
      <c r="P80" s="57" t="s">
        <v>234</v>
      </c>
      <c r="Q80" s="57"/>
    </row>
    <row r="81" spans="1:17" s="86" customFormat="1">
      <c r="A81" s="57" t="s">
        <v>108</v>
      </c>
      <c r="B81" s="57"/>
      <c r="C81" s="57"/>
      <c r="D81" s="57"/>
      <c r="E81" s="57" t="s">
        <v>92</v>
      </c>
      <c r="F81" s="57" t="s">
        <v>93</v>
      </c>
      <c r="G81" s="57"/>
      <c r="H81" s="57" t="s">
        <v>116</v>
      </c>
      <c r="I81" s="57" t="s">
        <v>115</v>
      </c>
      <c r="J81" s="57" t="s">
        <v>138</v>
      </c>
      <c r="K81" s="57" t="str">
        <f t="shared" si="0"/>
        <v>Active</v>
      </c>
      <c r="L81" s="57" t="str">
        <f t="shared" si="1"/>
        <v>elStatusFlag</v>
      </c>
      <c r="M81" s="57" t="str">
        <f t="shared" si="2"/>
        <v>elStatusFlag</v>
      </c>
      <c r="N81" s="57"/>
      <c r="O81" s="57" t="str">
        <f t="shared" ref="O81" si="28">IF(N81="Y", J81 &amp; " is required.", "")</f>
        <v/>
      </c>
      <c r="P81" s="57" t="s">
        <v>235</v>
      </c>
      <c r="Q81" s="57"/>
    </row>
    <row r="82" spans="1:17">
      <c r="A82" s="72" t="s">
        <v>509</v>
      </c>
      <c r="B82" s="73" t="s">
        <v>269</v>
      </c>
      <c r="C82" s="73" t="s">
        <v>270</v>
      </c>
      <c r="D82" s="73">
        <v>0</v>
      </c>
      <c r="E82" s="73" t="s">
        <v>22</v>
      </c>
      <c r="F82" s="73" t="s">
        <v>7</v>
      </c>
      <c r="G82" s="74" t="s">
        <v>10</v>
      </c>
      <c r="H82" s="73" t="s">
        <v>267</v>
      </c>
      <c r="I82" s="73" t="s">
        <v>267</v>
      </c>
      <c r="J82" s="73" t="s">
        <v>268</v>
      </c>
      <c r="K82" s="73" t="s">
        <v>268</v>
      </c>
      <c r="L82" s="73" t="str">
        <f t="shared" ref="L82:L83" si="29">"el" &amp; UPPER(MID(H82, 1, 1)) &amp; MID(H82, 2, LEN(H82)-1)</f>
        <v>elRouteToMarket</v>
      </c>
      <c r="M82" s="73" t="str">
        <f t="shared" ref="M82:M83" si="30">L82</f>
        <v>elRouteToMarket</v>
      </c>
      <c r="N82" s="75"/>
      <c r="O82" s="73"/>
      <c r="P82" s="73" t="s">
        <v>234</v>
      </c>
      <c r="Q82" s="73"/>
    </row>
    <row r="83" spans="1:17">
      <c r="A83" s="72" t="s">
        <v>509</v>
      </c>
      <c r="B83" s="73" t="s">
        <v>125</v>
      </c>
      <c r="C83" s="73" t="s">
        <v>126</v>
      </c>
      <c r="D83" s="73">
        <v>0</v>
      </c>
      <c r="E83" s="73" t="s">
        <v>22</v>
      </c>
      <c r="F83" s="73" t="s">
        <v>7</v>
      </c>
      <c r="G83" s="74" t="s">
        <v>10</v>
      </c>
      <c r="H83" s="73" t="s">
        <v>76</v>
      </c>
      <c r="I83" s="73" t="s">
        <v>76</v>
      </c>
      <c r="J83" s="73" t="s">
        <v>127</v>
      </c>
      <c r="K83" s="73" t="s">
        <v>128</v>
      </c>
      <c r="L83" s="73" t="str">
        <f t="shared" si="29"/>
        <v>elRegion</v>
      </c>
      <c r="M83" s="73" t="str">
        <f t="shared" si="30"/>
        <v>elRegion</v>
      </c>
      <c r="N83" s="75"/>
      <c r="O83" s="73"/>
      <c r="P83" s="73" t="s">
        <v>234</v>
      </c>
      <c r="Q83" s="73"/>
    </row>
    <row r="84" spans="1:17">
      <c r="A84" s="72" t="s">
        <v>509</v>
      </c>
      <c r="B84" s="73" t="s">
        <v>11</v>
      </c>
      <c r="C84" s="73" t="s">
        <v>13</v>
      </c>
      <c r="D84" s="73">
        <v>0</v>
      </c>
      <c r="E84" s="73" t="s">
        <v>22</v>
      </c>
      <c r="F84" s="73" t="s">
        <v>7</v>
      </c>
      <c r="G84" s="74" t="s">
        <v>10</v>
      </c>
      <c r="H84" s="73" t="s">
        <v>15</v>
      </c>
      <c r="I84" s="73" t="s">
        <v>28</v>
      </c>
      <c r="J84" s="73" t="s">
        <v>345</v>
      </c>
      <c r="K84" s="73" t="s">
        <v>94</v>
      </c>
      <c r="L84" s="73" t="str">
        <f>"el" &amp; UPPER(MID(H84, 1, 1)) &amp; MID(H84, 2, LEN(H84)-1)</f>
        <v>elCountry</v>
      </c>
      <c r="M84" s="73" t="str">
        <f>L84</f>
        <v>elCountry</v>
      </c>
      <c r="N84" s="73"/>
      <c r="O84" s="73"/>
      <c r="P84" s="73" t="s">
        <v>235</v>
      </c>
      <c r="Q84" s="73"/>
    </row>
    <row r="85" spans="1:17">
      <c r="A85" s="72" t="s">
        <v>509</v>
      </c>
      <c r="B85" s="73" t="s">
        <v>518</v>
      </c>
      <c r="C85" s="73" t="s">
        <v>520</v>
      </c>
      <c r="D85" s="73">
        <v>0</v>
      </c>
      <c r="E85" s="73" t="s">
        <v>22</v>
      </c>
      <c r="F85" s="73" t="s">
        <v>7</v>
      </c>
      <c r="G85" s="74" t="s">
        <v>10</v>
      </c>
      <c r="H85" s="73" t="s">
        <v>516</v>
      </c>
      <c r="I85" s="73" t="s">
        <v>504</v>
      </c>
      <c r="J85" s="73" t="s">
        <v>513</v>
      </c>
      <c r="K85" s="73" t="s">
        <v>513</v>
      </c>
      <c r="L85" s="73" t="str">
        <f t="shared" ref="L85:L86" si="31">"el" &amp; UPPER(MID(H85, 1, 1)) &amp; MID(H85, 2, LEN(H85)-1)</f>
        <v>elBusinessGroup</v>
      </c>
      <c r="M85" s="73" t="str">
        <f t="shared" ref="M85:M86" si="32">L85</f>
        <v>elBusinessGroup</v>
      </c>
      <c r="N85" s="75"/>
      <c r="O85" s="73"/>
      <c r="P85" s="73" t="s">
        <v>234</v>
      </c>
      <c r="Q85" s="73"/>
    </row>
    <row r="86" spans="1:17">
      <c r="A86" s="72" t="s">
        <v>509</v>
      </c>
      <c r="B86" s="73" t="s">
        <v>519</v>
      </c>
      <c r="C86" s="73" t="s">
        <v>521</v>
      </c>
      <c r="D86" s="73">
        <v>0</v>
      </c>
      <c r="E86" s="73" t="s">
        <v>22</v>
      </c>
      <c r="F86" s="73" t="s">
        <v>7</v>
      </c>
      <c r="G86" s="74" t="s">
        <v>10</v>
      </c>
      <c r="H86" s="73" t="s">
        <v>517</v>
      </c>
      <c r="I86" s="73" t="s">
        <v>506</v>
      </c>
      <c r="J86" s="73" t="s">
        <v>514</v>
      </c>
      <c r="K86" s="73" t="s">
        <v>515</v>
      </c>
      <c r="L86" s="73" t="str">
        <f t="shared" si="31"/>
        <v>elBusinessModel</v>
      </c>
      <c r="M86" s="73" t="str">
        <f t="shared" si="32"/>
        <v>elBusinessModel</v>
      </c>
      <c r="N86" s="75"/>
      <c r="O86" s="73"/>
      <c r="P86" s="73" t="s">
        <v>235</v>
      </c>
      <c r="Q86" s="73"/>
    </row>
    <row r="87" spans="1:17">
      <c r="A87" s="72" t="s">
        <v>509</v>
      </c>
      <c r="B87" s="73"/>
      <c r="C87" s="73"/>
      <c r="D87" s="73"/>
      <c r="E87" s="73"/>
      <c r="F87" s="73" t="s">
        <v>255</v>
      </c>
      <c r="G87" s="74"/>
      <c r="H87" s="73" t="s">
        <v>252</v>
      </c>
      <c r="I87" s="73"/>
      <c r="J87" s="73" t="s">
        <v>253</v>
      </c>
      <c r="K87" s="73" t="str">
        <f t="shared" ref="K87" si="33">J87</f>
        <v>Note</v>
      </c>
      <c r="L87" s="73" t="str">
        <f t="shared" ref="L87:L91" si="34">"el" &amp; UPPER(MID(H87, 1, 1)) &amp; MID(H87, 2, LEN(H87)-1)</f>
        <v>elNote</v>
      </c>
      <c r="M87" s="73" t="str">
        <f t="shared" ref="M87:M91" si="35">L87</f>
        <v>elNote</v>
      </c>
      <c r="N87" s="75" t="s">
        <v>258</v>
      </c>
      <c r="O87" s="73" t="str">
        <f>"Max length of " &amp; K87 &amp; " is 256."</f>
        <v>Max length of Note is 256.</v>
      </c>
      <c r="P87" s="73" t="s">
        <v>235</v>
      </c>
      <c r="Q87" s="73"/>
    </row>
    <row r="88" spans="1:17" s="76" customFormat="1">
      <c r="A88" s="79" t="s">
        <v>528</v>
      </c>
      <c r="B88" s="80"/>
      <c r="C88" s="80"/>
      <c r="D88" s="80"/>
      <c r="E88" s="80"/>
      <c r="F88" s="80" t="s">
        <v>18</v>
      </c>
      <c r="G88" s="81"/>
      <c r="H88" s="80" t="s">
        <v>532</v>
      </c>
      <c r="I88" s="80"/>
      <c r="J88" s="80" t="s">
        <v>537</v>
      </c>
      <c r="K88" s="80" t="str">
        <f>J88</f>
        <v>Customer</v>
      </c>
      <c r="L88" s="80" t="str">
        <f>"el" &amp; UPPER(MID(H88, 1, 1)) &amp; MID(H88, 2, LEN(H88)-1)</f>
        <v>elCustId</v>
      </c>
      <c r="M88" s="80" t="str">
        <f>L88</f>
        <v>elCustId</v>
      </c>
      <c r="N88" s="82" t="s">
        <v>256</v>
      </c>
      <c r="O88" s="80" t="str">
        <f>K88 &amp; " is required.;Max length of "&amp;K88&amp;" is 32."</f>
        <v>Customer is required.;Max length of Customer is 32.</v>
      </c>
      <c r="P88" s="80" t="s">
        <v>234</v>
      </c>
      <c r="Q88" s="80"/>
    </row>
    <row r="89" spans="1:17" s="76" customFormat="1">
      <c r="A89" s="79" t="s">
        <v>528</v>
      </c>
      <c r="B89" s="80" t="s">
        <v>531</v>
      </c>
      <c r="C89" s="80" t="s">
        <v>533</v>
      </c>
      <c r="D89" s="80">
        <v>0</v>
      </c>
      <c r="E89" s="80" t="s">
        <v>22</v>
      </c>
      <c r="F89" s="80" t="s">
        <v>7</v>
      </c>
      <c r="G89" s="81" t="s">
        <v>10</v>
      </c>
      <c r="H89" s="80" t="s">
        <v>530</v>
      </c>
      <c r="I89" s="80" t="s">
        <v>530</v>
      </c>
      <c r="J89" s="80" t="s">
        <v>538</v>
      </c>
      <c r="K89" s="80" t="str">
        <f>J89</f>
        <v>Customer Type</v>
      </c>
      <c r="L89" s="80" t="str">
        <f t="shared" si="34"/>
        <v>elIdType</v>
      </c>
      <c r="M89" s="80" t="str">
        <f t="shared" si="35"/>
        <v>elIdType</v>
      </c>
      <c r="N89" s="82"/>
      <c r="O89" s="80"/>
      <c r="P89" s="80" t="s">
        <v>234</v>
      </c>
      <c r="Q89" s="80"/>
    </row>
    <row r="90" spans="1:17">
      <c r="A90" s="79" t="s">
        <v>528</v>
      </c>
      <c r="B90" s="80"/>
      <c r="C90" s="80"/>
      <c r="D90" s="80"/>
      <c r="E90" s="80"/>
      <c r="F90" s="80" t="s">
        <v>255</v>
      </c>
      <c r="G90" s="81"/>
      <c r="H90" s="80" t="s">
        <v>252</v>
      </c>
      <c r="I90" s="80"/>
      <c r="J90" s="80" t="s">
        <v>253</v>
      </c>
      <c r="K90" s="80" t="str">
        <f t="shared" ref="K90:K91" si="36">J90</f>
        <v>Note</v>
      </c>
      <c r="L90" s="80" t="str">
        <f t="shared" si="34"/>
        <v>elNote</v>
      </c>
      <c r="M90" s="80" t="str">
        <f t="shared" si="35"/>
        <v>elNote</v>
      </c>
      <c r="N90" s="82" t="s">
        <v>258</v>
      </c>
      <c r="O90" s="80" t="str">
        <f>"Max length of " &amp; K90 &amp; " is 256."</f>
        <v>Max length of Note is 256.</v>
      </c>
      <c r="P90" s="80" t="s">
        <v>235</v>
      </c>
      <c r="Q90" s="80"/>
    </row>
    <row r="91" spans="1:17">
      <c r="A91" s="61" t="s">
        <v>529</v>
      </c>
      <c r="B91" s="62" t="s">
        <v>11</v>
      </c>
      <c r="C91" s="62" t="s">
        <v>13</v>
      </c>
      <c r="D91" s="62">
        <v>0</v>
      </c>
      <c r="E91" s="62" t="s">
        <v>22</v>
      </c>
      <c r="F91" s="62" t="s">
        <v>7</v>
      </c>
      <c r="G91" s="63" t="s">
        <v>10</v>
      </c>
      <c r="H91" s="62" t="s">
        <v>15</v>
      </c>
      <c r="I91" s="62" t="s">
        <v>28</v>
      </c>
      <c r="J91" s="62" t="s">
        <v>94</v>
      </c>
      <c r="K91" s="62" t="str">
        <f t="shared" si="36"/>
        <v xml:space="preserve">Country </v>
      </c>
      <c r="L91" s="62" t="str">
        <f t="shared" si="34"/>
        <v>elCountry</v>
      </c>
      <c r="M91" s="62" t="str">
        <f t="shared" si="35"/>
        <v>elCountry</v>
      </c>
      <c r="N91" s="62"/>
      <c r="O91" s="62"/>
      <c r="P91" s="62" t="s">
        <v>234</v>
      </c>
      <c r="Q91" s="62"/>
    </row>
    <row r="92" spans="1:17">
      <c r="A92" s="61" t="s">
        <v>529</v>
      </c>
      <c r="B92" s="62" t="s">
        <v>518</v>
      </c>
      <c r="C92" s="62" t="s">
        <v>520</v>
      </c>
      <c r="D92" s="62">
        <v>0</v>
      </c>
      <c r="E92" s="62" t="s">
        <v>22</v>
      </c>
      <c r="F92" s="62" t="s">
        <v>7</v>
      </c>
      <c r="G92" s="63" t="s">
        <v>10</v>
      </c>
      <c r="H92" s="62" t="s">
        <v>516</v>
      </c>
      <c r="I92" s="62" t="s">
        <v>543</v>
      </c>
      <c r="J92" s="62" t="s">
        <v>513</v>
      </c>
      <c r="K92" s="62" t="str">
        <f>J92</f>
        <v>Business Group</v>
      </c>
      <c r="L92" s="62" t="str">
        <f>"el" &amp; UPPER(MID(H92, 1, 1)) &amp; MID(H92, 2, LEN(H92)-1)</f>
        <v>elBusinessGroup</v>
      </c>
      <c r="M92" s="62" t="str">
        <f>L92</f>
        <v>elBusinessGroup</v>
      </c>
      <c r="N92" s="62"/>
      <c r="O92" s="62"/>
      <c r="P92" s="62" t="s">
        <v>234</v>
      </c>
      <c r="Q92" s="62"/>
    </row>
    <row r="93" spans="1:17">
      <c r="A93" s="61" t="s">
        <v>529</v>
      </c>
      <c r="B93" s="62"/>
      <c r="C93" s="62"/>
      <c r="D93" s="62"/>
      <c r="E93" s="62"/>
      <c r="F93" s="62" t="s">
        <v>255</v>
      </c>
      <c r="G93" s="63"/>
      <c r="H93" s="62" t="s">
        <v>252</v>
      </c>
      <c r="I93" s="62"/>
      <c r="J93" s="62" t="s">
        <v>253</v>
      </c>
      <c r="K93" s="62" t="str">
        <f t="shared" ref="K93" si="37">J93</f>
        <v>Note</v>
      </c>
      <c r="L93" s="62" t="str">
        <f t="shared" ref="L93" si="38">"el" &amp; UPPER(MID(H93, 1, 1)) &amp; MID(H93, 2, LEN(H93)-1)</f>
        <v>elNote</v>
      </c>
      <c r="M93" s="62" t="str">
        <f t="shared" ref="M93" si="39">L93</f>
        <v>elNote</v>
      </c>
      <c r="N93" s="64" t="s">
        <v>258</v>
      </c>
      <c r="O93" s="62" t="str">
        <f>"Max length of " &amp; K93 &amp; " is 256."</f>
        <v>Max length of Note is 256.</v>
      </c>
      <c r="P93" s="62" t="s">
        <v>235</v>
      </c>
      <c r="Q93" s="6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physical-dto(Server Side)</vt:lpstr>
      <vt:lpstr>cross(Controller &amp; DS.js)</vt:lpstr>
      <vt:lpstr>grid(html+js)</vt:lpstr>
      <vt:lpstr>add-update(html+js)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Jia-Nan (Jason, DS)</dc:creator>
  <cp:lastModifiedBy>Xiao-Ming Niu</cp:lastModifiedBy>
  <dcterms:created xsi:type="dcterms:W3CDTF">2013-12-02T07:53:19Z</dcterms:created>
  <dcterms:modified xsi:type="dcterms:W3CDTF">2015-05-04T07:35:07Z</dcterms:modified>
</cp:coreProperties>
</file>