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ire\Desktop\vegan-egg-scrambler\Experimentation and Data Analysis\"/>
    </mc:Choice>
  </mc:AlternateContent>
  <bookViews>
    <workbookView xWindow="0" yWindow="0" windowWidth="19200" windowHeight="68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S10" i="1"/>
  <c r="S9" i="1"/>
  <c r="S8" i="1"/>
  <c r="T8" i="1" s="1"/>
  <c r="W8" i="1" s="1"/>
  <c r="K11" i="1"/>
  <c r="K10" i="1"/>
  <c r="K9" i="1"/>
  <c r="K8" i="1"/>
  <c r="L8" i="1" s="1"/>
  <c r="O8" i="1" s="1"/>
  <c r="AJ14" i="1"/>
  <c r="AU13" i="1" s="1"/>
  <c r="AH14" i="1"/>
  <c r="AU12" i="1" s="1"/>
  <c r="AF14" i="1"/>
  <c r="AU11" i="1" s="1"/>
  <c r="AJ13" i="1"/>
  <c r="AR13" i="1" s="1"/>
  <c r="AH13" i="1"/>
  <c r="AR12" i="1" s="1"/>
  <c r="AF13" i="1"/>
  <c r="AJ12" i="1"/>
  <c r="AO13" i="1" s="1"/>
  <c r="AH12" i="1"/>
  <c r="AO12" i="1" s="1"/>
  <c r="AF12" i="1"/>
  <c r="AO11" i="1" s="1"/>
  <c r="AR11" i="1"/>
  <c r="AJ11" i="1"/>
  <c r="AM13" i="1" s="1"/>
  <c r="AH11" i="1"/>
  <c r="AM12" i="1" s="1"/>
  <c r="AF11" i="1"/>
  <c r="AM11" i="1" s="1"/>
  <c r="AA11" i="1"/>
  <c r="AB11" i="1" s="1"/>
  <c r="AC11" i="1" s="1"/>
  <c r="T11" i="1"/>
  <c r="W11" i="1" s="1"/>
  <c r="L11" i="1"/>
  <c r="O11" i="1" s="1"/>
  <c r="G11" i="1"/>
  <c r="F11" i="1"/>
  <c r="E11" i="1"/>
  <c r="AA10" i="1"/>
  <c r="AB10" i="1" s="1"/>
  <c r="AC10" i="1" s="1"/>
  <c r="T10" i="1"/>
  <c r="W10" i="1" s="1"/>
  <c r="L10" i="1"/>
  <c r="O10" i="1" s="1"/>
  <c r="G10" i="1"/>
  <c r="F10" i="1"/>
  <c r="E10" i="1"/>
  <c r="AA9" i="1"/>
  <c r="AB9" i="1" s="1"/>
  <c r="AC9" i="1" s="1"/>
  <c r="T9" i="1"/>
  <c r="W9" i="1" s="1"/>
  <c r="L9" i="1"/>
  <c r="G9" i="1"/>
  <c r="F9" i="1"/>
  <c r="E9" i="1"/>
  <c r="AA8" i="1"/>
  <c r="AB8" i="1" s="1"/>
  <c r="AC8" i="1" s="1"/>
  <c r="G8" i="1"/>
  <c r="F8" i="1"/>
  <c r="E8" i="1"/>
  <c r="AA7" i="1"/>
  <c r="AB7" i="1" s="1"/>
  <c r="AC7" i="1" s="1"/>
  <c r="T7" i="1"/>
  <c r="W7" i="1" s="1"/>
  <c r="L7" i="1"/>
  <c r="O7" i="1" s="1"/>
  <c r="G7" i="1"/>
  <c r="F7" i="1"/>
  <c r="E7" i="1"/>
  <c r="AA6" i="1"/>
  <c r="AB6" i="1" s="1"/>
  <c r="AC6" i="1" s="1"/>
  <c r="T6" i="1"/>
  <c r="W6" i="1" s="1"/>
  <c r="L6" i="1"/>
  <c r="G6" i="1"/>
  <c r="F6" i="1"/>
  <c r="E6" i="1"/>
  <c r="AA5" i="1"/>
  <c r="AB5" i="1" s="1"/>
  <c r="AC5" i="1" s="1"/>
  <c r="T5" i="1"/>
  <c r="W5" i="1" s="1"/>
  <c r="L5" i="1"/>
  <c r="G5" i="1"/>
  <c r="F5" i="1"/>
  <c r="E5" i="1"/>
  <c r="AA4" i="1"/>
  <c r="AB4" i="1" s="1"/>
  <c r="T4" i="1"/>
  <c r="W4" i="1" s="1"/>
  <c r="L4" i="1"/>
  <c r="O4" i="1" s="1"/>
  <c r="G4" i="1"/>
  <c r="F4" i="1"/>
  <c r="E4" i="1"/>
  <c r="O6" i="1" l="1"/>
  <c r="X6" i="1" s="1"/>
  <c r="O5" i="1"/>
  <c r="X5" i="1" s="1"/>
  <c r="AC4" i="1"/>
  <c r="AB12" i="1"/>
  <c r="AB13" i="1" s="1"/>
  <c r="AB14" i="1" s="1"/>
  <c r="AB15" i="1" s="1"/>
  <c r="X10" i="1"/>
  <c r="Y10" i="1" s="1"/>
  <c r="Z10" i="1" s="1"/>
  <c r="X11" i="1"/>
  <c r="Y11" i="1" s="1"/>
  <c r="Z11" i="1" s="1"/>
  <c r="O9" i="1"/>
  <c r="X4" i="1"/>
  <c r="Y4" i="1" s="1"/>
  <c r="X7" i="1"/>
  <c r="Y7" i="1" s="1"/>
  <c r="Z7" i="1" s="1"/>
  <c r="X8" i="1"/>
  <c r="Y8" i="1" s="1"/>
  <c r="Z8" i="1" s="1"/>
  <c r="Y5" i="1" l="1"/>
  <c r="Z5" i="1" s="1"/>
  <c r="AJ4" i="1"/>
  <c r="AM6" i="1" s="1"/>
  <c r="AH6" i="1"/>
  <c r="AR5" i="1" s="1"/>
  <c r="Y6" i="1"/>
  <c r="Z6" i="1" s="1"/>
  <c r="AF5" i="1"/>
  <c r="AO4" i="1" s="1"/>
  <c r="AF6" i="1"/>
  <c r="AR4" i="1" s="1"/>
  <c r="Z4" i="1"/>
  <c r="X9" i="1"/>
  <c r="Y9" i="1" s="1"/>
  <c r="AJ5" i="1"/>
  <c r="AO6" i="1" s="1"/>
  <c r="AF4" i="1"/>
  <c r="AM4" i="1" s="1"/>
  <c r="AH4" i="1"/>
  <c r="AM5" i="1" s="1"/>
  <c r="AJ6" i="1"/>
  <c r="AR6" i="1" s="1"/>
  <c r="AH5" i="1"/>
  <c r="AO5" i="1" s="1"/>
  <c r="AF7" i="1" l="1"/>
  <c r="AU4" i="1" s="1"/>
  <c r="AJ7" i="1"/>
  <c r="AU6" i="1" s="1"/>
  <c r="AH7" i="1"/>
  <c r="AU5" i="1" s="1"/>
  <c r="Z9" i="1"/>
  <c r="Y12" i="1"/>
  <c r="Y13" i="1" s="1"/>
  <c r="Y14" i="1" s="1"/>
  <c r="Y15" i="1" s="1"/>
</calcChain>
</file>

<file path=xl/comments1.xml><?xml version="1.0" encoding="utf-8"?>
<comments xmlns="http://schemas.openxmlformats.org/spreadsheetml/2006/main">
  <authors>
    <author>Claire Puccini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two proximity delay, 
more eggy 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no eccentric movement of motor
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more eggy than yesterdays test </t>
        </r>
      </text>
    </comment>
    <comment ref="A6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intermitttent delays because propelller and center of pan misaligned, evenly distributed around propeller, easiily moving over propeller, "jumpy eggs" -Mallory
Mallory gives it credit, good scrambling resemblence 
super runny 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serial monitor not opened, delayed placement on stove for 30s, watery 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issue opening serial monitor, may have led to additional time spent on stove sitting w/ stirring, one side still higher than the other, powder sat in a small amount of water so it clumped, more eggy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"this actually looks appetizing" -Sid</t>
        </r>
      </text>
    </comment>
    <comment ref="A9" authorId="0" shapeId="0">
      <text>
        <r>
          <rPr>
            <b/>
            <sz val="10"/>
            <color indexed="81"/>
            <rFont val="Tahoma"/>
            <family val="2"/>
          </rPr>
          <t>Claire Puccini:</t>
        </r>
        <r>
          <rPr>
            <sz val="10"/>
            <color indexed="81"/>
            <rFont val="Tahoma"/>
            <family val="2"/>
          </rPr>
          <t xml:space="preserve">
measured jar after blended, some powder left on blender, 2 random delay?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coupling set screw came loose 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Claire Puccini:</t>
        </r>
        <r>
          <rPr>
            <sz val="9"/>
            <color indexed="81"/>
            <rFont val="Tahoma"/>
            <family val="2"/>
          </rPr>
          <t xml:space="preserve">
powder has settled 
motor runs unevenly- higher eccentric motion towards end of test </t>
        </r>
      </text>
    </comment>
  </commentList>
</comments>
</file>

<file path=xl/sharedStrings.xml><?xml version="1.0" encoding="utf-8"?>
<sst xmlns="http://schemas.openxmlformats.org/spreadsheetml/2006/main" count="119" uniqueCount="50">
  <si>
    <t xml:space="preserve">Trial </t>
  </si>
  <si>
    <t>Delay</t>
  </si>
  <si>
    <t>Water</t>
  </si>
  <si>
    <t>Propeller</t>
  </si>
  <si>
    <t>Full jar (g)</t>
  </si>
  <si>
    <t>Empty Jar (g)</t>
  </si>
  <si>
    <t>Egg Weight (g)</t>
  </si>
  <si>
    <t>Cook Time (s)</t>
  </si>
  <si>
    <t>S^2</t>
  </si>
  <si>
    <t>S</t>
  </si>
  <si>
    <t>S.E.</t>
  </si>
  <si>
    <t>Resulting 2x2 relationship</t>
  </si>
  <si>
    <t>delay vs water</t>
  </si>
  <si>
    <t>delay vs propeller</t>
  </si>
  <si>
    <t>water vs propeller</t>
  </si>
  <si>
    <t xml:space="preserve">Mean response </t>
  </si>
  <si>
    <t>Mean response</t>
  </si>
  <si>
    <t xml:space="preserve">mean response </t>
  </si>
  <si>
    <t>delay vs water =</t>
  </si>
  <si>
    <t>+</t>
  </si>
  <si>
    <t>x1</t>
  </si>
  <si>
    <t>x2</t>
  </si>
  <si>
    <t>x1x2</t>
  </si>
  <si>
    <t>ME delay</t>
  </si>
  <si>
    <t xml:space="preserve">ME water </t>
  </si>
  <si>
    <t>delay vs propeller =</t>
  </si>
  <si>
    <t>x3</t>
  </si>
  <si>
    <t>x1x3</t>
  </si>
  <si>
    <t>ME water</t>
  </si>
  <si>
    <t>ME propeller</t>
  </si>
  <si>
    <t>water vs propeller =</t>
  </si>
  <si>
    <t>x2x3</t>
  </si>
  <si>
    <t xml:space="preserve">Interaction </t>
  </si>
  <si>
    <t>interaction</t>
  </si>
  <si>
    <t>Cook rate g/s</t>
  </si>
  <si>
    <r>
      <t>d</t>
    </r>
    <r>
      <rPr>
        <vertAlign val="subscript"/>
        <sz val="11"/>
        <color theme="1"/>
        <rFont val="Times New Roman"/>
        <family val="1"/>
      </rPr>
      <t>12</t>
    </r>
  </si>
  <si>
    <r>
      <t>d</t>
    </r>
    <r>
      <rPr>
        <vertAlign val="subscript"/>
        <sz val="11"/>
        <color theme="1"/>
        <rFont val="Times New Roman"/>
        <family val="1"/>
      </rPr>
      <t>13</t>
    </r>
  </si>
  <si>
    <r>
      <t>d</t>
    </r>
    <r>
      <rPr>
        <vertAlign val="subscript"/>
        <sz val="11"/>
        <color theme="1"/>
        <rFont val="Times New Roman"/>
        <family val="1"/>
      </rPr>
      <t>23</t>
    </r>
  </si>
  <si>
    <t>S.D.</t>
  </si>
  <si>
    <t>Data Set 1</t>
  </si>
  <si>
    <t>Container (g)</t>
  </si>
  <si>
    <t>Water Loss (g)</t>
  </si>
  <si>
    <t xml:space="preserve">Avg. </t>
  </si>
  <si>
    <t>Variance</t>
  </si>
  <si>
    <t>Cook Rate (g/s)</t>
  </si>
  <si>
    <t xml:space="preserve">R.C. &gt; </t>
  </si>
  <si>
    <r>
      <t>Slope (</t>
    </r>
    <r>
      <rPr>
        <sz val="11"/>
        <color theme="1"/>
        <rFont val="Calibri"/>
        <family val="2"/>
      </rPr>
      <t>°</t>
    </r>
    <r>
      <rPr>
        <sz val="11"/>
        <color theme="1"/>
        <rFont val="Times New Roman"/>
        <family val="1"/>
      </rPr>
      <t>C/s)</t>
    </r>
  </si>
  <si>
    <t>Slope (°C/s)</t>
  </si>
  <si>
    <t>Configuration</t>
  </si>
  <si>
    <t>Data 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</si>
</sst>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16" fontId="5" fillId="0" borderId="0" xfId="0" applyNumberFormat="1" applyFont="1" applyBorder="1" applyAlignment="1"/>
    <xf numFmtId="16" fontId="5" fillId="0" borderId="0" xfId="0" applyNumberFormat="1" applyFont="1" applyAlignment="1"/>
    <xf numFmtId="0" fontId="5" fillId="0" borderId="0" xfId="0" applyFont="1" applyBorder="1" applyAlignment="1"/>
    <xf numFmtId="0" fontId="5" fillId="0" borderId="0" xfId="0" applyFont="1" applyBorder="1"/>
    <xf numFmtId="2" fontId="5" fillId="0" borderId="0" xfId="0" applyNumberFormat="1" applyFont="1" applyBorder="1"/>
    <xf numFmtId="0" fontId="5" fillId="0" borderId="0" xfId="0" applyFont="1" applyFill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5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8" fillId="0" borderId="9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5" fillId="0" borderId="9" xfId="0" applyFont="1" applyBorder="1"/>
    <xf numFmtId="0" fontId="5" fillId="0" borderId="11" xfId="0" applyFont="1" applyBorder="1"/>
    <xf numFmtId="0" fontId="5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20639</xdr:colOff>
      <xdr:row>15</xdr:row>
      <xdr:rowOff>130174</xdr:rowOff>
    </xdr:from>
    <xdr:to>
      <xdr:col>17</xdr:col>
      <xdr:colOff>650875</xdr:colOff>
      <xdr:row>27</xdr:row>
      <xdr:rowOff>71438</xdr:rowOff>
    </xdr:to>
    <xdr:sp macro="" textlink="">
      <xdr:nvSpPr>
        <xdr:cNvPr id="7" name="TextBox 6"/>
        <xdr:cNvSpPr txBox="1"/>
      </xdr:nvSpPr>
      <xdr:spPr>
        <a:xfrm>
          <a:off x="7031039" y="2878137"/>
          <a:ext cx="3778249" cy="2112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Observations: </a:t>
          </a:r>
        </a:p>
        <a:p>
          <a:r>
            <a:rPr lang="en-US" sz="1100"/>
            <a:t>-liked room</a:t>
          </a:r>
          <a:r>
            <a:rPr lang="en-US" sz="1100" baseline="0"/>
            <a:t> temperature water b/c it is runny, easily moves out of a jar </a:t>
          </a:r>
        </a:p>
        <a:p>
          <a:r>
            <a:rPr lang="en-US" sz="1100" baseline="0"/>
            <a:t>-build in delayed pause</a:t>
          </a:r>
        </a:p>
        <a:p>
          <a:r>
            <a:rPr lang="en-US" sz="1100" baseline="0"/>
            <a:t>-hit reset button for arduino </a:t>
          </a:r>
        </a:p>
        <a:p>
          <a:r>
            <a:rPr lang="en-US" sz="1100" baseline="0"/>
            <a:t>-propeller contacts pan in back left </a:t>
          </a:r>
        </a:p>
        <a:p>
          <a:r>
            <a:rPr lang="en-US" sz="1100" baseline="0"/>
            <a:t>-flat propeller sux- hits side of pan </a:t>
          </a:r>
        </a:p>
        <a:p>
          <a:r>
            <a:rPr lang="en-US" sz="1100" baseline="0"/>
            <a:t>-plan pan correctly </a:t>
          </a:r>
        </a:p>
        <a:p>
          <a:r>
            <a:rPr lang="en-US" sz="1100" baseline="0"/>
            <a:t>-soldered the connection points in the blender and motor, between 4/20 and 4/21 </a:t>
          </a:r>
        </a:p>
      </xdr:txBody>
    </xdr:sp>
    <xdr:clientData/>
  </xdr:twoCellAnchor>
  <xdr:twoCellAnchor>
    <xdr:from>
      <xdr:col>0</xdr:col>
      <xdr:colOff>90487</xdr:colOff>
      <xdr:row>15</xdr:row>
      <xdr:rowOff>87312</xdr:rowOff>
    </xdr:from>
    <xdr:to>
      <xdr:col>9</xdr:col>
      <xdr:colOff>247650</xdr:colOff>
      <xdr:row>32</xdr:row>
      <xdr:rowOff>138113</xdr:rowOff>
    </xdr:to>
    <xdr:sp macro="" textlink="">
      <xdr:nvSpPr>
        <xdr:cNvPr id="8" name="TextBox 7"/>
        <xdr:cNvSpPr txBox="1"/>
      </xdr:nvSpPr>
      <xdr:spPr>
        <a:xfrm>
          <a:off x="90487" y="2835275"/>
          <a:ext cx="3881438" cy="3127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Controls:</a:t>
          </a:r>
        </a:p>
        <a:p>
          <a:r>
            <a:rPr lang="en-US" sz="1100"/>
            <a:t>-temp: 4.5 ticks </a:t>
          </a:r>
        </a:p>
        <a:p>
          <a:r>
            <a:rPr lang="en-US" sz="1100"/>
            <a:t>-cap</a:t>
          </a:r>
          <a:r>
            <a:rPr lang="en-US" sz="1100" baseline="0"/>
            <a:t> full of oil</a:t>
          </a:r>
        </a:p>
        <a:p>
          <a:r>
            <a:rPr lang="en-US" sz="1100" baseline="0"/>
            <a:t>-cold water on 6th floor </a:t>
          </a:r>
        </a:p>
        <a:p>
          <a:r>
            <a:rPr lang="en-US" sz="1100" baseline="0"/>
            <a:t>-blender time 30s</a:t>
          </a:r>
        </a:p>
        <a:p>
          <a:r>
            <a:rPr lang="en-US" sz="1100" baseline="0"/>
            <a:t>-1 cup of water, 4 tablespoon powder</a:t>
          </a:r>
        </a:p>
        <a:p>
          <a:r>
            <a:rPr lang="en-US" sz="1100" baseline="0"/>
            <a:t>-heat pan for 30s </a:t>
          </a:r>
        </a:p>
        <a:p>
          <a:r>
            <a:rPr lang="en-US" sz="1100" baseline="0"/>
            <a:t>-initial delay 5s</a:t>
          </a:r>
        </a:p>
        <a:p>
          <a:r>
            <a:rPr lang="en-US" sz="1100" baseline="0"/>
            <a:t>-periodic delay 2s</a:t>
          </a:r>
        </a:p>
        <a:p>
          <a:r>
            <a:rPr lang="en-US" sz="1100" baseline="0"/>
            <a:t>-forward spin 5s </a:t>
          </a:r>
        </a:p>
        <a:p>
          <a:r>
            <a:rPr lang="en-US" sz="1100" baseline="0"/>
            <a:t>-backward spin 3s</a:t>
          </a:r>
        </a:p>
        <a:p>
          <a:r>
            <a:rPr lang="en-US" sz="1100" baseline="0"/>
            <a:t>-take pan out to place eggs</a:t>
          </a:r>
        </a:p>
        <a:p>
          <a:r>
            <a:rPr lang="en-US" sz="1100"/>
            <a:t>-initial</a:t>
          </a:r>
          <a:r>
            <a:rPr lang="en-US" sz="1100" baseline="0"/>
            <a:t> delay is kept in trials with removed intermediate delays of 2s </a:t>
          </a:r>
          <a:endParaRPr lang="en-US" sz="1100"/>
        </a:p>
        <a:p>
          <a:r>
            <a:rPr lang="en-US" sz="1100"/>
            <a:t>-tupperware</a:t>
          </a:r>
          <a:r>
            <a:rPr lang="en-US" sz="1100" baseline="0"/>
            <a:t> measurements: </a:t>
          </a:r>
        </a:p>
        <a:p>
          <a:r>
            <a:rPr lang="en-US" sz="1100" baseline="0"/>
            <a:t>         toast- 25g    pb&amp;j- 26g     sid- 77g    jar- 237g </a:t>
          </a:r>
        </a:p>
      </xdr:txBody>
    </xdr:sp>
    <xdr:clientData/>
  </xdr:twoCellAnchor>
  <xdr:twoCellAnchor>
    <xdr:from>
      <xdr:col>17</xdr:col>
      <xdr:colOff>698500</xdr:colOff>
      <xdr:row>15</xdr:row>
      <xdr:rowOff>131761</xdr:rowOff>
    </xdr:from>
    <xdr:to>
      <xdr:col>21</xdr:col>
      <xdr:colOff>823912</xdr:colOff>
      <xdr:row>30</xdr:row>
      <xdr:rowOff>19050</xdr:rowOff>
    </xdr:to>
    <xdr:sp macro="" textlink="">
      <xdr:nvSpPr>
        <xdr:cNvPr id="9" name="TextBox 8"/>
        <xdr:cNvSpPr txBox="1"/>
      </xdr:nvSpPr>
      <xdr:spPr>
        <a:xfrm>
          <a:off x="10856913" y="2879724"/>
          <a:ext cx="3411537" cy="2601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Possible Sources of Noise:</a:t>
          </a:r>
        </a:p>
        <a:p>
          <a:r>
            <a:rPr lang="en-US" sz="1100"/>
            <a:t>-cool down time between </a:t>
          </a:r>
        </a:p>
        <a:p>
          <a:r>
            <a:rPr lang="en-US" sz="1100"/>
            <a:t>-differences</a:t>
          </a:r>
          <a:r>
            <a:rPr lang="en-US" sz="1100" baseline="0"/>
            <a:t> between packing, changes between person, results in different thicknesses </a:t>
          </a:r>
        </a:p>
        <a:p>
          <a:r>
            <a:rPr lang="en-US" sz="1100" baseline="0"/>
            <a:t>-intermittent proximity sensor triggers</a:t>
          </a:r>
        </a:p>
        <a:p>
          <a:r>
            <a:rPr lang="en-US" sz="1100" baseline="0"/>
            <a:t>-inconsistent propeller scrapping </a:t>
          </a:r>
        </a:p>
        <a:p>
          <a:r>
            <a:rPr lang="en-US" sz="1100" baseline="0"/>
            <a:t>-after trial 5 of the second run (6,7,8) the scale was run from a 9 v  power supply </a:t>
          </a:r>
        </a:p>
        <a:p>
          <a:r>
            <a:rPr lang="en-US" sz="1100" baseline="0"/>
            <a:t>-should have measured after blending and the propeller was removed </a:t>
          </a:r>
          <a:endParaRPr lang="en-US" sz="1100"/>
        </a:p>
      </xdr:txBody>
    </xdr:sp>
    <xdr:clientData/>
  </xdr:twoCellAnchor>
  <xdr:twoCellAnchor>
    <xdr:from>
      <xdr:col>9</xdr:col>
      <xdr:colOff>389892</xdr:colOff>
      <xdr:row>15</xdr:row>
      <xdr:rowOff>122238</xdr:rowOff>
    </xdr:from>
    <xdr:to>
      <xdr:col>12</xdr:col>
      <xdr:colOff>619123</xdr:colOff>
      <xdr:row>26</xdr:row>
      <xdr:rowOff>47625</xdr:rowOff>
    </xdr:to>
    <xdr:sp macro="" textlink="">
      <xdr:nvSpPr>
        <xdr:cNvPr id="10" name="TextBox 9"/>
        <xdr:cNvSpPr txBox="1"/>
      </xdr:nvSpPr>
      <xdr:spPr>
        <a:xfrm>
          <a:off x="4114167" y="2870201"/>
          <a:ext cx="2796219" cy="1916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Key:</a:t>
          </a:r>
        </a:p>
        <a:p>
          <a:r>
            <a:rPr lang="en-US" sz="1100"/>
            <a:t>-</a:t>
          </a:r>
          <a:r>
            <a:rPr lang="en-US" sz="1100" baseline="0"/>
            <a:t> Stirring pattern: w/ delay 1     no delay -1</a:t>
          </a:r>
        </a:p>
        <a:p>
          <a:r>
            <a:rPr lang="en-US" sz="1100" baseline="0"/>
            <a:t>-water: 	  room 1	cold -1</a:t>
          </a:r>
        </a:p>
        <a:p>
          <a:r>
            <a:rPr lang="en-US" sz="1100" baseline="0"/>
            <a:t>-propeller	curved w/slit 1	flat w/o slit -1</a:t>
          </a:r>
        </a:p>
        <a:p>
          <a:endParaRPr lang="en-US" sz="1100" baseline="0"/>
        </a:p>
        <a:p>
          <a:r>
            <a:rPr lang="en-US" sz="1100" baseline="0"/>
            <a:t>delay is x1 </a:t>
          </a:r>
        </a:p>
        <a:p>
          <a:r>
            <a:rPr lang="en-US" sz="1100" baseline="0"/>
            <a:t>water is x2 </a:t>
          </a:r>
        </a:p>
        <a:p>
          <a:r>
            <a:rPr lang="en-US" sz="1100" baseline="0"/>
            <a:t>propeller is x3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V33"/>
  <sheetViews>
    <sheetView tabSelected="1" zoomScale="80" zoomScaleNormal="80" workbookViewId="0">
      <selection activeCell="L30" sqref="L30:L31"/>
    </sheetView>
  </sheetViews>
  <sheetFormatPr defaultRowHeight="14.1" x14ac:dyDescent="0.5"/>
  <cols>
    <col min="1" max="1" width="4.7890625" style="1" bestFit="1" customWidth="1"/>
    <col min="2" max="2" width="5.15625" style="1" bestFit="1" customWidth="1"/>
    <col min="3" max="3" width="5.3125" style="1" bestFit="1" customWidth="1"/>
    <col min="4" max="4" width="7.578125" style="1" bestFit="1" customWidth="1"/>
    <col min="5" max="7" width="2.89453125" style="1" bestFit="1" customWidth="1"/>
    <col min="8" max="8" width="8.734375" style="1" bestFit="1" customWidth="1"/>
    <col min="9" max="9" width="11.20703125" style="1" bestFit="1" customWidth="1"/>
    <col min="10" max="10" width="10.9453125" style="1" bestFit="1" customWidth="1"/>
    <col min="11" max="11" width="12.5234375" style="1" bestFit="1" customWidth="1"/>
    <col min="12" max="12" width="12.05078125" style="1" bestFit="1" customWidth="1"/>
    <col min="13" max="13" width="9.9453125" style="1" bestFit="1" customWidth="1"/>
    <col min="14" max="14" width="11.83984375" style="1" bestFit="1" customWidth="1"/>
    <col min="15" max="15" width="11.68359375" style="1" bestFit="1" customWidth="1"/>
    <col min="16" max="16" width="8.734375" style="1" bestFit="1" customWidth="1"/>
    <col min="17" max="17" width="11.20703125" style="1" bestFit="1" customWidth="1"/>
    <col min="18" max="18" width="10.9453125" style="1" bestFit="1" customWidth="1"/>
    <col min="19" max="19" width="12.5234375" style="1" bestFit="1" customWidth="1"/>
    <col min="20" max="20" width="12.05078125" style="1" bestFit="1" customWidth="1"/>
    <col min="21" max="21" width="9.9453125" style="1" bestFit="1" customWidth="1"/>
    <col min="22" max="22" width="11.83984375" style="1" bestFit="1" customWidth="1"/>
    <col min="23" max="24" width="11.68359375" style="1" bestFit="1" customWidth="1"/>
    <col min="25" max="25" width="12" style="1" bestFit="1" customWidth="1"/>
    <col min="26" max="26" width="11.68359375" style="1" bestFit="1" customWidth="1"/>
    <col min="27" max="27" width="9.68359375" style="1" bestFit="1" customWidth="1"/>
    <col min="28" max="29" width="11.68359375" style="1" bestFit="1" customWidth="1"/>
    <col min="30" max="30" width="8.83984375" style="1"/>
    <col min="31" max="31" width="12.7890625" style="1" bestFit="1" customWidth="1"/>
    <col min="32" max="32" width="12.26171875" style="1" bestFit="1" customWidth="1"/>
    <col min="33" max="33" width="14.1015625" style="1" bestFit="1" customWidth="1"/>
    <col min="34" max="34" width="12.26171875" style="1" bestFit="1" customWidth="1"/>
    <col min="35" max="35" width="14.3671875" style="1" bestFit="1" customWidth="1"/>
    <col min="36" max="36" width="12.26171875" style="1" bestFit="1" customWidth="1"/>
    <col min="37" max="37" width="8.83984375" style="1"/>
    <col min="38" max="38" width="15.9453125" style="1" bestFit="1" customWidth="1"/>
    <col min="39" max="39" width="11.68359375" style="1" bestFit="1" customWidth="1"/>
    <col min="40" max="40" width="1.7890625" style="1" bestFit="1" customWidth="1"/>
    <col min="41" max="41" width="12.26171875" style="1" bestFit="1" customWidth="1"/>
    <col min="42" max="42" width="2.62890625" style="1" bestFit="1" customWidth="1"/>
    <col min="43" max="43" width="1.7890625" style="1" bestFit="1" customWidth="1"/>
    <col min="44" max="44" width="12.26171875" style="1" bestFit="1" customWidth="1"/>
    <col min="45" max="45" width="2.62890625" style="1" bestFit="1" customWidth="1"/>
    <col min="46" max="46" width="1.7890625" style="1" bestFit="1" customWidth="1"/>
    <col min="47" max="47" width="12.26171875" style="1" bestFit="1" customWidth="1"/>
    <col min="48" max="48" width="4.578125" style="1" bestFit="1" customWidth="1"/>
    <col min="49" max="16384" width="8.83984375" style="1"/>
  </cols>
  <sheetData>
    <row r="2" spans="1:48" ht="14.4" customHeight="1" x14ac:dyDescent="0.5">
      <c r="A2" s="22" t="s">
        <v>48</v>
      </c>
      <c r="B2" s="22"/>
      <c r="C2" s="22"/>
      <c r="D2" s="22"/>
      <c r="E2" s="22"/>
      <c r="F2" s="22"/>
      <c r="G2" s="22"/>
      <c r="H2" s="23" t="s">
        <v>39</v>
      </c>
      <c r="I2" s="23"/>
      <c r="J2" s="23"/>
      <c r="K2" s="23"/>
      <c r="L2" s="23"/>
      <c r="M2" s="23"/>
      <c r="N2" s="23"/>
      <c r="O2" s="23"/>
      <c r="P2" s="23" t="s">
        <v>49</v>
      </c>
      <c r="Q2" s="23"/>
      <c r="R2" s="23"/>
      <c r="S2" s="23"/>
      <c r="T2" s="23"/>
      <c r="U2" s="23"/>
      <c r="V2" s="23"/>
      <c r="W2" s="23"/>
      <c r="X2" s="23" t="s">
        <v>44</v>
      </c>
      <c r="Y2" s="23"/>
      <c r="Z2" s="23"/>
      <c r="AA2" s="23" t="s">
        <v>47</v>
      </c>
      <c r="AB2" s="23"/>
      <c r="AC2" s="23"/>
      <c r="AE2" s="8" t="s">
        <v>34</v>
      </c>
      <c r="AF2" s="9"/>
      <c r="AG2" s="9"/>
      <c r="AH2" s="9"/>
      <c r="AI2" s="9"/>
      <c r="AJ2" s="10"/>
      <c r="AL2" s="8" t="s">
        <v>11</v>
      </c>
      <c r="AM2" s="9"/>
      <c r="AN2" s="9"/>
      <c r="AO2" s="9"/>
      <c r="AP2" s="9"/>
      <c r="AQ2" s="9"/>
      <c r="AR2" s="9"/>
      <c r="AS2" s="9"/>
      <c r="AT2" s="9"/>
      <c r="AU2" s="9"/>
      <c r="AV2" s="10"/>
    </row>
    <row r="3" spans="1:48" ht="16.8" thickBot="1" x14ac:dyDescent="0.75">
      <c r="A3" s="26" t="s">
        <v>0</v>
      </c>
      <c r="B3" s="26" t="s">
        <v>1</v>
      </c>
      <c r="C3" s="26" t="s">
        <v>2</v>
      </c>
      <c r="D3" s="26" t="s">
        <v>3</v>
      </c>
      <c r="E3" s="26" t="s">
        <v>35</v>
      </c>
      <c r="F3" s="26" t="s">
        <v>36</v>
      </c>
      <c r="G3" s="26" t="s">
        <v>37</v>
      </c>
      <c r="H3" s="26" t="s">
        <v>4</v>
      </c>
      <c r="I3" s="26" t="s">
        <v>5</v>
      </c>
      <c r="J3" s="26" t="s">
        <v>40</v>
      </c>
      <c r="K3" s="26" t="s">
        <v>6</v>
      </c>
      <c r="L3" s="26" t="s">
        <v>41</v>
      </c>
      <c r="M3" s="26" t="s">
        <v>46</v>
      </c>
      <c r="N3" s="26" t="s">
        <v>7</v>
      </c>
      <c r="O3" s="26" t="s">
        <v>34</v>
      </c>
      <c r="P3" s="26" t="s">
        <v>4</v>
      </c>
      <c r="Q3" s="26" t="s">
        <v>5</v>
      </c>
      <c r="R3" s="26" t="s">
        <v>40</v>
      </c>
      <c r="S3" s="26" t="s">
        <v>6</v>
      </c>
      <c r="T3" s="26" t="s">
        <v>41</v>
      </c>
      <c r="U3" s="26" t="s">
        <v>46</v>
      </c>
      <c r="V3" s="26" t="s">
        <v>7</v>
      </c>
      <c r="W3" s="26" t="s">
        <v>34</v>
      </c>
      <c r="X3" s="26" t="s">
        <v>42</v>
      </c>
      <c r="Y3" s="26" t="s">
        <v>43</v>
      </c>
      <c r="Z3" s="26" t="s">
        <v>38</v>
      </c>
      <c r="AA3" s="26" t="s">
        <v>42</v>
      </c>
      <c r="AB3" s="26" t="s">
        <v>43</v>
      </c>
      <c r="AC3" s="26" t="s">
        <v>38</v>
      </c>
      <c r="AE3" s="11" t="s">
        <v>12</v>
      </c>
      <c r="AF3" s="5"/>
      <c r="AG3" s="5" t="s">
        <v>13</v>
      </c>
      <c r="AH3" s="5"/>
      <c r="AI3" s="5" t="s">
        <v>14</v>
      </c>
      <c r="AJ3" s="12"/>
      <c r="AL3" s="13" t="s">
        <v>44</v>
      </c>
      <c r="AM3" s="14"/>
      <c r="AN3" s="14"/>
      <c r="AO3" s="14"/>
      <c r="AP3" s="14"/>
      <c r="AQ3" s="14"/>
      <c r="AR3" s="14"/>
      <c r="AS3" s="14"/>
      <c r="AT3" s="14"/>
      <c r="AU3" s="14"/>
      <c r="AV3" s="15"/>
    </row>
    <row r="4" spans="1:48" ht="14.4" thickTop="1" x14ac:dyDescent="0.5">
      <c r="A4" s="25">
        <v>1</v>
      </c>
      <c r="B4" s="25">
        <v>-1</v>
      </c>
      <c r="C4" s="25">
        <v>-1</v>
      </c>
      <c r="D4" s="25">
        <v>-1</v>
      </c>
      <c r="E4" s="25">
        <f>B4*C4</f>
        <v>1</v>
      </c>
      <c r="F4" s="25">
        <f>B4*D4</f>
        <v>1</v>
      </c>
      <c r="G4" s="25">
        <f>C4*D4</f>
        <v>1</v>
      </c>
      <c r="H4" s="25">
        <v>513</v>
      </c>
      <c r="I4" s="25">
        <v>256</v>
      </c>
      <c r="J4" s="25">
        <v>77</v>
      </c>
      <c r="K4" s="25">
        <v>247</v>
      </c>
      <c r="L4" s="25">
        <f>(H4-I4)-(K4-J4)</f>
        <v>87</v>
      </c>
      <c r="M4" s="25">
        <v>0.35937999999999998</v>
      </c>
      <c r="N4" s="25">
        <v>619.596</v>
      </c>
      <c r="O4" s="25">
        <f>L4/N4</f>
        <v>0.14041407626905272</v>
      </c>
      <c r="P4" s="25">
        <v>512</v>
      </c>
      <c r="Q4" s="25">
        <v>268</v>
      </c>
      <c r="R4" s="25">
        <v>25</v>
      </c>
      <c r="S4" s="25">
        <v>210</v>
      </c>
      <c r="T4" s="25">
        <f>(P4-Q4)-(S4-R4)</f>
        <v>59</v>
      </c>
      <c r="U4" s="25">
        <v>0.38</v>
      </c>
      <c r="V4" s="25">
        <v>446.14800000000002</v>
      </c>
      <c r="W4" s="25">
        <f>T4/V4</f>
        <v>0.13224311215112472</v>
      </c>
      <c r="X4" s="25">
        <f>AVERAGE(O4,W4)</f>
        <v>0.13632859421008872</v>
      </c>
      <c r="Y4" s="25">
        <f>((O4-X4)^2+(W4-X4)^2)/(2-1)</f>
        <v>3.3382327308233481E-5</v>
      </c>
      <c r="Z4" s="25">
        <f>SQRT(Y4)</f>
        <v>5.7777441366188486E-3</v>
      </c>
      <c r="AA4" s="25">
        <f>AVERAGE(M4,U4)</f>
        <v>0.36968999999999996</v>
      </c>
      <c r="AB4" s="25">
        <f>((M4-AA4)^2+(U4-AA4)^2)/(2-1)</f>
        <v>2.1259220000000056E-4</v>
      </c>
      <c r="AC4" s="25">
        <f>SQRT(AB4)</f>
        <v>1.458054182806663E-2</v>
      </c>
      <c r="AE4" s="11" t="s">
        <v>15</v>
      </c>
      <c r="AF4" s="5">
        <f>AVERAGE(O4:O11,W4:W11)</f>
        <v>0.13188501534515748</v>
      </c>
      <c r="AG4" s="5" t="s">
        <v>16</v>
      </c>
      <c r="AH4" s="5">
        <f>AVERAGE(O4:O11,W4:W11)</f>
        <v>0.13188501534515748</v>
      </c>
      <c r="AI4" s="5" t="s">
        <v>17</v>
      </c>
      <c r="AJ4" s="12">
        <f>AVERAGE(O4:O11,W4:W11)</f>
        <v>0.13188501534515748</v>
      </c>
      <c r="AL4" s="11" t="s">
        <v>18</v>
      </c>
      <c r="AM4" s="5">
        <f>AF4</f>
        <v>0.13188501534515748</v>
      </c>
      <c r="AN4" s="5" t="s">
        <v>19</v>
      </c>
      <c r="AO4" s="7">
        <f>AF5</f>
        <v>-5.5687355431515428E-3</v>
      </c>
      <c r="AP4" s="7" t="s">
        <v>20</v>
      </c>
      <c r="AQ4" s="7" t="s">
        <v>19</v>
      </c>
      <c r="AR4" s="7">
        <f>AF6</f>
        <v>-2.0842677942261301E-3</v>
      </c>
      <c r="AS4" s="7" t="s">
        <v>21</v>
      </c>
      <c r="AT4" s="7" t="s">
        <v>19</v>
      </c>
      <c r="AU4" s="7">
        <f>AF7</f>
        <v>5.9314170050764337E-3</v>
      </c>
      <c r="AV4" s="19" t="s">
        <v>22</v>
      </c>
    </row>
    <row r="5" spans="1:48" x14ac:dyDescent="0.5">
      <c r="A5" s="24">
        <v>2</v>
      </c>
      <c r="B5" s="24">
        <v>1</v>
      </c>
      <c r="C5" s="24">
        <v>-1</v>
      </c>
      <c r="D5" s="24">
        <v>-1</v>
      </c>
      <c r="E5" s="24">
        <f t="shared" ref="E5:E11" si="0">B5*C5</f>
        <v>-1</v>
      </c>
      <c r="F5" s="24">
        <f t="shared" ref="F5:F11" si="1">B5*D5</f>
        <v>-1</v>
      </c>
      <c r="G5" s="24">
        <f t="shared" ref="G5:G11" si="2">C5*D5</f>
        <v>1</v>
      </c>
      <c r="H5" s="24">
        <v>521</v>
      </c>
      <c r="I5" s="24">
        <v>261</v>
      </c>
      <c r="J5" s="24">
        <v>25</v>
      </c>
      <c r="K5" s="24">
        <v>220</v>
      </c>
      <c r="L5" s="24">
        <f>(H5-I5)-(K5-J5)</f>
        <v>65</v>
      </c>
      <c r="M5" s="24">
        <v>0.61630099999999999</v>
      </c>
      <c r="N5" s="24">
        <v>426.81900000000002</v>
      </c>
      <c r="O5" s="24">
        <f>L5/N5</f>
        <v>0.15228937793303485</v>
      </c>
      <c r="P5" s="24">
        <v>516</v>
      </c>
      <c r="Q5" s="24">
        <v>271</v>
      </c>
      <c r="R5" s="24">
        <v>25</v>
      </c>
      <c r="S5" s="24">
        <v>213</v>
      </c>
      <c r="T5" s="24">
        <f>(P5-Q5)-(S5-R5)</f>
        <v>57</v>
      </c>
      <c r="U5" s="24">
        <v>0.55000000000000004</v>
      </c>
      <c r="V5" s="24">
        <v>537.67200000000003</v>
      </c>
      <c r="W5" s="24">
        <f>T5/V5</f>
        <v>0.10601258759987502</v>
      </c>
      <c r="X5" s="24">
        <f>AVERAGE(O5,W5)</f>
        <v>0.12915098276645492</v>
      </c>
      <c r="Y5" s="24">
        <f>((O5-X5)^2+(W5-X5)^2)/(2-1)</f>
        <v>1.0707706617696176E-3</v>
      </c>
      <c r="Z5" s="24">
        <f t="shared" ref="Z5:Z11" si="3">SQRT(Y5)</f>
        <v>3.2722632256125386E-2</v>
      </c>
      <c r="AA5" s="24">
        <f>AVERAGE(M5,U5)</f>
        <v>0.58315050000000002</v>
      </c>
      <c r="AB5" s="24">
        <f>((M5-AA5)^2+(U5-AA5)^2)/(2-1)</f>
        <v>2.1979113004999963E-3</v>
      </c>
      <c r="AC5" s="24">
        <f t="shared" ref="AC5:AC11" si="4">SQRT(AB5)</f>
        <v>4.6881886699449246E-2</v>
      </c>
      <c r="AE5" s="11" t="s">
        <v>23</v>
      </c>
      <c r="AF5" s="5">
        <f>AVERAGE(O5,O7,O10:O11,W5,W7,W10:W11)-AVERAGE(O4,O6,O8:O9,W4,W6,W8:W9)</f>
        <v>-5.5687355431515428E-3</v>
      </c>
      <c r="AG5" s="5" t="s">
        <v>23</v>
      </c>
      <c r="AH5" s="5">
        <f>AVERAGE(O5,O7,O10:O11,W5,W7,W10:W11)-AVERAGE(O4,O6,O8:O9,W4,W6,W8:W9)</f>
        <v>-5.5687355431515428E-3</v>
      </c>
      <c r="AI5" s="5" t="s">
        <v>24</v>
      </c>
      <c r="AJ5" s="12">
        <f>AVERAGE(O6:O7,O9,O11,W6:W7,W9,W11)-AVERAGE(O4:O5,O8,O10,W4:W5,W8,W10)</f>
        <v>-2.0842677942261301E-3</v>
      </c>
      <c r="AL5" s="11" t="s">
        <v>25</v>
      </c>
      <c r="AM5" s="5">
        <f>AH4</f>
        <v>0.13188501534515748</v>
      </c>
      <c r="AN5" s="5" t="s">
        <v>19</v>
      </c>
      <c r="AO5" s="7">
        <f>AH5</f>
        <v>-5.5687355431515428E-3</v>
      </c>
      <c r="AP5" s="7" t="s">
        <v>20</v>
      </c>
      <c r="AQ5" s="7" t="s">
        <v>19</v>
      </c>
      <c r="AR5" s="7">
        <f>AH6</f>
        <v>-1.2509517061084857E-2</v>
      </c>
      <c r="AS5" s="7" t="s">
        <v>26</v>
      </c>
      <c r="AT5" s="7" t="s">
        <v>19</v>
      </c>
      <c r="AU5" s="7">
        <f>AH7</f>
        <v>-1.0580157418660141E-2</v>
      </c>
      <c r="AV5" s="19" t="s">
        <v>27</v>
      </c>
    </row>
    <row r="6" spans="1:48" x14ac:dyDescent="0.5">
      <c r="A6" s="24">
        <v>3</v>
      </c>
      <c r="B6" s="24">
        <v>-1</v>
      </c>
      <c r="C6" s="24">
        <v>1</v>
      </c>
      <c r="D6" s="24">
        <v>-1</v>
      </c>
      <c r="E6" s="24">
        <f t="shared" si="0"/>
        <v>-1</v>
      </c>
      <c r="F6" s="24">
        <f t="shared" si="1"/>
        <v>1</v>
      </c>
      <c r="G6" s="24">
        <f t="shared" si="2"/>
        <v>-1</v>
      </c>
      <c r="H6" s="24">
        <v>513</v>
      </c>
      <c r="I6" s="24">
        <v>243</v>
      </c>
      <c r="J6" s="24">
        <v>25</v>
      </c>
      <c r="K6" s="24">
        <v>222</v>
      </c>
      <c r="L6" s="24">
        <f>(H6-I6)-(K6-J6)</f>
        <v>73</v>
      </c>
      <c r="M6" s="24">
        <v>0.27482000000000001</v>
      </c>
      <c r="N6" s="24">
        <v>541.125</v>
      </c>
      <c r="O6" s="24">
        <f>L6/N6</f>
        <v>0.13490413490413491</v>
      </c>
      <c r="P6" s="24">
        <v>508</v>
      </c>
      <c r="Q6" s="24">
        <v>246</v>
      </c>
      <c r="R6" s="24">
        <v>25</v>
      </c>
      <c r="S6" s="24">
        <v>233</v>
      </c>
      <c r="T6" s="24">
        <f>(P6-Q6)-(S6-R6)</f>
        <v>54</v>
      </c>
      <c r="U6" s="24">
        <v>0.29607</v>
      </c>
      <c r="V6" s="24">
        <v>376.97800000000001</v>
      </c>
      <c r="W6" s="24">
        <f>T6/V6</f>
        <v>0.14324443336215906</v>
      </c>
      <c r="X6" s="24">
        <f>AVERAGE(O6,W6)</f>
        <v>0.13907428413314699</v>
      </c>
      <c r="Y6" s="24">
        <f>((O6-X6)^2+(W6-X6)^2)/(2-1)</f>
        <v>3.4780289184459943E-5</v>
      </c>
      <c r="Z6" s="24">
        <f t="shared" si="3"/>
        <v>5.8974815967885773E-3</v>
      </c>
      <c r="AA6" s="24">
        <f>AVERAGE(M6,U6)</f>
        <v>0.285445</v>
      </c>
      <c r="AB6" s="24">
        <f>((M6-AA6)^2+(U6-AA6)^2)/(2-1)</f>
        <v>2.257812499999998E-4</v>
      </c>
      <c r="AC6" s="24">
        <f t="shared" si="4"/>
        <v>1.5026019100214128E-2</v>
      </c>
      <c r="AE6" s="11" t="s">
        <v>28</v>
      </c>
      <c r="AF6" s="5">
        <f>AVERAGE(O6:O7,O9,O11,W6:W7,W9,W11)-AVERAGE(O4:O5,O8,O10,W4:W5,W8,W10)</f>
        <v>-2.0842677942261301E-3</v>
      </c>
      <c r="AG6" s="5" t="s">
        <v>29</v>
      </c>
      <c r="AH6" s="5">
        <f>AVERAGE(O8:O11,W8:W11)-AVERAGE(O4:O7,W4:W7)</f>
        <v>-1.2509517061084857E-2</v>
      </c>
      <c r="AI6" s="5" t="s">
        <v>29</v>
      </c>
      <c r="AJ6" s="12">
        <f>AVERAGE(O8:O11,W8:W11)-AVERAGE(O4:O7,W4:W7)</f>
        <v>-1.2509517061084857E-2</v>
      </c>
      <c r="AL6" s="11" t="s">
        <v>30</v>
      </c>
      <c r="AM6" s="5">
        <f>AJ4</f>
        <v>0.13188501534515748</v>
      </c>
      <c r="AN6" s="5" t="s">
        <v>19</v>
      </c>
      <c r="AO6" s="7">
        <f>AJ5</f>
        <v>-2.0842677942261301E-3</v>
      </c>
      <c r="AP6" s="7" t="s">
        <v>21</v>
      </c>
      <c r="AQ6" s="7" t="s">
        <v>19</v>
      </c>
      <c r="AR6" s="7">
        <f>AJ6</f>
        <v>-1.2509517061084857E-2</v>
      </c>
      <c r="AS6" s="7" t="s">
        <v>26</v>
      </c>
      <c r="AT6" s="7" t="s">
        <v>19</v>
      </c>
      <c r="AU6" s="7">
        <f>AJ7</f>
        <v>-1.1984706251548183E-2</v>
      </c>
      <c r="AV6" s="19" t="s">
        <v>31</v>
      </c>
    </row>
    <row r="7" spans="1:48" x14ac:dyDescent="0.5">
      <c r="A7" s="24">
        <v>4</v>
      </c>
      <c r="B7" s="24">
        <v>1</v>
      </c>
      <c r="C7" s="24">
        <v>1</v>
      </c>
      <c r="D7" s="24">
        <v>-1</v>
      </c>
      <c r="E7" s="24">
        <f t="shared" si="0"/>
        <v>1</v>
      </c>
      <c r="F7" s="24">
        <f t="shared" si="1"/>
        <v>-1</v>
      </c>
      <c r="G7" s="24">
        <f t="shared" si="2"/>
        <v>-1</v>
      </c>
      <c r="H7" s="24">
        <v>510</v>
      </c>
      <c r="I7" s="24">
        <v>250</v>
      </c>
      <c r="J7" s="24">
        <v>26</v>
      </c>
      <c r="K7" s="24">
        <v>215</v>
      </c>
      <c r="L7" s="24">
        <f>(H7-I7)-(K7-J7)</f>
        <v>71</v>
      </c>
      <c r="M7" s="24">
        <v>0.59206000000000003</v>
      </c>
      <c r="N7" s="24">
        <v>409.791</v>
      </c>
      <c r="O7" s="24">
        <f>L7/N7</f>
        <v>0.17325905156531013</v>
      </c>
      <c r="P7" s="24">
        <v>506</v>
      </c>
      <c r="Q7" s="24">
        <v>252</v>
      </c>
      <c r="R7" s="24">
        <v>26</v>
      </c>
      <c r="S7" s="24">
        <v>214</v>
      </c>
      <c r="T7" s="24">
        <f>(P7-Q7)-(S7-R7)</f>
        <v>66</v>
      </c>
      <c r="U7" s="24">
        <v>0.35587999999999997</v>
      </c>
      <c r="V7" s="24">
        <v>537.67200000000003</v>
      </c>
      <c r="W7" s="24">
        <f>T7/V7</f>
        <v>0.1227514172209079</v>
      </c>
      <c r="X7" s="24">
        <f>AVERAGE(O7,W7)</f>
        <v>0.14800523439310903</v>
      </c>
      <c r="Y7" s="24">
        <f>((O7-X7)^2+(W7-X7)^2)/(2-1)</f>
        <v>1.2755105635339197E-3</v>
      </c>
      <c r="Z7" s="24">
        <f t="shared" si="3"/>
        <v>3.5714290746617382E-2</v>
      </c>
      <c r="AA7" s="24">
        <f>AVERAGE(M7,U7)</f>
        <v>0.47397</v>
      </c>
      <c r="AB7" s="24">
        <f>((M7-AA7)^2+(U7-AA7)^2)/(2-1)</f>
        <v>2.7890496200000014E-2</v>
      </c>
      <c r="AC7" s="24">
        <f t="shared" si="4"/>
        <v>0.16700447958063883</v>
      </c>
      <c r="AE7" s="11" t="s">
        <v>32</v>
      </c>
      <c r="AF7" s="5">
        <f>AVERAGE(O4,O7:O8,O11,X4,X7:X8,X11)-AVERAGE(O5:O6,O9:O10,X5:X6,X9:X10)</f>
        <v>5.9314170050764337E-3</v>
      </c>
      <c r="AG7" s="5" t="s">
        <v>33</v>
      </c>
      <c r="AH7" s="5">
        <f>AVERAGE(O4,O6,O10:O11,X4,X6,X10:X11)-AVERAGE(O5,O7:O9,X5,X7:X9)</f>
        <v>-1.0580157418660141E-2</v>
      </c>
      <c r="AI7" s="5" t="s">
        <v>33</v>
      </c>
      <c r="AJ7" s="12">
        <f>AVERAGE(O4:O5,O9,O11,X4:X5,X9,X11)-AVERAGE(O6:O8,O10,X6:X8,X10)</f>
        <v>-1.1984706251548183E-2</v>
      </c>
      <c r="AL7" s="11"/>
      <c r="AM7" s="5"/>
      <c r="AN7" s="5"/>
      <c r="AO7" s="7"/>
      <c r="AP7" s="7"/>
      <c r="AQ7" s="7"/>
      <c r="AR7" s="7"/>
      <c r="AS7" s="7"/>
      <c r="AT7" s="7"/>
      <c r="AU7" s="7"/>
      <c r="AV7" s="19"/>
    </row>
    <row r="8" spans="1:48" x14ac:dyDescent="0.5">
      <c r="A8" s="24">
        <v>5</v>
      </c>
      <c r="B8" s="24">
        <v>-1</v>
      </c>
      <c r="C8" s="24">
        <v>-1</v>
      </c>
      <c r="D8" s="24">
        <v>1</v>
      </c>
      <c r="E8" s="24">
        <f t="shared" si="0"/>
        <v>1</v>
      </c>
      <c r="F8" s="24">
        <f t="shared" si="1"/>
        <v>-1</v>
      </c>
      <c r="G8" s="24">
        <f t="shared" si="2"/>
        <v>-1</v>
      </c>
      <c r="H8" s="24">
        <v>521</v>
      </c>
      <c r="I8" s="24">
        <v>260</v>
      </c>
      <c r="J8" s="24">
        <v>25</v>
      </c>
      <c r="K8" s="24">
        <f>210+20</f>
        <v>230</v>
      </c>
      <c r="L8" s="24">
        <f>(H8-I8)-(K8-J8)</f>
        <v>56</v>
      </c>
      <c r="M8" s="24">
        <v>0.29603000000000002</v>
      </c>
      <c r="N8" s="24">
        <v>400.90100000000001</v>
      </c>
      <c r="O8" s="24">
        <f>L8/N8</f>
        <v>0.13968535872946189</v>
      </c>
      <c r="P8" s="24">
        <v>498</v>
      </c>
      <c r="Q8" s="24">
        <v>273</v>
      </c>
      <c r="R8" s="24">
        <v>26</v>
      </c>
      <c r="S8" s="24">
        <f>182+20</f>
        <v>202</v>
      </c>
      <c r="T8" s="24">
        <f>(P8-Q8)-(S8-R8)</f>
        <v>49</v>
      </c>
      <c r="U8" s="24">
        <v>0.32</v>
      </c>
      <c r="V8" s="24">
        <v>342.47899999999998</v>
      </c>
      <c r="W8" s="24">
        <f>T8/V8</f>
        <v>0.14307446587965977</v>
      </c>
      <c r="X8" s="24">
        <f>AVERAGE(O8,W8)</f>
        <v>0.14137991230456082</v>
      </c>
      <c r="Y8" s="24">
        <f>((O8-X8)^2+(W8-X8)^2)/(2-1)</f>
        <v>5.7430236377612124E-6</v>
      </c>
      <c r="Z8" s="24">
        <f t="shared" si="3"/>
        <v>2.3964606480727391E-3</v>
      </c>
      <c r="AA8" s="24">
        <f>AVERAGE(M8,U8)</f>
        <v>0.30801500000000004</v>
      </c>
      <c r="AB8" s="24">
        <f>((M8-AA8)^2+(U8-AA8)^2)/(2-1)</f>
        <v>2.8728044999999983E-4</v>
      </c>
      <c r="AC8" s="24">
        <f t="shared" si="4"/>
        <v>1.6949349545041539E-2</v>
      </c>
      <c r="AE8" s="11"/>
      <c r="AF8" s="5"/>
      <c r="AG8" s="5"/>
      <c r="AH8" s="5"/>
      <c r="AI8" s="5"/>
      <c r="AJ8" s="12"/>
      <c r="AL8" s="11"/>
      <c r="AM8" s="5"/>
      <c r="AN8" s="5"/>
      <c r="AO8" s="7"/>
      <c r="AP8" s="7"/>
      <c r="AQ8" s="7"/>
      <c r="AR8" s="7"/>
      <c r="AS8" s="7"/>
      <c r="AT8" s="7"/>
      <c r="AU8" s="7"/>
      <c r="AV8" s="19"/>
    </row>
    <row r="9" spans="1:48" x14ac:dyDescent="0.5">
      <c r="A9" s="24">
        <v>6</v>
      </c>
      <c r="B9" s="24">
        <v>-1</v>
      </c>
      <c r="C9" s="24">
        <v>1</v>
      </c>
      <c r="D9" s="24">
        <v>1</v>
      </c>
      <c r="E9" s="24">
        <f t="shared" si="0"/>
        <v>-1</v>
      </c>
      <c r="F9" s="24">
        <f t="shared" si="1"/>
        <v>-1</v>
      </c>
      <c r="G9" s="24">
        <f t="shared" si="2"/>
        <v>1</v>
      </c>
      <c r="H9" s="24">
        <v>514</v>
      </c>
      <c r="I9" s="24">
        <v>243</v>
      </c>
      <c r="J9" s="24">
        <v>26</v>
      </c>
      <c r="K9" s="24">
        <f>223+20</f>
        <v>243</v>
      </c>
      <c r="L9" s="24">
        <f>(H9-I9)-(K9-J9)</f>
        <v>54</v>
      </c>
      <c r="M9" s="24">
        <v>0.28312999999999999</v>
      </c>
      <c r="N9" s="24">
        <v>424.09500000000003</v>
      </c>
      <c r="O9" s="24">
        <f>L9/N9</f>
        <v>0.12732996144731723</v>
      </c>
      <c r="P9" s="24">
        <v>502</v>
      </c>
      <c r="Q9" s="24">
        <v>251</v>
      </c>
      <c r="R9" s="24">
        <v>26</v>
      </c>
      <c r="S9" s="24">
        <f>214+20</f>
        <v>234</v>
      </c>
      <c r="T9" s="24">
        <f>(P9-Q9)-(S9-R9)</f>
        <v>43</v>
      </c>
      <c r="U9" s="24">
        <v>0.24665999999999999</v>
      </c>
      <c r="V9" s="24">
        <v>369.22699999999998</v>
      </c>
      <c r="W9" s="24">
        <f>T9/V9</f>
        <v>0.11645952219095571</v>
      </c>
      <c r="X9" s="24">
        <f>AVERAGE(O9,W9)</f>
        <v>0.12189474181913647</v>
      </c>
      <c r="Y9" s="24">
        <f>((O9-X9)^2+(W9-X9)^2)/(2-1)</f>
        <v>5.9083224813122853E-5</v>
      </c>
      <c r="Z9" s="24">
        <f t="shared" si="3"/>
        <v>7.6865613126496854E-3</v>
      </c>
      <c r="AA9" s="24">
        <f>AVERAGE(M9,U9)</f>
        <v>0.26489499999999999</v>
      </c>
      <c r="AB9" s="24">
        <f>((M9-AA9)^2+(U9-AA9)^2)/(2-1)</f>
        <v>6.6503045000000009E-4</v>
      </c>
      <c r="AC9" s="24">
        <f t="shared" si="4"/>
        <v>2.578818430987339E-2</v>
      </c>
      <c r="AE9" s="13" t="s">
        <v>47</v>
      </c>
      <c r="AF9" s="14"/>
      <c r="AG9" s="14"/>
      <c r="AH9" s="14"/>
      <c r="AI9" s="14"/>
      <c r="AJ9" s="15"/>
      <c r="AL9" s="11"/>
      <c r="AM9" s="5"/>
      <c r="AN9" s="5"/>
      <c r="AO9" s="7"/>
      <c r="AP9" s="7"/>
      <c r="AQ9" s="7"/>
      <c r="AR9" s="7"/>
      <c r="AS9" s="7"/>
      <c r="AT9" s="7"/>
      <c r="AU9" s="7"/>
      <c r="AV9" s="19"/>
    </row>
    <row r="10" spans="1:48" ht="14.4" x14ac:dyDescent="0.55000000000000004">
      <c r="A10" s="24">
        <v>7</v>
      </c>
      <c r="B10" s="24">
        <v>1</v>
      </c>
      <c r="C10" s="24">
        <v>-1</v>
      </c>
      <c r="D10" s="24">
        <v>1</v>
      </c>
      <c r="E10" s="24">
        <f t="shared" si="0"/>
        <v>-1</v>
      </c>
      <c r="F10" s="24">
        <f t="shared" si="1"/>
        <v>1</v>
      </c>
      <c r="G10" s="24">
        <f t="shared" si="2"/>
        <v>-1</v>
      </c>
      <c r="H10" s="24">
        <v>520</v>
      </c>
      <c r="I10" s="24">
        <v>285</v>
      </c>
      <c r="J10" s="24">
        <v>25</v>
      </c>
      <c r="K10" s="24">
        <f>168+20</f>
        <v>188</v>
      </c>
      <c r="L10" s="24">
        <f>(H10-I10)-(K10-J10)</f>
        <v>72</v>
      </c>
      <c r="M10" s="24">
        <v>0.34111999999999998</v>
      </c>
      <c r="N10" s="24">
        <v>523.80499999999995</v>
      </c>
      <c r="O10" s="24">
        <f>L10/N10</f>
        <v>0.13745573257223587</v>
      </c>
      <c r="P10" s="24">
        <v>510</v>
      </c>
      <c r="Q10" s="24">
        <v>269</v>
      </c>
      <c r="R10" s="24">
        <v>25</v>
      </c>
      <c r="S10" s="24">
        <f>200+20</f>
        <v>220</v>
      </c>
      <c r="T10" s="24">
        <f>(P10-Q10)-(S10-R10)</f>
        <v>46</v>
      </c>
      <c r="U10" s="24">
        <v>0.31640000000000001</v>
      </c>
      <c r="V10" s="24">
        <v>409.827</v>
      </c>
      <c r="W10" s="24">
        <f>T10/V10</f>
        <v>0.11224248280371962</v>
      </c>
      <c r="X10" s="24">
        <f>AVERAGE(O10,W10)</f>
        <v>0.12484910768797775</v>
      </c>
      <c r="Y10" s="24">
        <f>((O10-X10)^2+(W10-X10)^2)/(2-1)</f>
        <v>3.1785398194479224E-4</v>
      </c>
      <c r="Z10" s="24">
        <f t="shared" si="3"/>
        <v>1.7828459887067986E-2</v>
      </c>
      <c r="AA10" s="24">
        <f>AVERAGE(M10,U10)</f>
        <v>0.32876</v>
      </c>
      <c r="AB10" s="24">
        <f>((M10-AA10)^2+(U10-AA10)^2)/(2-1)</f>
        <v>3.0553919999999911E-4</v>
      </c>
      <c r="AC10" s="24">
        <f t="shared" si="4"/>
        <v>1.747967963093143E-2</v>
      </c>
      <c r="AE10" s="11" t="s">
        <v>12</v>
      </c>
      <c r="AF10" s="5"/>
      <c r="AG10" s="5" t="s">
        <v>13</v>
      </c>
      <c r="AH10" s="5"/>
      <c r="AI10" s="5" t="s">
        <v>14</v>
      </c>
      <c r="AJ10" s="12"/>
      <c r="AL10" s="13" t="s">
        <v>46</v>
      </c>
      <c r="AM10" s="14"/>
      <c r="AN10" s="14"/>
      <c r="AO10" s="14"/>
      <c r="AP10" s="14"/>
      <c r="AQ10" s="14"/>
      <c r="AR10" s="14"/>
      <c r="AS10" s="14"/>
      <c r="AT10" s="14"/>
      <c r="AU10" s="14"/>
      <c r="AV10" s="15"/>
    </row>
    <row r="11" spans="1:48" x14ac:dyDescent="0.5">
      <c r="A11" s="24">
        <v>8</v>
      </c>
      <c r="B11" s="24">
        <v>1</v>
      </c>
      <c r="C11" s="24">
        <v>1</v>
      </c>
      <c r="D11" s="24">
        <v>1</v>
      </c>
      <c r="E11" s="24">
        <f t="shared" si="0"/>
        <v>1</v>
      </c>
      <c r="F11" s="24">
        <f t="shared" si="1"/>
        <v>1</v>
      </c>
      <c r="G11" s="24">
        <f t="shared" si="2"/>
        <v>1</v>
      </c>
      <c r="H11" s="24">
        <v>505</v>
      </c>
      <c r="I11" s="24">
        <v>247</v>
      </c>
      <c r="J11" s="24">
        <v>77</v>
      </c>
      <c r="K11" s="24">
        <f>264+20</f>
        <v>284</v>
      </c>
      <c r="L11" s="24">
        <f>(H11-I11)-(K11-J11)</f>
        <v>51</v>
      </c>
      <c r="M11" s="24">
        <v>0.24137</v>
      </c>
      <c r="N11" s="24">
        <v>421.73099999999999</v>
      </c>
      <c r="O11" s="24">
        <f>L11/N11</f>
        <v>0.12093016638568187</v>
      </c>
      <c r="P11" s="24">
        <v>505</v>
      </c>
      <c r="Q11" s="24">
        <v>249</v>
      </c>
      <c r="R11" s="24">
        <v>25</v>
      </c>
      <c r="S11" s="24">
        <f>220+20</f>
        <v>240</v>
      </c>
      <c r="T11" s="24">
        <f>(P11-Q11)-(S11-R11)</f>
        <v>41</v>
      </c>
      <c r="U11" s="24">
        <v>0.24549000000000001</v>
      </c>
      <c r="V11" s="24">
        <v>380.10700000000003</v>
      </c>
      <c r="W11" s="24">
        <f>T11/V11</f>
        <v>0.10786436450788855</v>
      </c>
      <c r="X11" s="24">
        <f>AVERAGE(O11,W11)</f>
        <v>0.11439726544678522</v>
      </c>
      <c r="Y11" s="24">
        <f>((O11-X11)^2+(W11-X11)^2)/(2-1)</f>
        <v>8.5357589354873622E-5</v>
      </c>
      <c r="Z11" s="24">
        <f t="shared" si="3"/>
        <v>9.2389171094275774E-3</v>
      </c>
      <c r="AA11" s="24">
        <f>AVERAGE(M11,U11)</f>
        <v>0.24343000000000001</v>
      </c>
      <c r="AB11" s="24">
        <f>((M11-AA11)^2+(U11-AA11)^2)/(2-1)</f>
        <v>8.4872000000000515E-6</v>
      </c>
      <c r="AC11" s="24">
        <f t="shared" si="4"/>
        <v>2.9132799384885845E-3</v>
      </c>
      <c r="AE11" s="11" t="s">
        <v>15</v>
      </c>
      <c r="AF11" s="5">
        <f>AVERAGE(M4:M11,U4:U11)</f>
        <v>0.35716943750000002</v>
      </c>
      <c r="AG11" s="5" t="s">
        <v>16</v>
      </c>
      <c r="AH11" s="5">
        <f>AVERAGE(M4:M11,U4:U11)</f>
        <v>0.35716943750000002</v>
      </c>
      <c r="AI11" s="5" t="s">
        <v>17</v>
      </c>
      <c r="AJ11" s="12">
        <f>AVERAGE(M4:M11,U4:U11)</f>
        <v>0.35716943750000002</v>
      </c>
      <c r="AL11" s="11" t="s">
        <v>18</v>
      </c>
      <c r="AM11" s="5">
        <f>AF11</f>
        <v>0.35716943750000002</v>
      </c>
      <c r="AN11" s="5" t="s">
        <v>19</v>
      </c>
      <c r="AO11" s="7">
        <f>AF12</f>
        <v>0.10031637500000007</v>
      </c>
      <c r="AP11" s="7" t="s">
        <v>20</v>
      </c>
      <c r="AQ11" s="7" t="s">
        <v>19</v>
      </c>
      <c r="AR11" s="7">
        <f>AF13</f>
        <v>-8.046887499999994E-2</v>
      </c>
      <c r="AS11" s="7" t="s">
        <v>21</v>
      </c>
      <c r="AT11" s="7" t="s">
        <v>19</v>
      </c>
      <c r="AU11" s="7">
        <f>AF14</f>
        <v>-1.6786374999999909E-2</v>
      </c>
      <c r="AV11" s="19" t="s">
        <v>22</v>
      </c>
    </row>
    <row r="12" spans="1:48" x14ac:dyDescent="0.5">
      <c r="A12" s="2"/>
      <c r="B12" s="2"/>
      <c r="C12" s="2"/>
      <c r="D12" s="2"/>
      <c r="E12" s="2"/>
      <c r="F12" s="2"/>
      <c r="G12" s="2"/>
      <c r="H12" s="3"/>
      <c r="I12" s="3"/>
      <c r="X12" s="1" t="s">
        <v>8</v>
      </c>
      <c r="Y12" s="1">
        <f>SUM(Y4:Y11)/8</f>
        <v>3.6031020769334757E-4</v>
      </c>
      <c r="AA12" s="1" t="s">
        <v>8</v>
      </c>
      <c r="AB12" s="1">
        <f>SUM(AB4:AB11)/8</f>
        <v>3.9741397813125006E-3</v>
      </c>
      <c r="AE12" s="11" t="s">
        <v>23</v>
      </c>
      <c r="AF12" s="5">
        <f>AVERAGE(M5,M7,M10:M11,U5,U7,U10:U11)-AVERAGE(M4,M6,M8:M9,U4,U6,U8:U9)</f>
        <v>0.10031637500000007</v>
      </c>
      <c r="AG12" s="5" t="s">
        <v>23</v>
      </c>
      <c r="AH12" s="5">
        <f>AVERAGE(M5,M7,M10:M11,U5,U7,U10:U11)-AVERAGE(M4,M6,M8:M9,U4,U6,U8:U9)</f>
        <v>0.10031637500000007</v>
      </c>
      <c r="AI12" s="5" t="s">
        <v>24</v>
      </c>
      <c r="AJ12" s="12">
        <f>AVERAGE(M6:M7,M9,M11,U6:U7,U9,U11)-AVERAGE(M4:M5,M8,M10,U4:U5,U8,U10)</f>
        <v>-8.046887499999994E-2</v>
      </c>
      <c r="AL12" s="11" t="s">
        <v>25</v>
      </c>
      <c r="AM12" s="5">
        <f>AH11</f>
        <v>0.35716943750000002</v>
      </c>
      <c r="AN12" s="5" t="s">
        <v>19</v>
      </c>
      <c r="AO12" s="7">
        <f>AH12</f>
        <v>0.10031637500000007</v>
      </c>
      <c r="AP12" s="7" t="s">
        <v>20</v>
      </c>
      <c r="AQ12" s="7" t="s">
        <v>19</v>
      </c>
      <c r="AR12" s="7">
        <f>AH13</f>
        <v>-0.14178887499999998</v>
      </c>
      <c r="AS12" s="7" t="s">
        <v>26</v>
      </c>
      <c r="AT12" s="7" t="s">
        <v>19</v>
      </c>
      <c r="AU12" s="7">
        <f>AH14</f>
        <v>-0.10067637499999987</v>
      </c>
      <c r="AV12" s="19" t="s">
        <v>27</v>
      </c>
    </row>
    <row r="13" spans="1:48" s="5" customFormat="1" x14ac:dyDescent="0.5">
      <c r="A13" s="4"/>
      <c r="B13" s="4"/>
      <c r="C13" s="4"/>
      <c r="D13" s="4"/>
      <c r="E13" s="4"/>
      <c r="F13" s="4"/>
      <c r="G13" s="4"/>
      <c r="X13" s="5" t="s">
        <v>9</v>
      </c>
      <c r="Y13" s="5">
        <f>SQRT(Y12)</f>
        <v>1.8981838891249381E-2</v>
      </c>
      <c r="AA13" s="5" t="s">
        <v>9</v>
      </c>
      <c r="AB13" s="5">
        <f>SQRT(AB12)</f>
        <v>6.3040778717529347E-2</v>
      </c>
      <c r="AE13" s="11" t="s">
        <v>28</v>
      </c>
      <c r="AF13" s="5">
        <f>AVERAGE(M6:M7,M9,M11,U6:U7,U9,U11)-AVERAGE(M4:M5,M8,M10,U4:U5,U8,U10)</f>
        <v>-8.046887499999994E-2</v>
      </c>
      <c r="AG13" s="5" t="s">
        <v>29</v>
      </c>
      <c r="AH13" s="5">
        <f>AVERAGE(M8:M11,U8:U11)-AVERAGE(M4:M7,U4:U7)</f>
        <v>-0.14178887499999998</v>
      </c>
      <c r="AI13" s="5" t="s">
        <v>29</v>
      </c>
      <c r="AJ13" s="12">
        <f>AVERAGE(M8:M11,U8:U11)-AVERAGE(M4:M7,U4:U7)</f>
        <v>-0.14178887499999998</v>
      </c>
      <c r="AL13" s="16" t="s">
        <v>30</v>
      </c>
      <c r="AM13" s="17">
        <f>AJ11</f>
        <v>0.35716943750000002</v>
      </c>
      <c r="AN13" s="17" t="s">
        <v>19</v>
      </c>
      <c r="AO13" s="20">
        <f>AJ12</f>
        <v>-8.046887499999994E-2</v>
      </c>
      <c r="AP13" s="20" t="s">
        <v>21</v>
      </c>
      <c r="AQ13" s="20" t="s">
        <v>19</v>
      </c>
      <c r="AR13" s="20">
        <f>AJ13</f>
        <v>-0.14178887499999998</v>
      </c>
      <c r="AS13" s="20" t="s">
        <v>26</v>
      </c>
      <c r="AT13" s="20" t="s">
        <v>19</v>
      </c>
      <c r="AU13" s="20">
        <f>AJ14</f>
        <v>1.6243874999999963E-2</v>
      </c>
      <c r="AV13" s="21" t="s">
        <v>31</v>
      </c>
    </row>
    <row r="14" spans="1:48" s="5" customFormat="1" x14ac:dyDescent="0.5">
      <c r="B14" s="6"/>
      <c r="D14" s="7"/>
      <c r="G14" s="7"/>
      <c r="X14" s="5" t="s">
        <v>10</v>
      </c>
      <c r="Y14" s="5">
        <f>Y13/SQRT(16)</f>
        <v>4.7454597228123452E-3</v>
      </c>
      <c r="AA14" s="5" t="s">
        <v>10</v>
      </c>
      <c r="AB14" s="5">
        <f>AB13/SQRT(16)</f>
        <v>1.5760194679382337E-2</v>
      </c>
      <c r="AE14" s="16" t="s">
        <v>32</v>
      </c>
      <c r="AF14" s="17">
        <f>AVERAGE(M4,M7:M8,M11,U4,U7:U8,U11)-AVERAGE(M5:M6,M9:M10,U5:U6,U9:U10)</f>
        <v>-1.6786374999999909E-2</v>
      </c>
      <c r="AG14" s="17" t="s">
        <v>33</v>
      </c>
      <c r="AH14" s="17">
        <f>AVERAGE(M4,M6,M10:M11,U4,U6,U10:U11)-AVERAGE(M5,M7:M9,U5,U7:U9)</f>
        <v>-0.10067637499999987</v>
      </c>
      <c r="AI14" s="17" t="s">
        <v>33</v>
      </c>
      <c r="AJ14" s="18">
        <f>AVERAGE(M4:M5,M9,M11,U4:U5,U9,U11)-AVERAGE(M6:M8,M10,U6:U8,U10)</f>
        <v>1.6243874999999963E-2</v>
      </c>
    </row>
    <row r="15" spans="1:48" s="5" customFormat="1" x14ac:dyDescent="0.5">
      <c r="B15" s="6"/>
      <c r="D15" s="7"/>
      <c r="G15" s="7"/>
      <c r="X15" s="7" t="s">
        <v>45</v>
      </c>
      <c r="Y15" s="5">
        <f>2*Y14</f>
        <v>9.4909194456246904E-3</v>
      </c>
      <c r="AA15" s="7" t="s">
        <v>45</v>
      </c>
      <c r="AB15" s="5">
        <f>2*AB14</f>
        <v>3.1520389358764674E-2</v>
      </c>
      <c r="AD15" s="7"/>
    </row>
    <row r="16" spans="1:48" x14ac:dyDescent="0.5">
      <c r="A16" s="5"/>
      <c r="B16" s="6"/>
      <c r="C16" s="5"/>
      <c r="D16" s="5"/>
      <c r="E16" s="5"/>
      <c r="F16" s="5"/>
      <c r="G16" s="5"/>
    </row>
    <row r="17" spans="1:18" x14ac:dyDescent="0.5">
      <c r="A17" s="5"/>
      <c r="B17" s="6"/>
      <c r="C17" s="5"/>
      <c r="D17" s="5"/>
      <c r="E17" s="5"/>
      <c r="F17" s="5"/>
      <c r="G17" s="5"/>
    </row>
    <row r="18" spans="1:18" x14ac:dyDescent="0.5">
      <c r="A18" s="5"/>
      <c r="B18" s="6"/>
      <c r="C18" s="5"/>
      <c r="D18" s="5"/>
      <c r="E18" s="5"/>
      <c r="F18" s="5"/>
      <c r="G18" s="5"/>
    </row>
    <row r="20" spans="1:18" x14ac:dyDescent="0.5">
      <c r="G20" s="5"/>
    </row>
    <row r="21" spans="1:18" x14ac:dyDescent="0.5">
      <c r="G21" s="5"/>
    </row>
    <row r="22" spans="1:18" x14ac:dyDescent="0.5">
      <c r="G22" s="5"/>
    </row>
    <row r="23" spans="1:18" x14ac:dyDescent="0.5">
      <c r="G23" s="5"/>
    </row>
    <row r="24" spans="1:18" x14ac:dyDescent="0.5">
      <c r="G24" s="5"/>
    </row>
    <row r="25" spans="1:18" x14ac:dyDescent="0.5">
      <c r="G25" s="5"/>
    </row>
    <row r="26" spans="1:18" x14ac:dyDescent="0.5">
      <c r="G26" s="5"/>
    </row>
    <row r="27" spans="1:18" x14ac:dyDescent="0.5">
      <c r="G27" s="5"/>
    </row>
    <row r="28" spans="1:18" x14ac:dyDescent="0.5">
      <c r="G28" s="5"/>
    </row>
    <row r="29" spans="1:18" x14ac:dyDescent="0.5">
      <c r="G29" s="5"/>
    </row>
    <row r="30" spans="1:18" x14ac:dyDescent="0.5">
      <c r="G30" s="5"/>
    </row>
    <row r="31" spans="1:18" x14ac:dyDescent="0.5">
      <c r="G31" s="5"/>
    </row>
    <row r="32" spans="1:18" x14ac:dyDescent="0.5">
      <c r="G32" s="5"/>
      <c r="H32" s="5"/>
      <c r="I32" s="5"/>
      <c r="J32" s="5"/>
      <c r="K32" s="7"/>
      <c r="L32" s="7"/>
      <c r="M32" s="7"/>
      <c r="N32" s="7"/>
      <c r="O32" s="7"/>
      <c r="P32" s="7"/>
      <c r="Q32" s="7"/>
      <c r="R32" s="7"/>
    </row>
    <row r="33" spans="1:18" x14ac:dyDescent="0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</sheetData>
  <mergeCells count="10">
    <mergeCell ref="AE9:AJ9"/>
    <mergeCell ref="H2:O2"/>
    <mergeCell ref="P2:W2"/>
    <mergeCell ref="X2:Z2"/>
    <mergeCell ref="AA2:AC2"/>
    <mergeCell ref="AL3:AV3"/>
    <mergeCell ref="A2:G2"/>
    <mergeCell ref="AE2:AJ2"/>
    <mergeCell ref="AL2:AV2"/>
    <mergeCell ref="AL10:AV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Puccini</dc:creator>
  <cp:lastModifiedBy>Claire Puccini</cp:lastModifiedBy>
  <dcterms:created xsi:type="dcterms:W3CDTF">2018-05-01T23:27:08Z</dcterms:created>
  <dcterms:modified xsi:type="dcterms:W3CDTF">2018-05-01T23:53:28Z</dcterms:modified>
</cp:coreProperties>
</file>