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19TestData\"/>
    </mc:Choice>
  </mc:AlternateContent>
  <bookViews>
    <workbookView xWindow="0" yWindow="0" windowWidth="19176" windowHeight="6762" activeTab="1"/>
  </bookViews>
  <sheets>
    <sheet name="Unaltered Data" sheetId="1" r:id="rId1"/>
    <sheet name="Updated Altered 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3" l="1"/>
  <c r="AD10" i="3"/>
  <c r="AD12" i="3"/>
  <c r="AE16" i="3"/>
  <c r="AE10" i="3"/>
  <c r="AE9" i="3"/>
  <c r="AF9" i="3" s="1"/>
  <c r="AE11" i="3"/>
  <c r="AE12" i="3"/>
  <c r="AE13" i="3"/>
  <c r="AE14" i="3"/>
  <c r="AE15" i="3"/>
  <c r="AN11" i="3" l="1"/>
  <c r="AO11" i="3" s="1"/>
  <c r="AP11" i="3" s="1"/>
  <c r="AN12" i="3"/>
  <c r="AO12" i="3" s="1"/>
  <c r="AP12" i="3" s="1"/>
  <c r="AN13" i="3"/>
  <c r="AO13" i="3" s="1"/>
  <c r="AP13" i="3" s="1"/>
  <c r="AN14" i="3"/>
  <c r="AO14" i="3" s="1"/>
  <c r="AP14" i="3" s="1"/>
  <c r="AN15" i="3"/>
  <c r="AO15" i="3" s="1"/>
  <c r="AP15" i="3" s="1"/>
  <c r="AN16" i="3"/>
  <c r="AO16" i="3" s="1"/>
  <c r="AP16" i="3" s="1"/>
  <c r="AN9" i="3"/>
  <c r="AO9" i="3" s="1"/>
  <c r="AP9" i="3" s="1"/>
  <c r="F52" i="3"/>
  <c r="Q51" i="3" s="1"/>
  <c r="D52" i="3"/>
  <c r="Q50" i="3" s="1"/>
  <c r="B52" i="3"/>
  <c r="Q49" i="3" s="1"/>
  <c r="F51" i="3"/>
  <c r="N51" i="3" s="1"/>
  <c r="D51" i="3"/>
  <c r="N50" i="3" s="1"/>
  <c r="B51" i="3"/>
  <c r="N49" i="3" s="1"/>
  <c r="F50" i="3"/>
  <c r="K51" i="3" s="1"/>
  <c r="D50" i="3"/>
  <c r="K50" i="3" s="1"/>
  <c r="B50" i="3"/>
  <c r="K49" i="3" s="1"/>
  <c r="F49" i="3"/>
  <c r="I51" i="3" s="1"/>
  <c r="D49" i="3"/>
  <c r="I50" i="3" s="1"/>
  <c r="B49" i="3"/>
  <c r="I49" i="3" s="1"/>
  <c r="AK16" i="3"/>
  <c r="AL16" i="3" s="1"/>
  <c r="AM16" i="3" s="1"/>
  <c r="Z16" i="3"/>
  <c r="AD16" i="3" s="1"/>
  <c r="O16" i="3"/>
  <c r="S16" i="3" s="1"/>
  <c r="I16" i="3"/>
  <c r="H16" i="3"/>
  <c r="G16" i="3"/>
  <c r="F16" i="3"/>
  <c r="AK15" i="3"/>
  <c r="AL15" i="3" s="1"/>
  <c r="AM15" i="3" s="1"/>
  <c r="Z15" i="3"/>
  <c r="AD15" i="3" s="1"/>
  <c r="O15" i="3"/>
  <c r="S15" i="3" s="1"/>
  <c r="I15" i="3"/>
  <c r="H15" i="3"/>
  <c r="G15" i="3"/>
  <c r="F15" i="3"/>
  <c r="AK14" i="3"/>
  <c r="AL14" i="3" s="1"/>
  <c r="AM14" i="3" s="1"/>
  <c r="Z14" i="3"/>
  <c r="AD14" i="3" s="1"/>
  <c r="O14" i="3"/>
  <c r="S14" i="3" s="1"/>
  <c r="I14" i="3"/>
  <c r="H14" i="3"/>
  <c r="G14" i="3"/>
  <c r="F14" i="3"/>
  <c r="AK13" i="3"/>
  <c r="AL13" i="3" s="1"/>
  <c r="AM13" i="3" s="1"/>
  <c r="Z13" i="3"/>
  <c r="AD13" i="3" s="1"/>
  <c r="O13" i="3"/>
  <c r="S13" i="3" s="1"/>
  <c r="I13" i="3"/>
  <c r="H13" i="3"/>
  <c r="G13" i="3"/>
  <c r="F13" i="3"/>
  <c r="AK12" i="3"/>
  <c r="AL12" i="3" s="1"/>
  <c r="AM12" i="3" s="1"/>
  <c r="Z12" i="3"/>
  <c r="O12" i="3"/>
  <c r="S12" i="3" s="1"/>
  <c r="I12" i="3"/>
  <c r="H12" i="3"/>
  <c r="G12" i="3"/>
  <c r="F12" i="3"/>
  <c r="AK11" i="3"/>
  <c r="AL11" i="3" s="1"/>
  <c r="AM11" i="3" s="1"/>
  <c r="Z11" i="3"/>
  <c r="AD11" i="3" s="1"/>
  <c r="O11" i="3"/>
  <c r="S11" i="3" s="1"/>
  <c r="I11" i="3"/>
  <c r="H11" i="3"/>
  <c r="G11" i="3"/>
  <c r="F11" i="3"/>
  <c r="AK10" i="3"/>
  <c r="AL10" i="3" s="1"/>
  <c r="AM10" i="3" s="1"/>
  <c r="AA10" i="3"/>
  <c r="AN10" i="3" s="1"/>
  <c r="AO10" i="3" s="1"/>
  <c r="AP10" i="3" s="1"/>
  <c r="Z10" i="3"/>
  <c r="O10" i="3"/>
  <c r="S10" i="3" s="1"/>
  <c r="I10" i="3"/>
  <c r="H10" i="3"/>
  <c r="G10" i="3"/>
  <c r="F10" i="3"/>
  <c r="AK9" i="3"/>
  <c r="AL9" i="3" s="1"/>
  <c r="Z9" i="3"/>
  <c r="AD9" i="3" s="1"/>
  <c r="O9" i="3"/>
  <c r="S9" i="3" s="1"/>
  <c r="I9" i="3"/>
  <c r="H9" i="3"/>
  <c r="G9" i="3"/>
  <c r="F9" i="3"/>
  <c r="AF15" i="3" l="1"/>
  <c r="AG15" i="3" s="1"/>
  <c r="AP17" i="3"/>
  <c r="AP18" i="3" s="1"/>
  <c r="AP19" i="3" s="1"/>
  <c r="AP20" i="3" s="1"/>
  <c r="AF14" i="3"/>
  <c r="AG14" i="3" s="1"/>
  <c r="B59" i="3"/>
  <c r="Q56" i="3" s="1"/>
  <c r="AL17" i="3"/>
  <c r="AL18" i="3" s="1"/>
  <c r="AL19" i="3" s="1"/>
  <c r="AL20" i="3" s="1"/>
  <c r="F57" i="3"/>
  <c r="K58" i="3" s="1"/>
  <c r="AH11" i="3"/>
  <c r="AI11" i="3" s="1"/>
  <c r="AJ11" i="3" s="1"/>
  <c r="AH9" i="3"/>
  <c r="AI9" i="3" s="1"/>
  <c r="F43" i="3"/>
  <c r="K44" i="3" s="1"/>
  <c r="AH12" i="3"/>
  <c r="AI12" i="3" s="1"/>
  <c r="AJ12" i="3" s="1"/>
  <c r="AH16" i="3"/>
  <c r="AI16" i="3" s="1"/>
  <c r="AJ16" i="3" s="1"/>
  <c r="AF16" i="3"/>
  <c r="AG16" i="3" s="1"/>
  <c r="AM9" i="3"/>
  <c r="AF10" i="3"/>
  <c r="B44" i="3"/>
  <c r="N42" i="3" s="1"/>
  <c r="B58" i="3"/>
  <c r="N56" i="3" s="1"/>
  <c r="D44" i="3"/>
  <c r="N43" i="3" s="1"/>
  <c r="B57" i="3"/>
  <c r="K56" i="3" s="1"/>
  <c r="D58" i="3"/>
  <c r="N57" i="3" s="1"/>
  <c r="F59" i="3"/>
  <c r="Q58" i="3" s="1"/>
  <c r="AF11" i="3"/>
  <c r="AG11" i="3" s="1"/>
  <c r="AF12" i="3"/>
  <c r="AG12" i="3" s="1"/>
  <c r="AH13" i="3"/>
  <c r="AI13" i="3" s="1"/>
  <c r="AJ13" i="3" s="1"/>
  <c r="AH14" i="3"/>
  <c r="AI14" i="3" s="1"/>
  <c r="AJ14" i="3" s="1"/>
  <c r="AH15" i="3"/>
  <c r="AI15" i="3" s="1"/>
  <c r="AJ15" i="3" s="1"/>
  <c r="B42" i="3"/>
  <c r="I42" i="3" s="1"/>
  <c r="D43" i="3"/>
  <c r="K43" i="3" s="1"/>
  <c r="F44" i="3"/>
  <c r="N44" i="3" s="1"/>
  <c r="B56" i="3"/>
  <c r="I56" i="3" s="1"/>
  <c r="D57" i="3"/>
  <c r="K57" i="3" s="1"/>
  <c r="F58" i="3"/>
  <c r="N58" i="3" s="1"/>
  <c r="F42" i="3"/>
  <c r="I44" i="3" s="1"/>
  <c r="F56" i="3"/>
  <c r="I58" i="3" s="1"/>
  <c r="D59" i="3"/>
  <c r="Q57" i="3" s="1"/>
  <c r="B43" i="3"/>
  <c r="K42" i="3" s="1"/>
  <c r="AH10" i="3"/>
  <c r="AI10" i="3" s="1"/>
  <c r="AJ10" i="3" s="1"/>
  <c r="AF13" i="3"/>
  <c r="AG13" i="3" s="1"/>
  <c r="D42" i="3"/>
  <c r="I43" i="3" s="1"/>
  <c r="D56" i="3"/>
  <c r="I57" i="3" s="1"/>
  <c r="AG10" i="3" l="1"/>
  <c r="AF17" i="3"/>
  <c r="AF18" i="3" s="1"/>
  <c r="AF19" i="3" s="1"/>
  <c r="AI17" i="3"/>
  <c r="AI18" i="3" s="1"/>
  <c r="AI19" i="3" s="1"/>
  <c r="AI20" i="3" s="1"/>
  <c r="Q42" i="3"/>
  <c r="AG9" i="3"/>
  <c r="AJ9" i="3"/>
  <c r="D45" i="3"/>
  <c r="Q43" i="3" s="1"/>
  <c r="F45" i="3"/>
  <c r="Q44" i="3" s="1"/>
  <c r="AF20" i="3" l="1"/>
  <c r="AD18" i="1"/>
  <c r="Q51" i="1" l="1"/>
  <c r="Q50" i="1"/>
  <c r="Q49" i="1"/>
  <c r="N44" i="1"/>
  <c r="N42" i="1"/>
  <c r="K43" i="1"/>
  <c r="K42" i="1"/>
  <c r="I50" i="1"/>
  <c r="F51" i="1"/>
  <c r="N51" i="1" s="1"/>
  <c r="F50" i="1"/>
  <c r="K51" i="1" s="1"/>
  <c r="D50" i="1"/>
  <c r="K50" i="1" s="1"/>
  <c r="D51" i="1"/>
  <c r="N50" i="1" s="1"/>
  <c r="B51" i="1"/>
  <c r="N49" i="1" s="1"/>
  <c r="B50" i="1"/>
  <c r="K49" i="1" s="1"/>
  <c r="F44" i="1"/>
  <c r="B44" i="1"/>
  <c r="F43" i="1"/>
  <c r="K44" i="1" s="1"/>
  <c r="D44" i="1"/>
  <c r="N43" i="1" s="1"/>
  <c r="D43" i="1"/>
  <c r="B43" i="1"/>
  <c r="F52" i="1"/>
  <c r="D52" i="1"/>
  <c r="B52" i="1"/>
  <c r="F49" i="1"/>
  <c r="I51" i="1" s="1"/>
  <c r="D49" i="1"/>
  <c r="B49" i="1"/>
  <c r="I49" i="1" s="1"/>
  <c r="F42" i="1"/>
  <c r="I44" i="1" s="1"/>
  <c r="D42" i="1"/>
  <c r="I43" i="1" s="1"/>
  <c r="B42" i="1"/>
  <c r="I42" i="1" s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H9" i="1"/>
  <c r="G9" i="1"/>
  <c r="F9" i="1"/>
  <c r="I28" i="1" l="1"/>
  <c r="I30" i="1" s="1"/>
  <c r="F28" i="1"/>
  <c r="F30" i="1" s="1"/>
  <c r="C28" i="1"/>
  <c r="C30" i="1" s="1"/>
  <c r="F27" i="1"/>
  <c r="F29" i="1" s="1"/>
  <c r="C27" i="1"/>
  <c r="C29" i="1" s="1"/>
  <c r="I27" i="1"/>
  <c r="I29" i="1" s="1"/>
  <c r="AB15" i="1" l="1"/>
  <c r="AB16" i="1"/>
  <c r="AB14" i="1"/>
  <c r="AB13" i="1"/>
  <c r="I26" i="1"/>
  <c r="F26" i="1"/>
  <c r="C26" i="1"/>
  <c r="Y10" i="1"/>
  <c r="Y11" i="1"/>
  <c r="Y12" i="1"/>
  <c r="Y13" i="1"/>
  <c r="Y14" i="1"/>
  <c r="Y15" i="1"/>
  <c r="Y16" i="1"/>
  <c r="Y9" i="1"/>
  <c r="AB9" i="1"/>
  <c r="AB10" i="1"/>
  <c r="Z10" i="1"/>
  <c r="O9" i="1"/>
  <c r="AF9" i="1" l="1"/>
  <c r="AG9" i="1" s="1"/>
  <c r="O10" i="1"/>
  <c r="O11" i="1"/>
  <c r="O12" i="1"/>
  <c r="O13" i="1"/>
  <c r="O14" i="1"/>
  <c r="O15" i="1"/>
  <c r="O16" i="1"/>
  <c r="AB12" i="1"/>
  <c r="AB11" i="1"/>
  <c r="R10" i="1"/>
  <c r="R9" i="1"/>
  <c r="R12" i="1"/>
  <c r="F57" i="1" l="1"/>
  <c r="K58" i="1" s="1"/>
  <c r="B58" i="1"/>
  <c r="N56" i="1" s="1"/>
  <c r="B59" i="1"/>
  <c r="Q56" i="1" s="1"/>
  <c r="D57" i="1"/>
  <c r="K57" i="1" s="1"/>
  <c r="B57" i="1"/>
  <c r="K56" i="1" s="1"/>
  <c r="F56" i="1"/>
  <c r="I58" i="1" s="1"/>
  <c r="F58" i="1"/>
  <c r="N58" i="1" s="1"/>
  <c r="F59" i="1"/>
  <c r="Q58" i="1" s="1"/>
  <c r="D56" i="1"/>
  <c r="I57" i="1" s="1"/>
  <c r="D58" i="1"/>
  <c r="N57" i="1" s="1"/>
  <c r="D59" i="1"/>
  <c r="Q57" i="1" s="1"/>
  <c r="B56" i="1"/>
  <c r="I56" i="1" s="1"/>
  <c r="AF15" i="1"/>
  <c r="AG15" i="1" s="1"/>
  <c r="AH15" i="1" s="1"/>
  <c r="AF10" i="1"/>
  <c r="AG10" i="1" s="1"/>
  <c r="AH10" i="1" s="1"/>
  <c r="I34" i="1"/>
  <c r="I36" i="1" s="1"/>
  <c r="AF13" i="1"/>
  <c r="AG13" i="1" s="1"/>
  <c r="AH13" i="1" s="1"/>
  <c r="AF11" i="1"/>
  <c r="AG11" i="1" s="1"/>
  <c r="AH11" i="1" s="1"/>
  <c r="AF14" i="1"/>
  <c r="AG14" i="1" s="1"/>
  <c r="AH14" i="1" s="1"/>
  <c r="AF16" i="1"/>
  <c r="AG16" i="1" s="1"/>
  <c r="AH16" i="1" s="1"/>
  <c r="AF12" i="1"/>
  <c r="AG12" i="1" s="1"/>
  <c r="AH12" i="1" s="1"/>
  <c r="F34" i="1"/>
  <c r="F36" i="1" s="1"/>
  <c r="I35" i="1"/>
  <c r="I37" i="1" s="1"/>
  <c r="C35" i="1"/>
  <c r="C37" i="1" s="1"/>
  <c r="C34" i="1"/>
  <c r="C36" i="1" s="1"/>
  <c r="F35" i="1"/>
  <c r="F37" i="1" s="1"/>
  <c r="I33" i="1"/>
  <c r="F33" i="1"/>
  <c r="C33" i="1"/>
  <c r="R11" i="1"/>
  <c r="AC11" i="1" s="1"/>
  <c r="AD11" i="1" s="1"/>
  <c r="AE11" i="1" s="1"/>
  <c r="R13" i="1"/>
  <c r="R16" i="1"/>
  <c r="C21" i="1" s="1"/>
  <c r="C23" i="1" s="1"/>
  <c r="AI10" i="1"/>
  <c r="AJ10" i="1" s="1"/>
  <c r="AK10" i="1" s="1"/>
  <c r="AI11" i="1"/>
  <c r="AJ11" i="1" s="1"/>
  <c r="AK11" i="1" s="1"/>
  <c r="AI12" i="1"/>
  <c r="AJ12" i="1" s="1"/>
  <c r="AK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K16" i="1" s="1"/>
  <c r="AI9" i="1"/>
  <c r="AJ9" i="1" s="1"/>
  <c r="AC9" i="1"/>
  <c r="AD9" i="1" s="1"/>
  <c r="AC10" i="1"/>
  <c r="AD10" i="1" s="1"/>
  <c r="AE10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I10" i="1"/>
  <c r="I11" i="1"/>
  <c r="I12" i="1"/>
  <c r="I13" i="1"/>
  <c r="I14" i="1"/>
  <c r="I15" i="1"/>
  <c r="I16" i="1"/>
  <c r="I9" i="1"/>
  <c r="C20" i="1" l="1"/>
  <c r="C22" i="1" s="1"/>
  <c r="AE9" i="1"/>
  <c r="AK9" i="1"/>
  <c r="AJ17" i="1"/>
  <c r="AH9" i="1"/>
  <c r="AG17" i="1"/>
  <c r="AG18" i="1" s="1"/>
  <c r="AG19" i="1" s="1"/>
  <c r="AG20" i="1" s="1"/>
  <c r="I20" i="1"/>
  <c r="I21" i="1"/>
  <c r="I23" i="1" s="1"/>
  <c r="C19" i="1"/>
  <c r="F20" i="1"/>
  <c r="F22" i="1" s="1"/>
  <c r="I19" i="1"/>
  <c r="I22" i="1"/>
  <c r="AC16" i="1"/>
  <c r="F19" i="1"/>
  <c r="F21" i="1"/>
  <c r="F23" i="1" s="1"/>
  <c r="AD16" i="1" l="1"/>
  <c r="AE16" i="1" s="1"/>
  <c r="D45" i="1"/>
  <c r="Q43" i="1" s="1"/>
  <c r="B45" i="1"/>
  <c r="Q42" i="1" s="1"/>
  <c r="F45" i="1"/>
  <c r="Q44" i="1" s="1"/>
  <c r="AD17" i="1"/>
  <c r="AD19" i="1" s="1"/>
  <c r="AD20" i="1" s="1"/>
  <c r="AJ18" i="1"/>
  <c r="AJ19" i="1" s="1"/>
  <c r="AJ20" i="1" s="1"/>
</calcChain>
</file>

<file path=xl/comments1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two proximity delay, 
more eggy </t>
        </r>
      </text>
    </comment>
    <comment ref="T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T11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T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T14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comments2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two proximity delay, 
more eggy </t>
        </r>
      </text>
    </comment>
    <comment ref="U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U11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U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U14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sharedStrings.xml><?xml version="1.0" encoding="utf-8"?>
<sst xmlns="http://schemas.openxmlformats.org/spreadsheetml/2006/main" count="500" uniqueCount="87">
  <si>
    <t xml:space="preserve">toast </t>
  </si>
  <si>
    <t>pb&amp;j</t>
  </si>
  <si>
    <t xml:space="preserve">sid </t>
  </si>
  <si>
    <t>jar</t>
  </si>
  <si>
    <t>Before Measurements</t>
  </si>
  <si>
    <t>g</t>
  </si>
  <si>
    <t xml:space="preserve">Trial </t>
  </si>
  <si>
    <t>Water</t>
  </si>
  <si>
    <t>Delay</t>
  </si>
  <si>
    <t>Propeller</t>
  </si>
  <si>
    <r>
      <t>d</t>
    </r>
    <r>
      <rPr>
        <vertAlign val="subscript"/>
        <sz val="11"/>
        <color theme="1"/>
        <rFont val="Calibri"/>
        <family val="2"/>
        <scheme val="minor"/>
      </rPr>
      <t>123</t>
    </r>
  </si>
  <si>
    <t xml:space="preserve">Egg Weight </t>
  </si>
  <si>
    <t>Consistency</t>
  </si>
  <si>
    <t>Cook Time</t>
  </si>
  <si>
    <t>Empty Jar</t>
  </si>
  <si>
    <t>Time</t>
  </si>
  <si>
    <t>Trial 2 Response</t>
  </si>
  <si>
    <t>Trial 1 Response</t>
  </si>
  <si>
    <t xml:space="preserve">average </t>
  </si>
  <si>
    <t xml:space="preserve">variance </t>
  </si>
  <si>
    <r>
      <t>variance</t>
    </r>
    <r>
      <rPr>
        <vertAlign val="superscript"/>
        <sz val="11"/>
        <color theme="1"/>
        <rFont val="Calibri"/>
        <family val="2"/>
        <scheme val="minor"/>
      </rPr>
      <t>2</t>
    </r>
  </si>
  <si>
    <t>overall mean response</t>
  </si>
  <si>
    <t>Bo</t>
  </si>
  <si>
    <t xml:space="preserve">main effect </t>
  </si>
  <si>
    <t>delay</t>
  </si>
  <si>
    <t xml:space="preserve">interaction </t>
  </si>
  <si>
    <t>Cook Time (s)</t>
  </si>
  <si>
    <t>Full jar (g)</t>
  </si>
  <si>
    <t>Empty Jar (g)</t>
  </si>
  <si>
    <t>Egg Weight (g)</t>
  </si>
  <si>
    <t xml:space="preserve">tupperware </t>
  </si>
  <si>
    <t>tupperware</t>
  </si>
  <si>
    <t xml:space="preserve">Average Temperature </t>
  </si>
  <si>
    <t>Final avg Temp</t>
  </si>
  <si>
    <t>Final Avg Temp</t>
  </si>
  <si>
    <t>sid</t>
  </si>
  <si>
    <t>Bi</t>
  </si>
  <si>
    <t>Bij</t>
  </si>
  <si>
    <t>Cold water</t>
  </si>
  <si>
    <t>cold water</t>
  </si>
  <si>
    <t>propeller</t>
  </si>
  <si>
    <t>full jar (g)</t>
  </si>
  <si>
    <t>toast</t>
  </si>
  <si>
    <t>tupperware weight (g)</t>
  </si>
  <si>
    <t>start time</t>
  </si>
  <si>
    <t>Material Loss (g)</t>
  </si>
  <si>
    <t>Cold Water</t>
  </si>
  <si>
    <t>Average Temp</t>
  </si>
  <si>
    <t>Material Loss</t>
  </si>
  <si>
    <t>S^2</t>
  </si>
  <si>
    <t>S</t>
  </si>
  <si>
    <t>S.E.</t>
  </si>
  <si>
    <t>regression coefficients need to be &gt;</t>
  </si>
  <si>
    <r>
      <t>d</t>
    </r>
    <r>
      <rPr>
        <vertAlign val="subscript"/>
        <sz val="11"/>
        <color theme="1"/>
        <rFont val="Calibri"/>
        <family val="2"/>
        <scheme val="minor"/>
      </rPr>
      <t>12</t>
    </r>
  </si>
  <si>
    <r>
      <t>d</t>
    </r>
    <r>
      <rPr>
        <vertAlign val="subscript"/>
        <sz val="11"/>
        <color theme="1"/>
        <rFont val="Calibri"/>
        <family val="2"/>
        <scheme val="minor"/>
      </rPr>
      <t>13</t>
    </r>
  </si>
  <si>
    <r>
      <t>d</t>
    </r>
    <r>
      <rPr>
        <vertAlign val="subscript"/>
        <sz val="11"/>
        <color theme="1"/>
        <rFont val="Calibri"/>
        <family val="2"/>
        <scheme val="minor"/>
      </rPr>
      <t>23</t>
    </r>
  </si>
  <si>
    <t xml:space="preserve">Cook Time </t>
  </si>
  <si>
    <t xml:space="preserve">Mean response </t>
  </si>
  <si>
    <t xml:space="preserve">Interaction </t>
  </si>
  <si>
    <t>delay vs water</t>
  </si>
  <si>
    <t>delay vs propeller</t>
  </si>
  <si>
    <t>water vs propeller</t>
  </si>
  <si>
    <t>Mean response</t>
  </si>
  <si>
    <t>interaction</t>
  </si>
  <si>
    <t xml:space="preserve">mean response </t>
  </si>
  <si>
    <t xml:space="preserve">Final Temp </t>
  </si>
  <si>
    <t>ME delay</t>
  </si>
  <si>
    <t>ME water</t>
  </si>
  <si>
    <t>ME propeller</t>
  </si>
  <si>
    <t xml:space="preserve">ME water </t>
  </si>
  <si>
    <t>x1</t>
  </si>
  <si>
    <t>x2</t>
  </si>
  <si>
    <t>x1x2</t>
  </si>
  <si>
    <t>delay vs water =</t>
  </si>
  <si>
    <t>delay vs propeller =</t>
  </si>
  <si>
    <t>water vs propeller =</t>
  </si>
  <si>
    <t>+</t>
  </si>
  <si>
    <t>x3</t>
  </si>
  <si>
    <t>x1x3</t>
  </si>
  <si>
    <t>x2x3</t>
  </si>
  <si>
    <t>Resulting 2x2 relationship</t>
  </si>
  <si>
    <t>Final Temp</t>
  </si>
  <si>
    <t>Temperature</t>
  </si>
  <si>
    <t>Avg Temp at Specified Time</t>
  </si>
  <si>
    <t>Temp at Specified Time</t>
  </si>
  <si>
    <t>Cook rate g/s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</si>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</sst>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E0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2" fontId="0" fillId="0" borderId="0" xfId="0" applyNumberFormat="1"/>
    <xf numFmtId="0" fontId="0" fillId="0" borderId="0" xfId="0" applyBorder="1"/>
    <xf numFmtId="16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6" borderId="0" xfId="0" applyFill="1" applyAlignment="1"/>
    <xf numFmtId="14" fontId="0" fillId="0" borderId="0" xfId="0" applyNumberFormat="1"/>
    <xf numFmtId="0" fontId="0" fillId="0" borderId="0" xfId="0" applyFill="1" applyBorder="1"/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 applyAlignmen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6" fontId="0" fillId="0" borderId="0" xfId="0" applyNumberFormat="1" applyBorder="1" applyAlignment="1"/>
    <xf numFmtId="0" fontId="0" fillId="0" borderId="0" xfId="0" applyBorder="1" applyAlignment="1"/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3" borderId="0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319089</xdr:colOff>
      <xdr:row>17</xdr:row>
      <xdr:rowOff>138111</xdr:rowOff>
    </xdr:from>
    <xdr:to>
      <xdr:col>24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0034589" y="3257549"/>
          <a:ext cx="2457449" cy="2576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16</xdr:col>
      <xdr:colOff>19050</xdr:colOff>
      <xdr:row>17</xdr:row>
      <xdr:rowOff>119062</xdr:rowOff>
    </xdr:from>
    <xdr:to>
      <xdr:col>20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6867525" y="3238500"/>
          <a:ext cx="2986088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295275</xdr:colOff>
      <xdr:row>32</xdr:row>
      <xdr:rowOff>61911</xdr:rowOff>
    </xdr:from>
    <xdr:to>
      <xdr:col>25</xdr:col>
      <xdr:colOff>314325</xdr:colOff>
      <xdr:row>45</xdr:row>
      <xdr:rowOff>33336</xdr:rowOff>
    </xdr:to>
    <xdr:sp macro="" textlink="">
      <xdr:nvSpPr>
        <xdr:cNvPr id="4" name="TextBox 3"/>
        <xdr:cNvSpPr txBox="1"/>
      </xdr:nvSpPr>
      <xdr:spPr>
        <a:xfrm>
          <a:off x="10372725" y="5895974"/>
          <a:ext cx="3209925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11</xdr:col>
      <xdr:colOff>4765</xdr:colOff>
      <xdr:row>17</xdr:row>
      <xdr:rowOff>133350</xdr:rowOff>
    </xdr:from>
    <xdr:to>
      <xdr:col>15</xdr:col>
      <xdr:colOff>495300</xdr:colOff>
      <xdr:row>27</xdr:row>
      <xdr:rowOff>95249</xdr:rowOff>
    </xdr:to>
    <xdr:sp macro="" textlink="">
      <xdr:nvSpPr>
        <xdr:cNvPr id="5" name="TextBox 4"/>
        <xdr:cNvSpPr txBox="1"/>
      </xdr:nvSpPr>
      <xdr:spPr>
        <a:xfrm>
          <a:off x="6672265" y="3252788"/>
          <a:ext cx="3043235" cy="1771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</a:p>
        <a:p>
          <a:endParaRPr lang="en-US" sz="1100" baseline="0"/>
        </a:p>
        <a:p>
          <a:r>
            <a:rPr lang="en-US" sz="1100" baseline="0"/>
            <a:t>delay is x1 </a:t>
          </a:r>
        </a:p>
        <a:p>
          <a:r>
            <a:rPr lang="en-US" sz="1100" baseline="0"/>
            <a:t>water is x2 </a:t>
          </a:r>
        </a:p>
        <a:p>
          <a:r>
            <a:rPr lang="en-US" sz="1100" baseline="0"/>
            <a:t>propeller is x3</a:t>
          </a:r>
          <a:endParaRPr lang="en-US" sz="1100"/>
        </a:p>
      </xdr:txBody>
    </xdr:sp>
    <xdr:clientData/>
  </xdr:twoCellAnchor>
  <xdr:twoCellAnchor>
    <xdr:from>
      <xdr:col>0</xdr:col>
      <xdr:colOff>633416</xdr:colOff>
      <xdr:row>20</xdr:row>
      <xdr:rowOff>114300</xdr:rowOff>
    </xdr:from>
    <xdr:to>
      <xdr:col>5</xdr:col>
      <xdr:colOff>276225</xdr:colOff>
      <xdr:row>24</xdr:row>
      <xdr:rowOff>9525</xdr:rowOff>
    </xdr:to>
    <xdr:sp macro="" textlink="">
      <xdr:nvSpPr>
        <xdr:cNvPr id="6" name="TextBox 5"/>
        <xdr:cNvSpPr txBox="1"/>
      </xdr:nvSpPr>
      <xdr:spPr>
        <a:xfrm>
          <a:off x="633416" y="3776663"/>
          <a:ext cx="2895597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Attempted to make</a:t>
          </a:r>
          <a:r>
            <a:rPr lang="en-US" sz="1100" baseline="0"/>
            <a:t> a 3x2 relationship, but cannot plot that on Matlab like rylander did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319089</xdr:colOff>
      <xdr:row>17</xdr:row>
      <xdr:rowOff>138111</xdr:rowOff>
    </xdr:from>
    <xdr:to>
      <xdr:col>24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3067349" y="3288981"/>
          <a:ext cx="2465069" cy="2605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16</xdr:col>
      <xdr:colOff>19050</xdr:colOff>
      <xdr:row>17</xdr:row>
      <xdr:rowOff>119062</xdr:rowOff>
    </xdr:from>
    <xdr:to>
      <xdr:col>20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9894570" y="3269932"/>
          <a:ext cx="2991803" cy="2887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295275</xdr:colOff>
      <xdr:row>32</xdr:row>
      <xdr:rowOff>61911</xdr:rowOff>
    </xdr:from>
    <xdr:to>
      <xdr:col>25</xdr:col>
      <xdr:colOff>314325</xdr:colOff>
      <xdr:row>45</xdr:row>
      <xdr:rowOff>33336</xdr:rowOff>
    </xdr:to>
    <xdr:sp macro="" textlink="">
      <xdr:nvSpPr>
        <xdr:cNvPr id="4" name="TextBox 3"/>
        <xdr:cNvSpPr txBox="1"/>
      </xdr:nvSpPr>
      <xdr:spPr>
        <a:xfrm>
          <a:off x="13043535" y="5955981"/>
          <a:ext cx="3219450" cy="2348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11</xdr:col>
      <xdr:colOff>4765</xdr:colOff>
      <xdr:row>17</xdr:row>
      <xdr:rowOff>133350</xdr:rowOff>
    </xdr:from>
    <xdr:to>
      <xdr:col>15</xdr:col>
      <xdr:colOff>495300</xdr:colOff>
      <xdr:row>27</xdr:row>
      <xdr:rowOff>95249</xdr:rowOff>
    </xdr:to>
    <xdr:sp macro="" textlink="">
      <xdr:nvSpPr>
        <xdr:cNvPr id="5" name="TextBox 4"/>
        <xdr:cNvSpPr txBox="1"/>
      </xdr:nvSpPr>
      <xdr:spPr>
        <a:xfrm>
          <a:off x="6679885" y="3284220"/>
          <a:ext cx="3050855" cy="1790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</a:p>
        <a:p>
          <a:endParaRPr lang="en-US" sz="1100" baseline="0"/>
        </a:p>
        <a:p>
          <a:r>
            <a:rPr lang="en-US" sz="1100" baseline="0"/>
            <a:t>delay is x1 </a:t>
          </a:r>
        </a:p>
        <a:p>
          <a:r>
            <a:rPr lang="en-US" sz="1100" baseline="0"/>
            <a:t>water is x2 </a:t>
          </a:r>
        </a:p>
        <a:p>
          <a:r>
            <a:rPr lang="en-US" sz="1100" baseline="0"/>
            <a:t>propeller is x3</a:t>
          </a:r>
          <a:endParaRPr lang="en-US" sz="1100"/>
        </a:p>
      </xdr:txBody>
    </xdr:sp>
    <xdr:clientData/>
  </xdr:twoCellAnchor>
  <xdr:twoCellAnchor>
    <xdr:from>
      <xdr:col>18</xdr:col>
      <xdr:colOff>112395</xdr:colOff>
      <xdr:row>46</xdr:row>
      <xdr:rowOff>104775</xdr:rowOff>
    </xdr:from>
    <xdr:to>
      <xdr:col>22</xdr:col>
      <xdr:colOff>231458</xdr:colOff>
      <xdr:row>53</xdr:row>
      <xdr:rowOff>42861</xdr:rowOff>
    </xdr:to>
    <xdr:sp macro="" textlink="">
      <xdr:nvSpPr>
        <xdr:cNvPr id="7" name="TextBox 6"/>
        <xdr:cNvSpPr txBox="1"/>
      </xdr:nvSpPr>
      <xdr:spPr>
        <a:xfrm>
          <a:off x="11247120" y="8472488"/>
          <a:ext cx="2986088" cy="1204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Temp:</a:t>
          </a:r>
          <a:r>
            <a:rPr lang="en-US" sz="1100" baseline="0"/>
            <a:t> </a:t>
          </a:r>
          <a:endParaRPr lang="en-US" sz="1100"/>
        </a:p>
        <a:p>
          <a:r>
            <a:rPr lang="en-US" sz="1100"/>
            <a:t>Decent</a:t>
          </a:r>
          <a:r>
            <a:rPr lang="en-US" sz="1100" baseline="0"/>
            <a:t> results and most coefficients larger than double the standard error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9"/>
  <sheetViews>
    <sheetView topLeftCell="A14" zoomScale="80" zoomScaleNormal="80" workbookViewId="0">
      <selection activeCell="R7" sqref="R7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9.1015625" customWidth="1"/>
    <col min="5" max="5" width="10.68359375" customWidth="1"/>
    <col min="6" max="6" width="5" customWidth="1"/>
    <col min="7" max="7" width="9.68359375" customWidth="1"/>
    <col min="8" max="8" width="9.7890625" customWidth="1"/>
    <col min="9" max="9" width="8.41796875" customWidth="1"/>
    <col min="10" max="10" width="5.47265625" customWidth="1"/>
    <col min="11" max="17" width="8.83984375" customWidth="1"/>
    <col min="19" max="19" width="13.15625" customWidth="1"/>
    <col min="20" max="27" width="8.83984375" customWidth="1"/>
  </cols>
  <sheetData>
    <row r="1" spans="1:37" x14ac:dyDescent="0.55000000000000004">
      <c r="A1" t="s">
        <v>4</v>
      </c>
    </row>
    <row r="2" spans="1:37" x14ac:dyDescent="0.55000000000000004">
      <c r="A2" t="s">
        <v>0</v>
      </c>
      <c r="B2" t="s">
        <v>5</v>
      </c>
      <c r="C2">
        <v>25</v>
      </c>
    </row>
    <row r="3" spans="1:37" x14ac:dyDescent="0.55000000000000004">
      <c r="A3" t="s">
        <v>1</v>
      </c>
      <c r="B3" t="s">
        <v>5</v>
      </c>
      <c r="C3">
        <v>26</v>
      </c>
    </row>
    <row r="4" spans="1:37" x14ac:dyDescent="0.55000000000000004">
      <c r="A4" t="s">
        <v>2</v>
      </c>
      <c r="B4" t="s">
        <v>5</v>
      </c>
      <c r="C4">
        <v>77</v>
      </c>
    </row>
    <row r="5" spans="1:37" x14ac:dyDescent="0.55000000000000004">
      <c r="A5" t="s">
        <v>3</v>
      </c>
      <c r="B5" t="s">
        <v>5</v>
      </c>
      <c r="C5">
        <v>237</v>
      </c>
    </row>
    <row r="7" spans="1:37" x14ac:dyDescent="0.55000000000000004">
      <c r="K7" s="8" t="s">
        <v>17</v>
      </c>
      <c r="L7" s="8"/>
      <c r="M7" s="8"/>
      <c r="N7" s="8"/>
      <c r="O7" s="8"/>
      <c r="P7" s="8"/>
      <c r="Q7" s="8"/>
      <c r="R7" s="8"/>
      <c r="S7" s="7"/>
      <c r="T7" s="7"/>
      <c r="U7" s="7" t="s">
        <v>16</v>
      </c>
      <c r="V7" s="7"/>
      <c r="W7" s="7"/>
      <c r="X7" s="7"/>
      <c r="Y7" s="7"/>
      <c r="Z7" s="7"/>
      <c r="AA7" s="7"/>
      <c r="AB7" s="7"/>
      <c r="AC7" s="4" t="s">
        <v>13</v>
      </c>
      <c r="AD7" s="4"/>
      <c r="AE7" s="4"/>
      <c r="AF7" s="5" t="s">
        <v>48</v>
      </c>
      <c r="AG7" s="5"/>
      <c r="AH7" s="5"/>
      <c r="AI7" s="6" t="s">
        <v>32</v>
      </c>
      <c r="AJ7" s="6"/>
      <c r="AK7" s="6"/>
    </row>
    <row r="8" spans="1:37" ht="17.7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53</v>
      </c>
      <c r="G8" t="s">
        <v>54</v>
      </c>
      <c r="H8" t="s">
        <v>55</v>
      </c>
      <c r="I8" t="s">
        <v>10</v>
      </c>
      <c r="J8" t="s">
        <v>27</v>
      </c>
      <c r="K8" t="s">
        <v>28</v>
      </c>
      <c r="L8" t="s">
        <v>30</v>
      </c>
      <c r="M8" t="s">
        <v>43</v>
      </c>
      <c r="N8" t="s">
        <v>29</v>
      </c>
      <c r="O8" t="s">
        <v>45</v>
      </c>
      <c r="P8" t="s">
        <v>12</v>
      </c>
      <c r="Q8" t="s">
        <v>33</v>
      </c>
      <c r="R8" t="s">
        <v>26</v>
      </c>
      <c r="S8" t="s">
        <v>44</v>
      </c>
      <c r="T8" t="s">
        <v>41</v>
      </c>
      <c r="U8" t="s">
        <v>14</v>
      </c>
      <c r="V8" t="s">
        <v>31</v>
      </c>
      <c r="W8" t="s">
        <v>43</v>
      </c>
      <c r="X8" t="s">
        <v>11</v>
      </c>
      <c r="Y8" t="s">
        <v>48</v>
      </c>
      <c r="Z8" t="s">
        <v>12</v>
      </c>
      <c r="AA8" t="s">
        <v>34</v>
      </c>
      <c r="AB8" t="s">
        <v>13</v>
      </c>
      <c r="AC8" t="s">
        <v>18</v>
      </c>
      <c r="AD8" t="s">
        <v>20</v>
      </c>
      <c r="AE8" t="s">
        <v>19</v>
      </c>
      <c r="AF8" t="s">
        <v>18</v>
      </c>
      <c r="AG8" t="s">
        <v>20</v>
      </c>
      <c r="AH8" t="s">
        <v>19</v>
      </c>
      <c r="AI8" t="s">
        <v>18</v>
      </c>
      <c r="AJ8" t="s">
        <v>20</v>
      </c>
      <c r="AK8" t="s">
        <v>19</v>
      </c>
    </row>
    <row r="9" spans="1:37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</f>
        <v>1</v>
      </c>
      <c r="G9">
        <f>C9*E9</f>
        <v>1</v>
      </c>
      <c r="H9">
        <f>D9*E9</f>
        <v>1</v>
      </c>
      <c r="I9">
        <f>C9*D9*E9</f>
        <v>-1</v>
      </c>
      <c r="J9">
        <v>513</v>
      </c>
      <c r="K9">
        <v>256</v>
      </c>
      <c r="L9" t="s">
        <v>35</v>
      </c>
      <c r="M9">
        <v>77</v>
      </c>
      <c r="N9">
        <v>247</v>
      </c>
      <c r="O9">
        <f>(J9-K9)-(N9-M9)</f>
        <v>87</v>
      </c>
      <c r="P9">
        <v>0.27</v>
      </c>
      <c r="Q9">
        <v>66.39</v>
      </c>
      <c r="R9">
        <f>(740730-121134)/1000</f>
        <v>619.596</v>
      </c>
      <c r="S9" s="1">
        <v>43202.181250000001</v>
      </c>
      <c r="T9">
        <v>512</v>
      </c>
      <c r="U9">
        <v>268</v>
      </c>
      <c r="V9" t="s">
        <v>42</v>
      </c>
      <c r="W9">
        <v>25</v>
      </c>
      <c r="X9">
        <v>210</v>
      </c>
      <c r="Y9">
        <f>(T9-U9)-(X9-W9)</f>
        <v>59</v>
      </c>
      <c r="Z9">
        <v>0.26</v>
      </c>
      <c r="AA9">
        <v>51.66</v>
      </c>
      <c r="AB9">
        <f>(589783-143635)/1000</f>
        <v>446.14800000000002</v>
      </c>
      <c r="AC9">
        <f>AVERAGE(R9,AB9)</f>
        <v>532.87200000000007</v>
      </c>
      <c r="AD9">
        <f>((R9-AC9)^2+(AB9-AC9)^2)/(2-1)</f>
        <v>15042.104351999997</v>
      </c>
      <c r="AE9">
        <f>SQRT(AD9)</f>
        <v>122.64625698324429</v>
      </c>
      <c r="AF9">
        <f t="shared" ref="AF9:AF16" si="0">AVERAGE(O9,Y9)</f>
        <v>73</v>
      </c>
      <c r="AG9">
        <f>((O9-AF9)^2+(Y9-AF9)^2)/(2-1)</f>
        <v>392</v>
      </c>
      <c r="AH9">
        <f>SQRT(AG9)</f>
        <v>19.798989873223331</v>
      </c>
      <c r="AI9">
        <f>AVERAGE(Q9,AA9)</f>
        <v>59.024999999999999</v>
      </c>
      <c r="AJ9">
        <f>((Q9-AI9)^2+(AA9-AI9)^2)/(2-1)</f>
        <v>108.48645000000006</v>
      </c>
      <c r="AK9">
        <f>SQRT(AJ9)</f>
        <v>10.415682886877848</v>
      </c>
    </row>
    <row r="10" spans="1:37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1">C10*D10</f>
        <v>-1</v>
      </c>
      <c r="G10">
        <f t="shared" ref="G10:G16" si="2">C10*E10</f>
        <v>-1</v>
      </c>
      <c r="H10">
        <f t="shared" ref="H10:H16" si="3">D10*E10</f>
        <v>1</v>
      </c>
      <c r="I10">
        <f t="shared" ref="I10:I16" si="4">C10*D10*E10</f>
        <v>1</v>
      </c>
      <c r="J10">
        <v>521</v>
      </c>
      <c r="K10">
        <v>261</v>
      </c>
      <c r="L10" t="s">
        <v>0</v>
      </c>
      <c r="M10">
        <v>25</v>
      </c>
      <c r="N10">
        <v>220</v>
      </c>
      <c r="O10">
        <f t="shared" ref="O10:O16" si="5">(J10-K10)-(N10-M10)</f>
        <v>65</v>
      </c>
      <c r="P10">
        <v>0.28000000000000003</v>
      </c>
      <c r="Q10">
        <v>66.67</v>
      </c>
      <c r="R10">
        <f>(595490-168671)/1000</f>
        <v>426.81900000000002</v>
      </c>
      <c r="S10" s="1">
        <v>43211.166666666664</v>
      </c>
      <c r="T10">
        <v>516</v>
      </c>
      <c r="U10">
        <v>271</v>
      </c>
      <c r="V10" t="s">
        <v>42</v>
      </c>
      <c r="W10">
        <v>25</v>
      </c>
      <c r="X10">
        <v>213</v>
      </c>
      <c r="Y10">
        <f t="shared" ref="Y10:Y16" si="6">(T10-U10)-(X10-W10)</f>
        <v>57</v>
      </c>
      <c r="Z10">
        <f>0.27</f>
        <v>0.27</v>
      </c>
      <c r="AA10">
        <v>67.73</v>
      </c>
      <c r="AB10">
        <f>(1157316-619644)/1000</f>
        <v>537.67200000000003</v>
      </c>
      <c r="AC10">
        <f t="shared" ref="AC10:AC16" si="7">AVERAGE(R10,AB10)</f>
        <v>482.24549999999999</v>
      </c>
      <c r="AD10">
        <f t="shared" ref="AD10:AD16" si="8">((R10-AC10)^2+(AB10-AC10)^2)/(2-1)</f>
        <v>6144.1938045000006</v>
      </c>
      <c r="AE10">
        <f t="shared" ref="AE10:AE16" si="9">SQRT(AD10)</f>
        <v>78.384908014872352</v>
      </c>
      <c r="AF10">
        <f t="shared" si="0"/>
        <v>61</v>
      </c>
      <c r="AG10">
        <f t="shared" ref="AG10:AG16" si="10">((O10-AF10)^2+(Y10-AF10)^2)/(2-1)</f>
        <v>32</v>
      </c>
      <c r="AH10">
        <f t="shared" ref="AH10:AH16" si="11">SQRT(AG10)</f>
        <v>5.6568542494923806</v>
      </c>
      <c r="AI10">
        <f t="shared" ref="AI10:AI16" si="12">AVERAGE(Q10,AA10)</f>
        <v>67.2</v>
      </c>
      <c r="AJ10">
        <f t="shared" ref="AJ10:AJ16" si="13">((Q10-AI10)^2+(AA10-AI10)^2)/(2-1)</f>
        <v>0.56180000000000241</v>
      </c>
      <c r="AK10">
        <f t="shared" ref="AK10:AK16" si="14">SQRT(AJ10)</f>
        <v>0.74953318805774194</v>
      </c>
    </row>
    <row r="11" spans="1:37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1"/>
        <v>-1</v>
      </c>
      <c r="G11">
        <f t="shared" si="2"/>
        <v>1</v>
      </c>
      <c r="H11">
        <f t="shared" si="3"/>
        <v>-1</v>
      </c>
      <c r="I11">
        <f t="shared" si="4"/>
        <v>1</v>
      </c>
      <c r="J11">
        <v>513</v>
      </c>
      <c r="K11">
        <v>243</v>
      </c>
      <c r="L11" t="s">
        <v>0</v>
      </c>
      <c r="M11">
        <v>25</v>
      </c>
      <c r="N11">
        <v>222</v>
      </c>
      <c r="O11">
        <f t="shared" si="5"/>
        <v>73</v>
      </c>
      <c r="P11">
        <v>0.28000000000000003</v>
      </c>
      <c r="Q11">
        <v>59.375</v>
      </c>
      <c r="R11">
        <f>(695760-154635)/1000</f>
        <v>541.125</v>
      </c>
      <c r="T11">
        <v>508</v>
      </c>
      <c r="U11">
        <v>246</v>
      </c>
      <c r="V11" t="s">
        <v>42</v>
      </c>
      <c r="W11">
        <v>25</v>
      </c>
      <c r="X11">
        <v>233</v>
      </c>
      <c r="Y11">
        <f t="shared" si="6"/>
        <v>54</v>
      </c>
      <c r="Z11">
        <v>0.28000000000000003</v>
      </c>
      <c r="AA11">
        <v>70.266999999999996</v>
      </c>
      <c r="AB11">
        <f>(431110-54132)/1000</f>
        <v>376.97800000000001</v>
      </c>
      <c r="AC11">
        <f t="shared" si="7"/>
        <v>459.05150000000003</v>
      </c>
      <c r="AD11">
        <f t="shared" si="8"/>
        <v>13472.118804499998</v>
      </c>
      <c r="AE11">
        <f t="shared" si="9"/>
        <v>116.06945681142821</v>
      </c>
      <c r="AF11">
        <f t="shared" si="0"/>
        <v>63.5</v>
      </c>
      <c r="AG11">
        <f t="shared" si="10"/>
        <v>180.5</v>
      </c>
      <c r="AH11">
        <f t="shared" si="11"/>
        <v>13.435028842544403</v>
      </c>
      <c r="AI11">
        <f t="shared" si="12"/>
        <v>64.820999999999998</v>
      </c>
      <c r="AJ11">
        <f t="shared" si="13"/>
        <v>59.317831999999953</v>
      </c>
      <c r="AK11">
        <f t="shared" si="14"/>
        <v>7.7018070606838727</v>
      </c>
    </row>
    <row r="12" spans="1:37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1"/>
        <v>1</v>
      </c>
      <c r="G12">
        <f t="shared" si="2"/>
        <v>-1</v>
      </c>
      <c r="H12">
        <f t="shared" si="3"/>
        <v>-1</v>
      </c>
      <c r="I12">
        <f t="shared" si="4"/>
        <v>-1</v>
      </c>
      <c r="J12">
        <v>510</v>
      </c>
      <c r="K12">
        <v>250</v>
      </c>
      <c r="L12" t="s">
        <v>1</v>
      </c>
      <c r="M12">
        <v>26</v>
      </c>
      <c r="N12">
        <v>215</v>
      </c>
      <c r="O12">
        <f t="shared" si="5"/>
        <v>71</v>
      </c>
      <c r="P12">
        <v>0.27</v>
      </c>
      <c r="Q12">
        <v>63.875</v>
      </c>
      <c r="R12">
        <f>(455924-46133)/1000</f>
        <v>409.791</v>
      </c>
      <c r="S12" s="1">
        <v>43211.15625</v>
      </c>
      <c r="T12">
        <v>506</v>
      </c>
      <c r="U12">
        <v>252</v>
      </c>
      <c r="V12" t="s">
        <v>1</v>
      </c>
      <c r="W12">
        <v>26</v>
      </c>
      <c r="X12">
        <v>214</v>
      </c>
      <c r="Y12">
        <f t="shared" si="6"/>
        <v>66</v>
      </c>
      <c r="Z12">
        <v>0.27</v>
      </c>
      <c r="AA12">
        <v>64.015600000000006</v>
      </c>
      <c r="AB12">
        <f>(1157316-619644)/1000</f>
        <v>537.67200000000003</v>
      </c>
      <c r="AC12">
        <f t="shared" si="7"/>
        <v>473.73149999999998</v>
      </c>
      <c r="AD12">
        <f t="shared" si="8"/>
        <v>8176.7750805000032</v>
      </c>
      <c r="AE12">
        <f t="shared" si="9"/>
        <v>90.425522284916909</v>
      </c>
      <c r="AF12">
        <f t="shared" si="0"/>
        <v>68.5</v>
      </c>
      <c r="AG12">
        <f t="shared" si="10"/>
        <v>12.5</v>
      </c>
      <c r="AH12">
        <f t="shared" si="11"/>
        <v>3.5355339059327378</v>
      </c>
      <c r="AI12">
        <f t="shared" si="12"/>
        <v>63.945300000000003</v>
      </c>
      <c r="AJ12">
        <f t="shared" si="13"/>
        <v>9.8841800000008823E-3</v>
      </c>
      <c r="AK12">
        <f t="shared" si="14"/>
        <v>9.9419213434833023E-2</v>
      </c>
    </row>
    <row r="13" spans="1:37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1"/>
        <v>1</v>
      </c>
      <c r="G13">
        <f t="shared" si="2"/>
        <v>-1</v>
      </c>
      <c r="H13">
        <f t="shared" si="3"/>
        <v>-1</v>
      </c>
      <c r="I13">
        <f t="shared" si="4"/>
        <v>1</v>
      </c>
      <c r="J13">
        <v>521</v>
      </c>
      <c r="K13">
        <v>260</v>
      </c>
      <c r="L13" t="s">
        <v>0</v>
      </c>
      <c r="M13">
        <v>25</v>
      </c>
      <c r="N13">
        <v>210</v>
      </c>
      <c r="O13">
        <f t="shared" si="5"/>
        <v>76</v>
      </c>
      <c r="P13">
        <v>0.27</v>
      </c>
      <c r="Q13">
        <v>63.5625</v>
      </c>
      <c r="R13">
        <f>(668955-268054)/1000</f>
        <v>400.90100000000001</v>
      </c>
      <c r="S13" s="1">
        <v>43211.208333333336</v>
      </c>
      <c r="T13">
        <v>498</v>
      </c>
      <c r="U13">
        <v>273</v>
      </c>
      <c r="V13" t="s">
        <v>1</v>
      </c>
      <c r="W13">
        <v>26</v>
      </c>
      <c r="X13">
        <v>182</v>
      </c>
      <c r="Y13">
        <f t="shared" si="6"/>
        <v>69</v>
      </c>
      <c r="Z13">
        <v>0.27</v>
      </c>
      <c r="AA13">
        <v>62.92</v>
      </c>
      <c r="AB13">
        <f>(468113-125634)/1000</f>
        <v>342.47899999999998</v>
      </c>
      <c r="AC13">
        <f t="shared" si="7"/>
        <v>371.69</v>
      </c>
      <c r="AD13">
        <f t="shared" si="8"/>
        <v>1706.5650420000015</v>
      </c>
      <c r="AE13">
        <f t="shared" si="9"/>
        <v>41.310592370480499</v>
      </c>
      <c r="AF13">
        <f t="shared" si="0"/>
        <v>72.5</v>
      </c>
      <c r="AG13">
        <f t="shared" si="10"/>
        <v>24.5</v>
      </c>
      <c r="AH13">
        <f t="shared" si="11"/>
        <v>4.9497474683058327</v>
      </c>
      <c r="AI13">
        <f t="shared" si="12"/>
        <v>63.241250000000001</v>
      </c>
      <c r="AJ13">
        <f t="shared" si="13"/>
        <v>0.20640312499999891</v>
      </c>
      <c r="AK13">
        <f t="shared" si="14"/>
        <v>0.45431610691235558</v>
      </c>
    </row>
    <row r="14" spans="1:37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1"/>
        <v>-1</v>
      </c>
      <c r="G14">
        <f t="shared" si="2"/>
        <v>-1</v>
      </c>
      <c r="H14">
        <f t="shared" si="3"/>
        <v>1</v>
      </c>
      <c r="I14">
        <f t="shared" si="4"/>
        <v>-1</v>
      </c>
      <c r="J14">
        <v>514</v>
      </c>
      <c r="K14">
        <v>243</v>
      </c>
      <c r="L14" t="s">
        <v>1</v>
      </c>
      <c r="M14">
        <v>26</v>
      </c>
      <c r="N14">
        <v>223</v>
      </c>
      <c r="O14">
        <f t="shared" si="5"/>
        <v>74</v>
      </c>
      <c r="P14">
        <v>0.27</v>
      </c>
      <c r="Q14">
        <v>63.1875</v>
      </c>
      <c r="R14">
        <v>424.09500000000003</v>
      </c>
      <c r="S14" s="1">
        <v>43211.229166666664</v>
      </c>
      <c r="T14">
        <v>502</v>
      </c>
      <c r="U14">
        <v>251</v>
      </c>
      <c r="V14" t="s">
        <v>1</v>
      </c>
      <c r="W14">
        <v>26</v>
      </c>
      <c r="X14">
        <v>214</v>
      </c>
      <c r="Y14">
        <f t="shared" si="6"/>
        <v>63</v>
      </c>
      <c r="Z14">
        <v>0.27</v>
      </c>
      <c r="AA14">
        <v>66.9375</v>
      </c>
      <c r="AB14">
        <f>(1931393-1562166)/1000</f>
        <v>369.22699999999998</v>
      </c>
      <c r="AC14">
        <f t="shared" si="7"/>
        <v>396.661</v>
      </c>
      <c r="AD14">
        <f t="shared" si="8"/>
        <v>1505.2487120000028</v>
      </c>
      <c r="AE14">
        <f t="shared" si="9"/>
        <v>38.797534870143522</v>
      </c>
      <c r="AF14">
        <f t="shared" si="0"/>
        <v>68.5</v>
      </c>
      <c r="AG14">
        <f t="shared" si="10"/>
        <v>60.5</v>
      </c>
      <c r="AH14">
        <f t="shared" si="11"/>
        <v>7.7781745930520225</v>
      </c>
      <c r="AI14">
        <f t="shared" si="12"/>
        <v>65.0625</v>
      </c>
      <c r="AJ14">
        <f t="shared" si="13"/>
        <v>7.03125</v>
      </c>
      <c r="AK14">
        <f t="shared" si="14"/>
        <v>2.6516504294495533</v>
      </c>
    </row>
    <row r="15" spans="1:37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1"/>
        <v>-1</v>
      </c>
      <c r="G15">
        <f t="shared" si="2"/>
        <v>1</v>
      </c>
      <c r="H15">
        <f t="shared" si="3"/>
        <v>-1</v>
      </c>
      <c r="I15">
        <f t="shared" si="4"/>
        <v>-1</v>
      </c>
      <c r="J15">
        <v>520</v>
      </c>
      <c r="K15">
        <v>285</v>
      </c>
      <c r="L15" t="s">
        <v>0</v>
      </c>
      <c r="M15">
        <v>25</v>
      </c>
      <c r="N15">
        <v>168</v>
      </c>
      <c r="O15">
        <f t="shared" si="5"/>
        <v>92</v>
      </c>
      <c r="P15">
        <v>0.26</v>
      </c>
      <c r="Q15">
        <v>53.1875</v>
      </c>
      <c r="R15">
        <v>523.80499999999995</v>
      </c>
      <c r="S15" s="1">
        <v>43211.270833333336</v>
      </c>
      <c r="T15">
        <v>510</v>
      </c>
      <c r="U15">
        <v>269</v>
      </c>
      <c r="V15" t="s">
        <v>42</v>
      </c>
      <c r="W15">
        <v>25</v>
      </c>
      <c r="X15">
        <v>200</v>
      </c>
      <c r="Y15">
        <f t="shared" si="6"/>
        <v>66</v>
      </c>
      <c r="Z15">
        <v>0.27</v>
      </c>
      <c r="AA15">
        <v>71.625</v>
      </c>
      <c r="AB15">
        <f>(535961-126134)/1000</f>
        <v>409.827</v>
      </c>
      <c r="AC15">
        <f t="shared" si="7"/>
        <v>466.81599999999997</v>
      </c>
      <c r="AD15">
        <f t="shared" si="8"/>
        <v>6495.4922419999948</v>
      </c>
      <c r="AE15">
        <f t="shared" si="9"/>
        <v>80.594616706080288</v>
      </c>
      <c r="AF15">
        <f t="shared" si="0"/>
        <v>79</v>
      </c>
      <c r="AG15">
        <f t="shared" si="10"/>
        <v>338</v>
      </c>
      <c r="AH15">
        <f t="shared" si="11"/>
        <v>18.384776310850235</v>
      </c>
      <c r="AI15">
        <f t="shared" si="12"/>
        <v>62.40625</v>
      </c>
      <c r="AJ15">
        <f t="shared" si="13"/>
        <v>169.970703125</v>
      </c>
      <c r="AK15">
        <f t="shared" si="14"/>
        <v>13.03728127812697</v>
      </c>
    </row>
    <row r="16" spans="1:37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v>505</v>
      </c>
      <c r="K16">
        <v>247</v>
      </c>
      <c r="L16" t="s">
        <v>35</v>
      </c>
      <c r="M16">
        <v>77</v>
      </c>
      <c r="N16">
        <v>264</v>
      </c>
      <c r="O16">
        <f t="shared" si="5"/>
        <v>71</v>
      </c>
      <c r="P16">
        <v>0.27</v>
      </c>
      <c r="Q16">
        <v>64.75</v>
      </c>
      <c r="R16">
        <f>(559365-137634)/1000</f>
        <v>421.73099999999999</v>
      </c>
      <c r="S16" s="1">
        <v>43211.244444444441</v>
      </c>
      <c r="T16">
        <v>505</v>
      </c>
      <c r="U16">
        <v>249</v>
      </c>
      <c r="V16" t="s">
        <v>42</v>
      </c>
      <c r="W16">
        <v>25</v>
      </c>
      <c r="X16">
        <v>220</v>
      </c>
      <c r="Y16">
        <f t="shared" si="6"/>
        <v>61</v>
      </c>
      <c r="Z16">
        <v>0.27</v>
      </c>
      <c r="AA16">
        <v>62.09</v>
      </c>
      <c r="AB16">
        <f>(814747-434640)/1000</f>
        <v>380.10700000000003</v>
      </c>
      <c r="AC16">
        <f t="shared" si="7"/>
        <v>400.91899999999998</v>
      </c>
      <c r="AD16">
        <f t="shared" si="8"/>
        <v>866.27868799999862</v>
      </c>
      <c r="AE16">
        <f t="shared" si="9"/>
        <v>29.43261266010883</v>
      </c>
      <c r="AF16">
        <f t="shared" si="0"/>
        <v>66</v>
      </c>
      <c r="AG16">
        <f t="shared" si="10"/>
        <v>50</v>
      </c>
      <c r="AH16">
        <f t="shared" si="11"/>
        <v>7.0710678118654755</v>
      </c>
      <c r="AI16">
        <f t="shared" si="12"/>
        <v>63.42</v>
      </c>
      <c r="AJ16">
        <f t="shared" si="13"/>
        <v>3.537799999999991</v>
      </c>
      <c r="AK16">
        <f t="shared" si="14"/>
        <v>1.8809040379562141</v>
      </c>
    </row>
    <row r="17" spans="1:36" x14ac:dyDescent="0.55000000000000004">
      <c r="A17" s="30" t="s">
        <v>13</v>
      </c>
      <c r="B17" s="31"/>
      <c r="C17" s="31"/>
      <c r="D17" s="31"/>
      <c r="E17" s="31"/>
      <c r="F17" s="31"/>
      <c r="G17" s="31"/>
      <c r="H17" s="31"/>
      <c r="I17" s="32"/>
      <c r="J17" s="17"/>
      <c r="K17" s="17"/>
      <c r="L17" s="17"/>
      <c r="AC17" t="s">
        <v>49</v>
      </c>
      <c r="AD17">
        <f>SUM(AD9:AD16)/8</f>
        <v>6676.0970906874991</v>
      </c>
      <c r="AF17" t="s">
        <v>49</v>
      </c>
      <c r="AG17">
        <f>SUM(AG9:AG16)/8</f>
        <v>136.25</v>
      </c>
      <c r="AI17" t="s">
        <v>49</v>
      </c>
      <c r="AJ17">
        <f>SUM(AJ9:AJ16)/8</f>
        <v>43.640265303750006</v>
      </c>
    </row>
    <row r="18" spans="1:36" s="2" customFormat="1" x14ac:dyDescent="0.55000000000000004">
      <c r="A18" s="24" t="s">
        <v>8</v>
      </c>
      <c r="B18" s="25"/>
      <c r="C18" s="25"/>
      <c r="D18" s="25" t="s">
        <v>46</v>
      </c>
      <c r="E18" s="25"/>
      <c r="F18" s="25"/>
      <c r="G18" s="25" t="s">
        <v>9</v>
      </c>
      <c r="H18" s="25"/>
      <c r="I18" s="26"/>
      <c r="AC18" s="2" t="s">
        <v>50</v>
      </c>
      <c r="AD18" s="2">
        <f>SQRT(AD17)</f>
        <v>81.707387001956562</v>
      </c>
      <c r="AF18" s="2" t="s">
        <v>50</v>
      </c>
      <c r="AG18" s="2">
        <f>SQRT(AG17)</f>
        <v>11.672617529928752</v>
      </c>
      <c r="AI18" s="2" t="s">
        <v>50</v>
      </c>
      <c r="AJ18" s="2">
        <f>SQRT(AJ17)</f>
        <v>6.6060779062731321</v>
      </c>
    </row>
    <row r="19" spans="1:36" s="2" customFormat="1" x14ac:dyDescent="0.55000000000000004">
      <c r="A19" s="12" t="s">
        <v>21</v>
      </c>
      <c r="B19" s="2" t="s">
        <v>22</v>
      </c>
      <c r="C19" s="11">
        <f>AVERAGE(R9:R16,AB9:AB16)</f>
        <v>447.99831250000005</v>
      </c>
      <c r="D19" s="2" t="s">
        <v>21</v>
      </c>
      <c r="E19" s="10" t="s">
        <v>22</v>
      </c>
      <c r="F19" s="2">
        <f>AVERAGE(R9:R16,AB9:AB16)</f>
        <v>447.99831250000005</v>
      </c>
      <c r="G19" s="2" t="s">
        <v>21</v>
      </c>
      <c r="H19" s="10" t="s">
        <v>22</v>
      </c>
      <c r="I19" s="18">
        <f>AVERAGE(R9:R16,AB9:AB16)</f>
        <v>447.99831250000005</v>
      </c>
      <c r="AC19" s="2" t="s">
        <v>51</v>
      </c>
      <c r="AD19" s="2">
        <f>AD18/SQRT(16)</f>
        <v>20.42684675048914</v>
      </c>
      <c r="AF19" s="2" t="s">
        <v>51</v>
      </c>
      <c r="AG19" s="2">
        <f>AG18/SQRT(16)</f>
        <v>2.9181543824821881</v>
      </c>
      <c r="AI19" s="2" t="s">
        <v>51</v>
      </c>
      <c r="AJ19" s="2">
        <f>AJ18/SQRT(16)</f>
        <v>1.651519476568283</v>
      </c>
    </row>
    <row r="20" spans="1:36" s="2" customFormat="1" x14ac:dyDescent="0.55000000000000004">
      <c r="A20" s="12" t="s">
        <v>23</v>
      </c>
      <c r="B20" s="2" t="s">
        <v>24</v>
      </c>
      <c r="C20" s="11">
        <f>AVERAGE(R10,R12,R15:R16,AB10,AB12,AB15:AB16)-AVERAGE(R9,R11,R13:R14,AB9,AB11,AB13:AB14)</f>
        <v>15.859375</v>
      </c>
      <c r="D20" s="2" t="s">
        <v>23</v>
      </c>
      <c r="E20" s="10" t="s">
        <v>38</v>
      </c>
      <c r="F20" s="2">
        <f>AVERAGE(R11,R12,R14,R16,AB11,AB12,AB14,AB16)-AVERAGE(R9,R10,R13,R15,AB9,AB10,AB13,AB15)</f>
        <v>-30.81512500000008</v>
      </c>
      <c r="G20" s="2" t="s">
        <v>23</v>
      </c>
      <c r="H20" s="10" t="s">
        <v>40</v>
      </c>
      <c r="I20" s="18">
        <f>AVERAGE(R13:R16,AB13:AB16)-AVERAGE(R9:R12,AB9:AB12)</f>
        <v>-77.953625000000045</v>
      </c>
      <c r="AC20" s="10" t="s">
        <v>52</v>
      </c>
      <c r="AD20" s="2">
        <f>2*AD19</f>
        <v>40.853693500978281</v>
      </c>
      <c r="AF20" s="10" t="s">
        <v>52</v>
      </c>
      <c r="AG20" s="2">
        <f>2*AG19</f>
        <v>5.8363087649643761</v>
      </c>
      <c r="AI20" s="10" t="s">
        <v>52</v>
      </c>
      <c r="AJ20" s="2">
        <f>2*AJ19</f>
        <v>3.303038953136566</v>
      </c>
    </row>
    <row r="21" spans="1:36" x14ac:dyDescent="0.55000000000000004">
      <c r="A21" s="12" t="s">
        <v>25</v>
      </c>
      <c r="B21" s="2" t="s">
        <v>24</v>
      </c>
      <c r="C21" s="11">
        <f>AVERAGE(R10,R11,R13,R16,AB10,AB11,AB13,AB16)-AVERAGE(R9,R12,R14:R15,AB9,AB12,AB14:AB15)</f>
        <v>-39.04362500000002</v>
      </c>
      <c r="D21" s="2" t="s">
        <v>25</v>
      </c>
      <c r="E21" s="2" t="s">
        <v>38</v>
      </c>
      <c r="F21" s="2">
        <f>AVERAGE(R10,R11,R13,R16,AB10,AB11,AB13,AB16)-AVERAGE(R9,R12,R14,R15,AB9,AB12,AB14,AB15)</f>
        <v>-39.04362500000002</v>
      </c>
      <c r="G21" s="2" t="s">
        <v>25</v>
      </c>
      <c r="H21" s="2" t="s">
        <v>40</v>
      </c>
      <c r="I21" s="18">
        <f>AVERAGE(R10,R11,R13,R16,AB10,AB11,AB13,AB16)-AVERAGE(R9,R12,R14,R15,AB9,AB12,AB14,AB15)</f>
        <v>-39.04362500000002</v>
      </c>
    </row>
    <row r="22" spans="1:36" x14ac:dyDescent="0.55000000000000004">
      <c r="A22" s="12" t="s">
        <v>36</v>
      </c>
      <c r="B22" s="2" t="s">
        <v>24</v>
      </c>
      <c r="C22" s="11">
        <f>C20/2</f>
        <v>7.9296875</v>
      </c>
      <c r="D22" s="2" t="s">
        <v>36</v>
      </c>
      <c r="E22" s="2" t="s">
        <v>38</v>
      </c>
      <c r="F22" s="2">
        <f>F20/2</f>
        <v>-15.40756250000004</v>
      </c>
      <c r="G22" s="2" t="s">
        <v>36</v>
      </c>
      <c r="H22" s="2" t="s">
        <v>40</v>
      </c>
      <c r="I22" s="18">
        <f>I20/2</f>
        <v>-38.976812500000023</v>
      </c>
    </row>
    <row r="23" spans="1:36" x14ac:dyDescent="0.55000000000000004">
      <c r="A23" s="12" t="s">
        <v>37</v>
      </c>
      <c r="B23" s="2" t="s">
        <v>24</v>
      </c>
      <c r="C23" s="11">
        <f>C21/2</f>
        <v>-19.52181250000001</v>
      </c>
      <c r="D23" s="2" t="s">
        <v>37</v>
      </c>
      <c r="E23" s="2" t="s">
        <v>39</v>
      </c>
      <c r="F23" s="2">
        <f>F21/2</f>
        <v>-19.52181250000001</v>
      </c>
      <c r="G23" s="2" t="s">
        <v>37</v>
      </c>
      <c r="H23" s="2" t="s">
        <v>40</v>
      </c>
      <c r="I23" s="18">
        <f>I21/2</f>
        <v>-19.52181250000001</v>
      </c>
    </row>
    <row r="24" spans="1:36" x14ac:dyDescent="0.55000000000000004">
      <c r="A24" s="33" t="s">
        <v>47</v>
      </c>
      <c r="B24" s="34"/>
      <c r="C24" s="34"/>
      <c r="D24" s="34"/>
      <c r="E24" s="34"/>
      <c r="F24" s="34"/>
      <c r="G24" s="34"/>
      <c r="H24" s="34"/>
      <c r="I24" s="35"/>
      <c r="J24" s="17"/>
      <c r="K24" s="17"/>
      <c r="L24" s="17"/>
    </row>
    <row r="25" spans="1:36" x14ac:dyDescent="0.55000000000000004">
      <c r="A25" s="24" t="s">
        <v>8</v>
      </c>
      <c r="B25" s="25"/>
      <c r="C25" s="25"/>
      <c r="D25" s="25" t="s">
        <v>46</v>
      </c>
      <c r="E25" s="25"/>
      <c r="F25" s="25"/>
      <c r="G25" s="25" t="s">
        <v>9</v>
      </c>
      <c r="H25" s="25"/>
      <c r="I25" s="26"/>
    </row>
    <row r="26" spans="1:36" x14ac:dyDescent="0.55000000000000004">
      <c r="A26" s="12" t="s">
        <v>21</v>
      </c>
      <c r="B26" s="2" t="s">
        <v>22</v>
      </c>
      <c r="C26" s="11">
        <f>AVERAGE(Q9:Q16,AA9:AA16)</f>
        <v>63.640162500000002</v>
      </c>
      <c r="D26" s="2" t="s">
        <v>21</v>
      </c>
      <c r="E26" s="10" t="s">
        <v>22</v>
      </c>
      <c r="F26" s="11">
        <f>AVERAGE(Q9:Q16,AA9:AA16)</f>
        <v>63.640162500000002</v>
      </c>
      <c r="G26" s="2" t="s">
        <v>21</v>
      </c>
      <c r="H26" s="10" t="s">
        <v>22</v>
      </c>
      <c r="I26" s="18">
        <f>AVERAGE(Q9:Q16,AA9:AA16)</f>
        <v>63.640162500000002</v>
      </c>
    </row>
    <row r="27" spans="1:36" x14ac:dyDescent="0.55000000000000004">
      <c r="A27" s="12" t="s">
        <v>23</v>
      </c>
      <c r="B27" s="2" t="s">
        <v>24</v>
      </c>
      <c r="C27" s="11">
        <f>AVERAGE(Q10,Q12,Q15:Q16,AA10,AA12,AA15:AA16)-AVERAGE(Q9,Q11,Q13:Q14,AA9,AA11,AA13:AA14)</f>
        <v>1.2054500000000132</v>
      </c>
      <c r="D27" s="2" t="s">
        <v>23</v>
      </c>
      <c r="E27" s="10" t="s">
        <v>38</v>
      </c>
      <c r="F27" s="11">
        <f>AVERAGE(Q11:Q12,Q14,Q16,AA11:AA12,AA14,AA16)-AVERAGE(Q9:Q10,Q13,Q15,AA9:AA10,AA13,AA15)</f>
        <v>1.3440749999999966</v>
      </c>
      <c r="G27" s="2" t="s">
        <v>23</v>
      </c>
      <c r="H27" s="10" t="s">
        <v>40</v>
      </c>
      <c r="I27" s="18">
        <f>AVERAGE(Q13:Q16,AA13:AA16)-AVERAGE(Q9:Q12,AA9:AA12)</f>
        <v>-0.21532500000000709</v>
      </c>
    </row>
    <row r="28" spans="1:36" x14ac:dyDescent="0.55000000000000004">
      <c r="A28" s="12" t="s">
        <v>25</v>
      </c>
      <c r="B28" s="2" t="s">
        <v>24</v>
      </c>
      <c r="C28" s="11">
        <f>AVERAGE(Q10:Q11,Q13,Q16,AA10:AA11,AA13,AA16)-AVERAGE(Q9,Q12,Q14:Q15,AA9,AA12,AA14:AA15)</f>
        <v>2.0608000000000075</v>
      </c>
      <c r="D28" s="2" t="s">
        <v>25</v>
      </c>
      <c r="E28" s="2" t="s">
        <v>38</v>
      </c>
      <c r="F28" s="11">
        <f>AVERAGE(Q10:Q11,Q13,Q16,AA10:AA11,AA13,AA16)-AVERAGE(Q9,Q12,Q14:Q15,AA9,AA12,AA14:AA15)</f>
        <v>2.0608000000000075</v>
      </c>
      <c r="G28" s="2" t="s">
        <v>25</v>
      </c>
      <c r="H28" s="2" t="s">
        <v>40</v>
      </c>
      <c r="I28" s="18">
        <f>AVERAGE(Q10,Q11,Q13,Q16,AA10:AA11,AA13,AA16)-AVERAGE(Q9,Q12,Q14:Q15,AA9,AA12,AA14:AA15)</f>
        <v>2.0608000000000075</v>
      </c>
    </row>
    <row r="29" spans="1:36" x14ac:dyDescent="0.55000000000000004">
      <c r="A29" s="12" t="s">
        <v>36</v>
      </c>
      <c r="B29" s="2" t="s">
        <v>24</v>
      </c>
      <c r="C29" s="11">
        <f>C27/2</f>
        <v>0.60272500000000662</v>
      </c>
      <c r="D29" s="2" t="s">
        <v>36</v>
      </c>
      <c r="E29" s="2" t="s">
        <v>38</v>
      </c>
      <c r="F29" s="11">
        <f>F27/2</f>
        <v>0.67203749999999829</v>
      </c>
      <c r="G29" s="2" t="s">
        <v>36</v>
      </c>
      <c r="H29" s="2" t="s">
        <v>40</v>
      </c>
      <c r="I29" s="18">
        <f>I27/2</f>
        <v>-0.10766250000000355</v>
      </c>
    </row>
    <row r="30" spans="1:36" x14ac:dyDescent="0.55000000000000004">
      <c r="A30" s="12" t="s">
        <v>37</v>
      </c>
      <c r="B30" s="2" t="s">
        <v>24</v>
      </c>
      <c r="C30" s="11">
        <f>C28/2</f>
        <v>1.0304000000000038</v>
      </c>
      <c r="D30" s="2" t="s">
        <v>37</v>
      </c>
      <c r="E30" s="2" t="s">
        <v>39</v>
      </c>
      <c r="F30" s="11">
        <f>F28/2</f>
        <v>1.0304000000000038</v>
      </c>
      <c r="G30" s="2" t="s">
        <v>37</v>
      </c>
      <c r="H30" s="2" t="s">
        <v>40</v>
      </c>
      <c r="I30" s="18">
        <f>I28/2</f>
        <v>1.0304000000000038</v>
      </c>
    </row>
    <row r="31" spans="1:36" x14ac:dyDescent="0.55000000000000004">
      <c r="A31" s="33" t="s">
        <v>48</v>
      </c>
      <c r="B31" s="34"/>
      <c r="C31" s="34"/>
      <c r="D31" s="34"/>
      <c r="E31" s="34"/>
      <c r="F31" s="34"/>
      <c r="G31" s="34"/>
      <c r="H31" s="34"/>
      <c r="I31" s="35"/>
      <c r="J31" s="17"/>
      <c r="K31" s="17"/>
      <c r="L31" s="17"/>
    </row>
    <row r="32" spans="1:36" x14ac:dyDescent="0.55000000000000004">
      <c r="A32" s="24" t="s">
        <v>8</v>
      </c>
      <c r="B32" s="25"/>
      <c r="C32" s="25"/>
      <c r="D32" s="25" t="s">
        <v>46</v>
      </c>
      <c r="E32" s="25"/>
      <c r="F32" s="25"/>
      <c r="G32" s="25" t="s">
        <v>9</v>
      </c>
      <c r="H32" s="25"/>
      <c r="I32" s="26"/>
    </row>
    <row r="33" spans="1:18" x14ac:dyDescent="0.55000000000000004">
      <c r="A33" s="12" t="s">
        <v>21</v>
      </c>
      <c r="B33" s="2" t="s">
        <v>22</v>
      </c>
      <c r="C33" s="11">
        <f>AVERAGE(O9:O16,Y9:Y16)</f>
        <v>69</v>
      </c>
      <c r="D33" s="2" t="s">
        <v>21</v>
      </c>
      <c r="E33" s="10" t="s">
        <v>22</v>
      </c>
      <c r="F33" s="11">
        <f>AVERAGE(O9:O16,Y9:Y16)</f>
        <v>69</v>
      </c>
      <c r="G33" s="2" t="s">
        <v>21</v>
      </c>
      <c r="H33" s="10" t="s">
        <v>22</v>
      </c>
      <c r="I33" s="18">
        <f>AVERAGE(O9:O16,Y9:Y16)</f>
        <v>69</v>
      </c>
    </row>
    <row r="34" spans="1:18" x14ac:dyDescent="0.55000000000000004">
      <c r="A34" s="12" t="s">
        <v>23</v>
      </c>
      <c r="B34" s="2" t="s">
        <v>24</v>
      </c>
      <c r="C34" s="11">
        <f>AVERAGE(O10,O12,O15:O16,Y10,Y12,Y15:Y16)-AVERAGE(O9,O11,O13:O14,Y9,Y11,Y13:Y14)</f>
        <v>-0.75</v>
      </c>
      <c r="D34" s="2" t="s">
        <v>23</v>
      </c>
      <c r="E34" s="10" t="s">
        <v>38</v>
      </c>
      <c r="F34" s="11">
        <f>AVERAGE(O11:O12,O14,O16,Y11:Y12,Y14,Y16)-AVERAGE(O9:O10,O13,O15,Y9:Y10,Y13,Y15)</f>
        <v>-4.75</v>
      </c>
      <c r="G34" s="2" t="s">
        <v>23</v>
      </c>
      <c r="H34" s="10" t="s">
        <v>40</v>
      </c>
      <c r="I34" s="18">
        <f>AVERAGE(O13:O16,Y13:Y16)-AVERAGE(O9:O12,Y9:Y12)</f>
        <v>5</v>
      </c>
    </row>
    <row r="35" spans="1:18" x14ac:dyDescent="0.55000000000000004">
      <c r="A35" s="12" t="s">
        <v>25</v>
      </c>
      <c r="B35" s="2" t="s">
        <v>24</v>
      </c>
      <c r="C35" s="11">
        <f>AVERAGE(O10,O11,O13,O16,Y10,Y11,Y13,Y16)-AVERAGE(O9,O12,O14:O15,Y9,Y12,Y14:Y15)</f>
        <v>-6.5</v>
      </c>
      <c r="D35" s="2" t="s">
        <v>25</v>
      </c>
      <c r="E35" s="2" t="s">
        <v>38</v>
      </c>
      <c r="F35" s="11">
        <f>AVERAGE(Y10,Y11,Y13,Y16,O10,O11,O13,O16)-AVERAGE(O9,O12,O14:O15,Y9,Y12,Y14:Y15)</f>
        <v>-6.5</v>
      </c>
      <c r="G35" s="2" t="s">
        <v>25</v>
      </c>
      <c r="H35" s="2" t="s">
        <v>40</v>
      </c>
      <c r="I35" s="18">
        <f>AVERAGE(O10:O11,O13,O16,Y10:Y11,Y13,Y16)-AVERAGE(O9,O12,O14:O15,Y9,Y12,Y14:Y15)</f>
        <v>-6.5</v>
      </c>
    </row>
    <row r="36" spans="1:18" x14ac:dyDescent="0.55000000000000004">
      <c r="A36" s="12" t="s">
        <v>36</v>
      </c>
      <c r="B36" s="2" t="s">
        <v>24</v>
      </c>
      <c r="C36" s="11">
        <f>C34/2</f>
        <v>-0.375</v>
      </c>
      <c r="D36" s="2" t="s">
        <v>36</v>
      </c>
      <c r="E36" s="2" t="s">
        <v>38</v>
      </c>
      <c r="F36" s="11">
        <f>F34/2</f>
        <v>-2.375</v>
      </c>
      <c r="G36" s="2" t="s">
        <v>36</v>
      </c>
      <c r="H36" s="2" t="s">
        <v>40</v>
      </c>
      <c r="I36" s="18">
        <f>I34/2</f>
        <v>2.5</v>
      </c>
    </row>
    <row r="37" spans="1:18" x14ac:dyDescent="0.55000000000000004">
      <c r="A37" s="14" t="s">
        <v>37</v>
      </c>
      <c r="B37" s="15" t="s">
        <v>24</v>
      </c>
      <c r="C37" s="19">
        <f>C35/2</f>
        <v>-3.25</v>
      </c>
      <c r="D37" s="15" t="s">
        <v>37</v>
      </c>
      <c r="E37" s="15" t="s">
        <v>39</v>
      </c>
      <c r="F37" s="19">
        <f>F35/2</f>
        <v>-3.25</v>
      </c>
      <c r="G37" s="15" t="s">
        <v>37</v>
      </c>
      <c r="H37" s="15" t="s">
        <v>40</v>
      </c>
      <c r="I37" s="20">
        <f>I35/2</f>
        <v>-3.25</v>
      </c>
    </row>
    <row r="40" spans="1:18" x14ac:dyDescent="0.55000000000000004">
      <c r="A40" s="27" t="s">
        <v>56</v>
      </c>
      <c r="B40" s="28"/>
      <c r="C40" s="28"/>
      <c r="D40" s="28"/>
      <c r="E40" s="28"/>
      <c r="F40" s="29"/>
      <c r="H40" s="27" t="s">
        <v>80</v>
      </c>
      <c r="I40" s="28"/>
      <c r="J40" s="28"/>
      <c r="K40" s="28"/>
      <c r="L40" s="28"/>
      <c r="M40" s="28"/>
      <c r="N40" s="28"/>
      <c r="O40" s="28"/>
      <c r="P40" s="28"/>
      <c r="Q40" s="28"/>
      <c r="R40" s="29"/>
    </row>
    <row r="41" spans="1:18" x14ac:dyDescent="0.55000000000000004">
      <c r="A41" s="12" t="s">
        <v>59</v>
      </c>
      <c r="B41" s="2"/>
      <c r="C41" s="2" t="s">
        <v>60</v>
      </c>
      <c r="D41" s="2"/>
      <c r="E41" s="2" t="s">
        <v>61</v>
      </c>
      <c r="F41" s="13"/>
      <c r="H41" s="12" t="s">
        <v>13</v>
      </c>
      <c r="I41" s="2"/>
      <c r="J41" s="2"/>
      <c r="K41" s="2"/>
      <c r="L41" s="2"/>
      <c r="M41" s="2"/>
      <c r="N41" s="2"/>
      <c r="O41" s="2"/>
      <c r="P41" s="2"/>
      <c r="Q41" s="2"/>
      <c r="R41" s="13"/>
    </row>
    <row r="42" spans="1:18" x14ac:dyDescent="0.55000000000000004">
      <c r="A42" s="12" t="s">
        <v>57</v>
      </c>
      <c r="B42" s="2">
        <f>AVERAGE(R9:R16,AB9:AB16)</f>
        <v>447.99831250000005</v>
      </c>
      <c r="C42" s="2" t="s">
        <v>62</v>
      </c>
      <c r="D42" s="2">
        <f>AVERAGE(R9:R16,AB9:AB16)</f>
        <v>447.99831250000005</v>
      </c>
      <c r="E42" s="2" t="s">
        <v>64</v>
      </c>
      <c r="F42" s="13">
        <f>AVERAGE(R9:R16,AB9:AB16)</f>
        <v>447.99831250000005</v>
      </c>
      <c r="H42" s="12" t="s">
        <v>73</v>
      </c>
      <c r="I42" s="2">
        <f>B42</f>
        <v>447.99831250000005</v>
      </c>
      <c r="J42" s="2" t="s">
        <v>76</v>
      </c>
      <c r="K42" s="2">
        <f>B43</f>
        <v>15.859375</v>
      </c>
      <c r="L42" s="2" t="s">
        <v>70</v>
      </c>
      <c r="M42" s="2" t="s">
        <v>76</v>
      </c>
      <c r="N42" s="2">
        <f>B44</f>
        <v>-30.81512500000008</v>
      </c>
      <c r="O42" s="2" t="s">
        <v>71</v>
      </c>
      <c r="P42" s="2" t="s">
        <v>76</v>
      </c>
      <c r="Q42" s="2">
        <f>B45</f>
        <v>-11.173312500000009</v>
      </c>
      <c r="R42" s="13" t="s">
        <v>72</v>
      </c>
    </row>
    <row r="43" spans="1:18" x14ac:dyDescent="0.55000000000000004">
      <c r="A43" s="12" t="s">
        <v>66</v>
      </c>
      <c r="B43" s="2">
        <f>AVERAGE(R10,R12,R15:R16,AB10,AB12,AB15:AB16)-AVERAGE(R9,R11,R13:R14,AB9,AB11,AB13:AB14)</f>
        <v>15.859375</v>
      </c>
      <c r="C43" s="2" t="s">
        <v>66</v>
      </c>
      <c r="D43" s="2">
        <f>AVERAGE(R10,R12,R15:R16,AB10,AB12,AB15:AB16)-AVERAGE(R9,R11,R13:R14,AB9,AB11,AB13:AB14)</f>
        <v>15.859375</v>
      </c>
      <c r="E43" s="2" t="s">
        <v>69</v>
      </c>
      <c r="F43" s="13">
        <f>AVERAGE(R11:R12,R14,R16,AB11:AB12,AB14,AB16)-AVERAGE(R9:R10,R13,R15,AB9:AB10,AB13,AB15)</f>
        <v>-30.81512500000008</v>
      </c>
      <c r="H43" s="12" t="s">
        <v>74</v>
      </c>
      <c r="I43" s="2">
        <f>D42</f>
        <v>447.99831250000005</v>
      </c>
      <c r="J43" s="2" t="s">
        <v>76</v>
      </c>
      <c r="K43" s="2">
        <f>D43</f>
        <v>15.859375</v>
      </c>
      <c r="L43" s="2" t="s">
        <v>70</v>
      </c>
      <c r="M43" s="2" t="s">
        <v>76</v>
      </c>
      <c r="N43" s="2">
        <f>D44</f>
        <v>-77.953625000000045</v>
      </c>
      <c r="O43" s="2" t="s">
        <v>77</v>
      </c>
      <c r="P43" s="2" t="s">
        <v>76</v>
      </c>
      <c r="Q43" s="2">
        <f>D45</f>
        <v>72.497687499999984</v>
      </c>
      <c r="R43" s="13" t="s">
        <v>78</v>
      </c>
    </row>
    <row r="44" spans="1:18" x14ac:dyDescent="0.55000000000000004">
      <c r="A44" s="12" t="s">
        <v>67</v>
      </c>
      <c r="B44" s="2">
        <f>AVERAGE(R11:R12,R14,R16,AB11:AB12,AB14,AB16)-AVERAGE(R9:R10,R13,R15,AB9:AB10,AB13,AB15)</f>
        <v>-30.81512500000008</v>
      </c>
      <c r="C44" s="2" t="s">
        <v>68</v>
      </c>
      <c r="D44" s="2">
        <f>AVERAGE(R13:R16,AB13:AB16)-AVERAGE(R9:R12,AB9:AB12)</f>
        <v>-77.953625000000045</v>
      </c>
      <c r="E44" s="2" t="s">
        <v>68</v>
      </c>
      <c r="F44" s="13">
        <f>AVERAGE(R13:R16,AB13:AB16)-AVERAGE(R9:R12,AB9:AB12)</f>
        <v>-77.953625000000045</v>
      </c>
      <c r="H44" s="12" t="s">
        <v>75</v>
      </c>
      <c r="I44" s="2">
        <f>F42</f>
        <v>447.99831250000005</v>
      </c>
      <c r="J44" s="2" t="s">
        <v>76</v>
      </c>
      <c r="K44" s="2">
        <f>F43</f>
        <v>-30.81512500000008</v>
      </c>
      <c r="L44" s="2" t="s">
        <v>71</v>
      </c>
      <c r="M44" s="2" t="s">
        <v>76</v>
      </c>
      <c r="N44" s="2">
        <f>F44</f>
        <v>-77.953625000000045</v>
      </c>
      <c r="O44" s="2" t="s">
        <v>77</v>
      </c>
      <c r="P44" s="2" t="s">
        <v>76</v>
      </c>
      <c r="Q44" s="2">
        <f>F45</f>
        <v>7.253437500000075</v>
      </c>
      <c r="R44" s="13" t="s">
        <v>79</v>
      </c>
    </row>
    <row r="45" spans="1:18" x14ac:dyDescent="0.55000000000000004">
      <c r="A45" s="12" t="s">
        <v>58</v>
      </c>
      <c r="B45" s="2">
        <f>AVERAGE(R9,R12:R13,R16,AC9,AC12:AC13,AC16)-AVERAGE(R10:R11,R14:R15,AC10:AC11,AC14:AC15)</f>
        <v>-11.173312500000009</v>
      </c>
      <c r="C45" s="2" t="s">
        <v>63</v>
      </c>
      <c r="D45" s="2">
        <f>AVERAGE(R9,R11,R15:R16,AC9,AC11,AC15:AC16)-AVERAGE(R10,R12:R14,AC10,AC12:AC14)</f>
        <v>72.497687499999984</v>
      </c>
      <c r="E45" s="2" t="s">
        <v>63</v>
      </c>
      <c r="F45" s="13">
        <f>AVERAGE(R9:R10,R14,R16,AC9:AC10,AC14,AC16)-AVERAGE(R11:R13,R15,AC11:AC13,AC15)</f>
        <v>7.253437500000075</v>
      </c>
      <c r="H45" s="12"/>
      <c r="I45" s="2"/>
      <c r="J45" s="2"/>
      <c r="K45" s="2"/>
      <c r="L45" s="2"/>
      <c r="M45" s="2"/>
      <c r="N45" s="2"/>
      <c r="O45" s="2"/>
      <c r="P45" s="2"/>
      <c r="Q45" s="2"/>
      <c r="R45" s="13"/>
    </row>
    <row r="46" spans="1:18" x14ac:dyDescent="0.55000000000000004">
      <c r="A46" s="12"/>
      <c r="B46" s="2"/>
      <c r="C46" s="2"/>
      <c r="D46" s="2"/>
      <c r="E46" s="2"/>
      <c r="F46" s="13"/>
      <c r="H46" s="12"/>
      <c r="I46" s="2"/>
      <c r="J46" s="2"/>
      <c r="K46" s="2"/>
      <c r="L46" s="2"/>
      <c r="M46" s="2"/>
      <c r="N46" s="2"/>
      <c r="O46" s="2"/>
      <c r="P46" s="2"/>
      <c r="Q46" s="2"/>
      <c r="R46" s="13"/>
    </row>
    <row r="47" spans="1:18" x14ac:dyDescent="0.55000000000000004">
      <c r="A47" s="24" t="s">
        <v>65</v>
      </c>
      <c r="B47" s="25"/>
      <c r="C47" s="25"/>
      <c r="D47" s="25"/>
      <c r="E47" s="25"/>
      <c r="F47" s="26"/>
      <c r="H47" s="12"/>
      <c r="I47" s="2"/>
      <c r="J47" s="2"/>
      <c r="K47" s="2"/>
      <c r="L47" s="2"/>
      <c r="M47" s="2"/>
      <c r="N47" s="2"/>
      <c r="O47" s="2"/>
      <c r="P47" s="2"/>
      <c r="Q47" s="2"/>
      <c r="R47" s="13"/>
    </row>
    <row r="48" spans="1:18" x14ac:dyDescent="0.55000000000000004">
      <c r="A48" s="12" t="s">
        <v>59</v>
      </c>
      <c r="B48" s="2"/>
      <c r="C48" s="2" t="s">
        <v>60</v>
      </c>
      <c r="D48" s="2"/>
      <c r="E48" s="2" t="s">
        <v>61</v>
      </c>
      <c r="F48" s="13"/>
      <c r="H48" s="12" t="s">
        <v>81</v>
      </c>
      <c r="I48" s="2"/>
      <c r="J48" s="2"/>
      <c r="K48" s="2"/>
      <c r="L48" s="2"/>
      <c r="M48" s="2"/>
      <c r="N48" s="2"/>
      <c r="O48" s="2"/>
      <c r="P48" s="2"/>
      <c r="Q48" s="2"/>
      <c r="R48" s="13"/>
    </row>
    <row r="49" spans="1:18" x14ac:dyDescent="0.55000000000000004">
      <c r="A49" s="12" t="s">
        <v>57</v>
      </c>
      <c r="B49" s="2">
        <f>AVERAGE(Q9:Q16,AA9:AA16)</f>
        <v>63.640162500000002</v>
      </c>
      <c r="C49" s="2" t="s">
        <v>62</v>
      </c>
      <c r="D49" s="2">
        <f>AVERAGE(Q9:Q16,AA9:AA16)</f>
        <v>63.640162500000002</v>
      </c>
      <c r="E49" s="2" t="s">
        <v>64</v>
      </c>
      <c r="F49" s="13">
        <f>AVERAGE(Q9:Q16,AA9:AA16)</f>
        <v>63.640162500000002</v>
      </c>
      <c r="H49" s="12" t="s">
        <v>73</v>
      </c>
      <c r="I49" s="2">
        <f>B49</f>
        <v>63.640162500000002</v>
      </c>
      <c r="J49" s="2" t="s">
        <v>76</v>
      </c>
      <c r="K49" s="2">
        <f>B50</f>
        <v>1.2054500000000132</v>
      </c>
      <c r="L49" s="2" t="s">
        <v>70</v>
      </c>
      <c r="M49" s="2" t="s">
        <v>76</v>
      </c>
      <c r="N49" s="2">
        <f>B51</f>
        <v>1.3440749999999966</v>
      </c>
      <c r="O49" s="2" t="s">
        <v>71</v>
      </c>
      <c r="P49" s="2" t="s">
        <v>76</v>
      </c>
      <c r="Q49" s="2">
        <f>B52</f>
        <v>-2.4645500000000027</v>
      </c>
      <c r="R49" s="13" t="s">
        <v>72</v>
      </c>
    </row>
    <row r="50" spans="1:18" x14ac:dyDescent="0.55000000000000004">
      <c r="A50" s="12" t="s">
        <v>66</v>
      </c>
      <c r="B50" s="2">
        <f>AVERAGE(Q10,Q12,Q15:Q16,AA10,AA12,AA15:AA16)-AVERAGE(Q9,Q11,Q13:Q14,AA9,AA11,AA13:AA14)</f>
        <v>1.2054500000000132</v>
      </c>
      <c r="C50" s="2" t="s">
        <v>66</v>
      </c>
      <c r="D50" s="2">
        <f>AVERAGE(Q10,Q12,Q15:Q16,AA10,AA12,AA15:AA16)-AVERAGE(Q9,Q11,Q13:Q14,AA9,AA11,AA13:AA14)</f>
        <v>1.2054500000000132</v>
      </c>
      <c r="E50" s="2" t="s">
        <v>69</v>
      </c>
      <c r="F50" s="13">
        <f>AVERAGE(Q11:Q12,Q14,Q16,AA11:AA12,AA14,AA16)-AVERAGE(Q9:Q10,Q13,Q15,AA9:AA10,AA13,AA15)</f>
        <v>1.3440749999999966</v>
      </c>
      <c r="H50" s="12" t="s">
        <v>74</v>
      </c>
      <c r="I50" s="2">
        <f>D49</f>
        <v>63.640162500000002</v>
      </c>
      <c r="J50" s="2" t="s">
        <v>76</v>
      </c>
      <c r="K50" s="2">
        <f>D50</f>
        <v>1.2054500000000132</v>
      </c>
      <c r="L50" s="2" t="s">
        <v>70</v>
      </c>
      <c r="M50" s="2" t="s">
        <v>76</v>
      </c>
      <c r="N50" s="2">
        <f>D51</f>
        <v>-0.21532500000000709</v>
      </c>
      <c r="O50" s="2" t="s">
        <v>77</v>
      </c>
      <c r="P50" s="2" t="s">
        <v>76</v>
      </c>
      <c r="Q50" s="2">
        <f>D52</f>
        <v>-2.4442000000000235</v>
      </c>
      <c r="R50" s="13" t="s">
        <v>78</v>
      </c>
    </row>
    <row r="51" spans="1:18" x14ac:dyDescent="0.55000000000000004">
      <c r="A51" s="12" t="s">
        <v>67</v>
      </c>
      <c r="B51" s="2">
        <f>AVERAGE(Q11:Q12,Q14,Q16,AA11:AA12,AA14,AA16)-AVERAGE(Q9:Q10,Q13,Q15,AA9:AA10,AA13,AA15)</f>
        <v>1.3440749999999966</v>
      </c>
      <c r="C51" s="2" t="s">
        <v>68</v>
      </c>
      <c r="D51" s="2">
        <f>AVERAGE(Q13:Q16,AA13:AA16)-AVERAGE(Q9:Q12,AA9:AA12)</f>
        <v>-0.21532500000000709</v>
      </c>
      <c r="E51" s="2" t="s">
        <v>68</v>
      </c>
      <c r="F51" s="13">
        <f>AVERAGE(Q13:Q16,AA13:AA16)-AVERAGE(Q9:Q12,AA9:AA12)</f>
        <v>-0.21532500000000709</v>
      </c>
      <c r="H51" s="12" t="s">
        <v>75</v>
      </c>
      <c r="I51" s="2">
        <f>F49</f>
        <v>63.640162500000002</v>
      </c>
      <c r="J51" s="2" t="s">
        <v>76</v>
      </c>
      <c r="K51" s="2">
        <f>F50</f>
        <v>1.3440749999999966</v>
      </c>
      <c r="L51" s="2" t="s">
        <v>71</v>
      </c>
      <c r="M51" s="2" t="s">
        <v>76</v>
      </c>
      <c r="N51" s="2">
        <f>F51</f>
        <v>-0.21532500000000709</v>
      </c>
      <c r="O51" s="2" t="s">
        <v>77</v>
      </c>
      <c r="P51" s="2" t="s">
        <v>76</v>
      </c>
      <c r="Q51" s="2">
        <f>F52</f>
        <v>7.3425000000007401E-2</v>
      </c>
      <c r="R51" s="13" t="s">
        <v>79</v>
      </c>
    </row>
    <row r="52" spans="1:18" x14ac:dyDescent="0.55000000000000004">
      <c r="A52" s="12" t="s">
        <v>58</v>
      </c>
      <c r="B52" s="2">
        <f>AVERAGE(Q9,Q12:Q13,Q16,AA9,AA12:AA13,AA16)-AVERAGE(Q10:Q11,Q14:Q15,AA10:AA11,AA14:AA15)</f>
        <v>-2.4645500000000027</v>
      </c>
      <c r="C52" s="2" t="s">
        <v>63</v>
      </c>
      <c r="D52" s="2">
        <f>AVERAGE(Q9,Q11,Q15:Q16,AA9,AA11,AA15:AA16)-AVERAGE(Q10,Q12:Q14,AA10,AA12:AA14)</f>
        <v>-2.4442000000000235</v>
      </c>
      <c r="E52" s="2" t="s">
        <v>63</v>
      </c>
      <c r="F52" s="13">
        <f>AVERAGE(Q9:Q10,Q14,Q16,AA9:AA10,AA14,AA16)-AVERAGE(Q11:Q13,Q15,AA11:AA13,AA15)</f>
        <v>7.3425000000007401E-2</v>
      </c>
      <c r="H52" s="12"/>
      <c r="I52" s="2"/>
      <c r="J52" s="2"/>
      <c r="K52" s="2"/>
      <c r="L52" s="2"/>
      <c r="M52" s="2"/>
      <c r="N52" s="2"/>
      <c r="O52" s="2"/>
      <c r="P52" s="2"/>
      <c r="Q52" s="2"/>
      <c r="R52" s="13"/>
    </row>
    <row r="53" spans="1:18" x14ac:dyDescent="0.55000000000000004">
      <c r="A53" s="12"/>
      <c r="B53" s="2"/>
      <c r="C53" s="2"/>
      <c r="D53" s="2"/>
      <c r="E53" s="2"/>
      <c r="F53" s="13"/>
      <c r="H53" s="12"/>
      <c r="I53" s="2"/>
      <c r="J53" s="2"/>
      <c r="K53" s="2"/>
      <c r="L53" s="2"/>
      <c r="M53" s="2"/>
      <c r="N53" s="2"/>
      <c r="O53" s="2"/>
      <c r="P53" s="2"/>
      <c r="Q53" s="2"/>
      <c r="R53" s="13"/>
    </row>
    <row r="54" spans="1:18" x14ac:dyDescent="0.55000000000000004">
      <c r="A54" s="24" t="s">
        <v>48</v>
      </c>
      <c r="B54" s="25"/>
      <c r="C54" s="25"/>
      <c r="D54" s="25"/>
      <c r="E54" s="25"/>
      <c r="F54" s="26"/>
      <c r="H54" s="12"/>
      <c r="I54" s="2"/>
      <c r="J54" s="2"/>
      <c r="K54" s="2"/>
      <c r="L54" s="2"/>
      <c r="M54" s="2"/>
      <c r="N54" s="2"/>
      <c r="O54" s="2"/>
      <c r="P54" s="2"/>
      <c r="Q54" s="2"/>
      <c r="R54" s="13"/>
    </row>
    <row r="55" spans="1:18" x14ac:dyDescent="0.55000000000000004">
      <c r="A55" s="12" t="s">
        <v>59</v>
      </c>
      <c r="B55" s="2"/>
      <c r="C55" s="2" t="s">
        <v>60</v>
      </c>
      <c r="D55" s="2"/>
      <c r="E55" s="2" t="s">
        <v>61</v>
      </c>
      <c r="F55" s="13"/>
      <c r="H55" s="12" t="s">
        <v>48</v>
      </c>
      <c r="I55" s="2"/>
      <c r="J55" s="2"/>
      <c r="K55" s="2"/>
      <c r="L55" s="2"/>
      <c r="M55" s="2"/>
      <c r="N55" s="2"/>
      <c r="O55" s="2"/>
      <c r="P55" s="2"/>
      <c r="Q55" s="2"/>
      <c r="R55" s="13"/>
    </row>
    <row r="56" spans="1:18" x14ac:dyDescent="0.55000000000000004">
      <c r="A56" s="12" t="s">
        <v>57</v>
      </c>
      <c r="B56" s="2">
        <f>AVERAGE(O9:O16,Y9:Y16)</f>
        <v>69</v>
      </c>
      <c r="C56" s="2" t="s">
        <v>62</v>
      </c>
      <c r="D56" s="2">
        <f>AVERAGE(O9:O16,Y9:Y16)</f>
        <v>69</v>
      </c>
      <c r="E56" s="2" t="s">
        <v>64</v>
      </c>
      <c r="F56" s="13">
        <f>AVERAGE(O9:O16,Y9:Y16)</f>
        <v>69</v>
      </c>
      <c r="H56" s="12" t="s">
        <v>73</v>
      </c>
      <c r="I56" s="2">
        <f>B56</f>
        <v>69</v>
      </c>
      <c r="J56" s="2" t="s">
        <v>76</v>
      </c>
      <c r="K56" s="2">
        <f>B57</f>
        <v>-0.75</v>
      </c>
      <c r="L56" s="2" t="s">
        <v>70</v>
      </c>
      <c r="M56" s="2" t="s">
        <v>76</v>
      </c>
      <c r="N56" s="2">
        <f>B58</f>
        <v>-4.75</v>
      </c>
      <c r="O56" s="2" t="s">
        <v>71</v>
      </c>
      <c r="P56" s="2" t="s">
        <v>76</v>
      </c>
      <c r="Q56" s="2">
        <f>B59</f>
        <v>2</v>
      </c>
      <c r="R56" s="13" t="s">
        <v>72</v>
      </c>
    </row>
    <row r="57" spans="1:18" x14ac:dyDescent="0.55000000000000004">
      <c r="A57" s="12" t="s">
        <v>66</v>
      </c>
      <c r="B57" s="2">
        <f>AVERAGE(O10,O12,O15:O16,Y10,Y12,Y15:Y16)-AVERAGE(O9,O11,O13:O14,Y9,Y11,Y13:Y14)</f>
        <v>-0.75</v>
      </c>
      <c r="C57" s="2" t="s">
        <v>66</v>
      </c>
      <c r="D57" s="2">
        <f>AVERAGE(O10,O12,O15:O16,Y10,Y12,Y15:Y16)-AVERAGE(O9,O11,O13:O14,Y9,Y11,Y13:Y14)</f>
        <v>-0.75</v>
      </c>
      <c r="E57" s="2" t="s">
        <v>69</v>
      </c>
      <c r="F57" s="13">
        <f>AVERAGE(O11:O12,O14,O16,Y11:Y12,Y14,Y16)-AVERAGE(O9:O10,O13,O15,Y9:Y10,Y13,Y15)</f>
        <v>-4.75</v>
      </c>
      <c r="H57" s="12" t="s">
        <v>74</v>
      </c>
      <c r="I57" s="2">
        <f>D56</f>
        <v>69</v>
      </c>
      <c r="J57" s="2" t="s">
        <v>76</v>
      </c>
      <c r="K57" s="2">
        <f>D57</f>
        <v>-0.75</v>
      </c>
      <c r="L57" s="2" t="s">
        <v>70</v>
      </c>
      <c r="M57" s="2" t="s">
        <v>76</v>
      </c>
      <c r="N57" s="2">
        <f>D58</f>
        <v>5</v>
      </c>
      <c r="O57" s="2" t="s">
        <v>77</v>
      </c>
      <c r="P57" s="2" t="s">
        <v>76</v>
      </c>
      <c r="Q57" s="2">
        <f>D59</f>
        <v>2.75</v>
      </c>
      <c r="R57" s="13" t="s">
        <v>78</v>
      </c>
    </row>
    <row r="58" spans="1:18" x14ac:dyDescent="0.55000000000000004">
      <c r="A58" s="12" t="s">
        <v>67</v>
      </c>
      <c r="B58" s="2">
        <f>AVERAGE(O11:O12,O14,O16,Y11:Y12,Y14,Y16)-AVERAGE(O9:O10,O13,O15,Y9:Y10,Y13,Y15)</f>
        <v>-4.75</v>
      </c>
      <c r="C58" s="2" t="s">
        <v>68</v>
      </c>
      <c r="D58" s="2">
        <f>AVERAGE(O13:O16,Y13:Y16)-AVERAGE(O9:O12,Y9:Y12)</f>
        <v>5</v>
      </c>
      <c r="E58" s="2" t="s">
        <v>68</v>
      </c>
      <c r="F58" s="13">
        <f>AVERAGE(O13:O16,Y13:Y16)-AVERAGE(O9:O12,Y9:Y12)</f>
        <v>5</v>
      </c>
      <c r="H58" s="14" t="s">
        <v>75</v>
      </c>
      <c r="I58" s="15">
        <f>F56</f>
        <v>69</v>
      </c>
      <c r="J58" s="15" t="s">
        <v>76</v>
      </c>
      <c r="K58" s="15">
        <f>F57</f>
        <v>-4.75</v>
      </c>
      <c r="L58" s="15" t="s">
        <v>71</v>
      </c>
      <c r="M58" s="15" t="s">
        <v>76</v>
      </c>
      <c r="N58" s="15">
        <f>F58</f>
        <v>5</v>
      </c>
      <c r="O58" s="15" t="s">
        <v>77</v>
      </c>
      <c r="P58" s="15" t="s">
        <v>76</v>
      </c>
      <c r="Q58" s="15">
        <f>F59</f>
        <v>-3.75</v>
      </c>
      <c r="R58" s="16" t="s">
        <v>79</v>
      </c>
    </row>
    <row r="59" spans="1:18" x14ac:dyDescent="0.55000000000000004">
      <c r="A59" s="14" t="s">
        <v>58</v>
      </c>
      <c r="B59" s="15">
        <f>AVERAGE(O9,O12:O13,O16,Y9,Y12:Y13,Y16)-AVERAGE(O10:O11,O14:O15,Y10:Y11,Y14:Y15)</f>
        <v>2</v>
      </c>
      <c r="C59" s="15" t="s">
        <v>63</v>
      </c>
      <c r="D59" s="15">
        <f>AVERAGE(O9,O11,O15:O16,Y9,Y11,Y15:Y16)-AVERAGE(O10,O12:O14,Y10,Y12:Y14)</f>
        <v>2.75</v>
      </c>
      <c r="E59" s="15" t="s">
        <v>63</v>
      </c>
      <c r="F59" s="16">
        <f>AVERAGE(O9:O10,O14,O16,Y9:Y10,Y14,Y16)-AVERAGE(O11:O13,O15,Y11:Y13,Y15)</f>
        <v>-3.75</v>
      </c>
    </row>
  </sheetData>
  <mergeCells count="16">
    <mergeCell ref="A17:I17"/>
    <mergeCell ref="A31:I31"/>
    <mergeCell ref="A18:C18"/>
    <mergeCell ref="G18:I18"/>
    <mergeCell ref="A25:C25"/>
    <mergeCell ref="G25:I25"/>
    <mergeCell ref="D18:F18"/>
    <mergeCell ref="D25:F25"/>
    <mergeCell ref="A24:I24"/>
    <mergeCell ref="A54:F54"/>
    <mergeCell ref="A47:F47"/>
    <mergeCell ref="A40:F40"/>
    <mergeCell ref="H40:R40"/>
    <mergeCell ref="A32:C32"/>
    <mergeCell ref="G32:I32"/>
    <mergeCell ref="D32:F32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9"/>
  <sheetViews>
    <sheetView tabSelected="1" topLeftCell="H13" zoomScale="80" zoomScaleNormal="80" workbookViewId="0">
      <selection activeCell="K42" sqref="K42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9.1015625" customWidth="1"/>
    <col min="5" max="5" width="10.68359375" customWidth="1"/>
    <col min="6" max="6" width="5" customWidth="1"/>
    <col min="7" max="7" width="9.68359375" customWidth="1"/>
    <col min="8" max="8" width="19.05078125" bestFit="1" customWidth="1"/>
    <col min="9" max="9" width="8.41796875" customWidth="1"/>
    <col min="10" max="10" width="5.47265625" customWidth="1"/>
    <col min="11" max="18" width="8.83984375" customWidth="1"/>
    <col min="19" max="19" width="13.15625" customWidth="1"/>
    <col min="20" max="20" width="13.15625" bestFit="1" customWidth="1"/>
    <col min="21" max="27" width="8.83984375" customWidth="1"/>
    <col min="32" max="32" width="11.578125" bestFit="1" customWidth="1"/>
  </cols>
  <sheetData>
    <row r="1" spans="1:42" x14ac:dyDescent="0.55000000000000004">
      <c r="A1" t="s">
        <v>4</v>
      </c>
    </row>
    <row r="2" spans="1:42" x14ac:dyDescent="0.55000000000000004">
      <c r="A2" t="s">
        <v>0</v>
      </c>
      <c r="B2" t="s">
        <v>5</v>
      </c>
      <c r="C2">
        <v>25</v>
      </c>
    </row>
    <row r="3" spans="1:42" x14ac:dyDescent="0.55000000000000004">
      <c r="A3" t="s">
        <v>1</v>
      </c>
      <c r="B3" t="s">
        <v>5</v>
      </c>
      <c r="C3">
        <v>26</v>
      </c>
    </row>
    <row r="4" spans="1:42" x14ac:dyDescent="0.55000000000000004">
      <c r="A4" t="s">
        <v>2</v>
      </c>
      <c r="B4" t="s">
        <v>5</v>
      </c>
      <c r="C4">
        <v>77</v>
      </c>
    </row>
    <row r="5" spans="1:42" x14ac:dyDescent="0.55000000000000004">
      <c r="A5" t="s">
        <v>3</v>
      </c>
      <c r="B5" t="s">
        <v>5</v>
      </c>
      <c r="C5">
        <v>237</v>
      </c>
    </row>
    <row r="7" spans="1:42" x14ac:dyDescent="0.55000000000000004">
      <c r="K7" s="8" t="s">
        <v>17</v>
      </c>
      <c r="L7" s="8"/>
      <c r="M7" s="8"/>
      <c r="N7" s="8"/>
      <c r="O7" s="8"/>
      <c r="P7" s="8"/>
      <c r="Q7" s="8"/>
      <c r="R7" s="8"/>
      <c r="S7" s="8"/>
      <c r="T7" s="7"/>
      <c r="U7" s="7"/>
      <c r="V7" s="7" t="s">
        <v>16</v>
      </c>
      <c r="W7" s="7"/>
      <c r="X7" s="7"/>
      <c r="Y7" s="7"/>
      <c r="Z7" s="7"/>
      <c r="AA7" s="7"/>
      <c r="AB7" s="7"/>
      <c r="AC7" s="7"/>
      <c r="AD7" s="7"/>
      <c r="AE7" s="4" t="s">
        <v>85</v>
      </c>
      <c r="AF7" s="4"/>
      <c r="AG7" s="4"/>
      <c r="AH7" s="37" t="s">
        <v>48</v>
      </c>
      <c r="AI7" s="37"/>
      <c r="AJ7" s="37"/>
      <c r="AK7" s="6" t="s">
        <v>82</v>
      </c>
      <c r="AL7" s="6"/>
      <c r="AM7" s="6"/>
      <c r="AN7" s="23" t="s">
        <v>12</v>
      </c>
      <c r="AO7" s="23"/>
      <c r="AP7" s="23"/>
    </row>
    <row r="8" spans="1:42" ht="16.8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53</v>
      </c>
      <c r="G8" t="s">
        <v>54</v>
      </c>
      <c r="H8" t="s">
        <v>55</v>
      </c>
      <c r="I8" t="s">
        <v>10</v>
      </c>
      <c r="J8" t="s">
        <v>27</v>
      </c>
      <c r="K8" t="s">
        <v>28</v>
      </c>
      <c r="L8" t="s">
        <v>30</v>
      </c>
      <c r="M8" t="s">
        <v>43</v>
      </c>
      <c r="N8" t="s">
        <v>29</v>
      </c>
      <c r="O8" t="s">
        <v>45</v>
      </c>
      <c r="P8" t="s">
        <v>12</v>
      </c>
      <c r="Q8" t="s">
        <v>83</v>
      </c>
      <c r="R8" t="s">
        <v>13</v>
      </c>
      <c r="S8" t="s">
        <v>85</v>
      </c>
      <c r="T8" t="s">
        <v>44</v>
      </c>
      <c r="U8" t="s">
        <v>41</v>
      </c>
      <c r="V8" t="s">
        <v>14</v>
      </c>
      <c r="W8" t="s">
        <v>31</v>
      </c>
      <c r="X8" t="s">
        <v>43</v>
      </c>
      <c r="Y8" t="s">
        <v>11</v>
      </c>
      <c r="Z8" t="s">
        <v>48</v>
      </c>
      <c r="AA8" t="s">
        <v>12</v>
      </c>
      <c r="AB8" t="s">
        <v>83</v>
      </c>
      <c r="AC8" t="s">
        <v>13</v>
      </c>
      <c r="AD8" t="s">
        <v>85</v>
      </c>
      <c r="AE8" t="s">
        <v>18</v>
      </c>
      <c r="AF8" t="s">
        <v>19</v>
      </c>
      <c r="AG8" t="s">
        <v>86</v>
      </c>
      <c r="AH8" t="s">
        <v>18</v>
      </c>
      <c r="AI8" t="s">
        <v>19</v>
      </c>
      <c r="AJ8" t="s">
        <v>86</v>
      </c>
      <c r="AK8" t="s">
        <v>18</v>
      </c>
      <c r="AL8" t="s">
        <v>19</v>
      </c>
      <c r="AM8" t="s">
        <v>86</v>
      </c>
      <c r="AN8" t="s">
        <v>18</v>
      </c>
      <c r="AO8" t="s">
        <v>19</v>
      </c>
      <c r="AP8" t="s">
        <v>86</v>
      </c>
    </row>
    <row r="9" spans="1:42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</f>
        <v>1</v>
      </c>
      <c r="G9">
        <f>C9*E9</f>
        <v>1</v>
      </c>
      <c r="H9">
        <f>D9*E9</f>
        <v>1</v>
      </c>
      <c r="I9">
        <f>C9*D9*E9</f>
        <v>-1</v>
      </c>
      <c r="J9">
        <v>513</v>
      </c>
      <c r="K9">
        <v>256</v>
      </c>
      <c r="L9" t="s">
        <v>35</v>
      </c>
      <c r="M9">
        <v>77</v>
      </c>
      <c r="N9">
        <v>247</v>
      </c>
      <c r="O9">
        <f>(J9-K9)-(N9-M9)</f>
        <v>87</v>
      </c>
      <c r="P9">
        <v>0.27</v>
      </c>
      <c r="Q9">
        <v>72.46875</v>
      </c>
      <c r="R9">
        <v>619.596</v>
      </c>
      <c r="S9">
        <f t="shared" ref="S9:S16" si="0">O9/R9</f>
        <v>0.14041407626905272</v>
      </c>
      <c r="T9" s="1">
        <v>43202.181250000001</v>
      </c>
      <c r="U9">
        <v>512</v>
      </c>
      <c r="V9">
        <v>268</v>
      </c>
      <c r="W9" t="s">
        <v>42</v>
      </c>
      <c r="X9">
        <v>25</v>
      </c>
      <c r="Y9">
        <v>210</v>
      </c>
      <c r="Z9">
        <f>(U9-V9)-(Y9-X9)</f>
        <v>59</v>
      </c>
      <c r="AA9">
        <v>0.26</v>
      </c>
      <c r="AB9">
        <v>66.03</v>
      </c>
      <c r="AC9">
        <v>446.14800000000002</v>
      </c>
      <c r="AD9">
        <f t="shared" ref="AD9:AD16" si="1">Z9/AC9</f>
        <v>0.13224311215112472</v>
      </c>
      <c r="AE9">
        <f>AVERAGE(S9,AD9)</f>
        <v>0.13632859421008872</v>
      </c>
      <c r="AF9">
        <f>((S9-AE9)^2+(AD9-AE9)^2)/(2-1)</f>
        <v>3.3382327308233481E-5</v>
      </c>
      <c r="AG9">
        <f>SQRT(AF9)</f>
        <v>5.7777441366188486E-3</v>
      </c>
      <c r="AH9">
        <f t="shared" ref="AH9:AH16" si="2">AVERAGE(O9,Z9)</f>
        <v>73</v>
      </c>
      <c r="AI9">
        <f t="shared" ref="AI9:AI16" si="3">((O9-AH9)^2+(Z9-AH9)^2)/(2-1)</f>
        <v>392</v>
      </c>
      <c r="AJ9">
        <f>SQRT(AI9)</f>
        <v>19.798989873223331</v>
      </c>
      <c r="AK9">
        <f t="shared" ref="AK9:AK16" si="4">AVERAGE(Q9,AB9)</f>
        <v>69.249375000000001</v>
      </c>
      <c r="AL9">
        <f t="shared" ref="AL9:AL16" si="5">((Q9-AK9)^2+(AB9-AK9)^2)/(2-1)</f>
        <v>20.728750781249992</v>
      </c>
      <c r="AM9">
        <f>SQRT(AL9)</f>
        <v>4.5528837873648822</v>
      </c>
      <c r="AN9">
        <f t="shared" ref="AN9:AN16" si="6">AVERAGE(P9,AA9)</f>
        <v>0.26500000000000001</v>
      </c>
      <c r="AO9">
        <f t="shared" ref="AO9:AO16" si="7">((P9-AN9)^2+(AA9-AN9)^2)/(2-1)</f>
        <v>5.000000000000009E-5</v>
      </c>
      <c r="AP9">
        <f>SQRT(AO9)</f>
        <v>7.0710678118654814E-3</v>
      </c>
    </row>
    <row r="10" spans="1:42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8">C10*D10</f>
        <v>-1</v>
      </c>
      <c r="G10">
        <f t="shared" ref="G10:G16" si="9">C10*E10</f>
        <v>-1</v>
      </c>
      <c r="H10">
        <f t="shared" ref="H10:H16" si="10">D10*E10</f>
        <v>1</v>
      </c>
      <c r="I10">
        <f t="shared" ref="I10:I16" si="11">C10*D10*E10</f>
        <v>1</v>
      </c>
      <c r="J10">
        <v>521</v>
      </c>
      <c r="K10">
        <v>261</v>
      </c>
      <c r="L10" t="s">
        <v>0</v>
      </c>
      <c r="M10">
        <v>25</v>
      </c>
      <c r="N10">
        <v>220</v>
      </c>
      <c r="O10">
        <f t="shared" ref="O10:O16" si="12">(J10-K10)-(N10-M10)</f>
        <v>65</v>
      </c>
      <c r="P10">
        <v>0.28000000000000003</v>
      </c>
      <c r="Q10">
        <v>69.78125</v>
      </c>
      <c r="R10">
        <v>426.81900000000002</v>
      </c>
      <c r="S10">
        <f t="shared" si="0"/>
        <v>0.15228937793303485</v>
      </c>
      <c r="T10" s="1">
        <v>43211.166666666664</v>
      </c>
      <c r="U10">
        <v>516</v>
      </c>
      <c r="V10">
        <v>271</v>
      </c>
      <c r="W10" t="s">
        <v>42</v>
      </c>
      <c r="X10">
        <v>25</v>
      </c>
      <c r="Y10">
        <v>213</v>
      </c>
      <c r="Z10">
        <f t="shared" ref="Z10:Z16" si="13">(U10-V10)-(Y10-X10)</f>
        <v>57</v>
      </c>
      <c r="AA10">
        <f>0.27</f>
        <v>0.27</v>
      </c>
      <c r="AB10">
        <v>68.31</v>
      </c>
      <c r="AC10">
        <v>537.67200000000003</v>
      </c>
      <c r="AD10">
        <f t="shared" si="1"/>
        <v>0.10601258759987502</v>
      </c>
      <c r="AE10">
        <f t="shared" ref="AE10:AE16" si="14">AVERAGE(S10,AD10)</f>
        <v>0.12915098276645492</v>
      </c>
      <c r="AF10">
        <f t="shared" ref="AF9:AF16" si="15">((S10-AE10)^2+(AD10-AE10)^2)/(2-1)</f>
        <v>1.0707706617696176E-3</v>
      </c>
      <c r="AG10">
        <f t="shared" ref="AG10:AG16" si="16">SQRT(AF10)</f>
        <v>3.2722632256125386E-2</v>
      </c>
      <c r="AH10">
        <f t="shared" si="2"/>
        <v>61</v>
      </c>
      <c r="AI10">
        <f t="shared" si="3"/>
        <v>32</v>
      </c>
      <c r="AJ10">
        <f t="shared" ref="AJ10:AJ16" si="17">SQRT(AI10)</f>
        <v>5.6568542494923806</v>
      </c>
      <c r="AK10">
        <f t="shared" si="4"/>
        <v>69.045625000000001</v>
      </c>
      <c r="AL10">
        <f t="shared" si="5"/>
        <v>1.0822882812499968</v>
      </c>
      <c r="AM10">
        <f t="shared" ref="AM10:AM16" si="18">SQRT(AL10)</f>
        <v>1.0403308518207064</v>
      </c>
      <c r="AN10">
        <f t="shared" si="6"/>
        <v>0.27500000000000002</v>
      </c>
      <c r="AO10">
        <f t="shared" si="7"/>
        <v>5.000000000000009E-5</v>
      </c>
      <c r="AP10">
        <f t="shared" ref="AP10:AP16" si="19">SQRT(AO10)</f>
        <v>7.0710678118654814E-3</v>
      </c>
    </row>
    <row r="11" spans="1:42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8"/>
        <v>-1</v>
      </c>
      <c r="G11">
        <f t="shared" si="9"/>
        <v>1</v>
      </c>
      <c r="H11">
        <f t="shared" si="10"/>
        <v>-1</v>
      </c>
      <c r="I11">
        <f t="shared" si="11"/>
        <v>1</v>
      </c>
      <c r="J11">
        <v>513</v>
      </c>
      <c r="K11">
        <v>243</v>
      </c>
      <c r="L11" t="s">
        <v>0</v>
      </c>
      <c r="M11">
        <v>25</v>
      </c>
      <c r="N11">
        <v>222</v>
      </c>
      <c r="O11">
        <f t="shared" si="12"/>
        <v>73</v>
      </c>
      <c r="P11">
        <v>0.28000000000000003</v>
      </c>
      <c r="Q11">
        <v>70</v>
      </c>
      <c r="R11">
        <v>541.125</v>
      </c>
      <c r="S11">
        <f t="shared" si="0"/>
        <v>0.13490413490413491</v>
      </c>
      <c r="U11">
        <v>508</v>
      </c>
      <c r="V11">
        <v>246</v>
      </c>
      <c r="W11" t="s">
        <v>42</v>
      </c>
      <c r="X11">
        <v>25</v>
      </c>
      <c r="Y11">
        <v>233</v>
      </c>
      <c r="Z11">
        <f t="shared" si="13"/>
        <v>54</v>
      </c>
      <c r="AA11">
        <v>0.28000000000000003</v>
      </c>
      <c r="AB11">
        <v>69.796880000000002</v>
      </c>
      <c r="AC11">
        <v>376.97800000000001</v>
      </c>
      <c r="AD11">
        <f t="shared" si="1"/>
        <v>0.14324443336215906</v>
      </c>
      <c r="AE11">
        <f t="shared" si="14"/>
        <v>0.13907428413314699</v>
      </c>
      <c r="AF11">
        <f t="shared" si="15"/>
        <v>3.4780289184459943E-5</v>
      </c>
      <c r="AG11">
        <f t="shared" si="16"/>
        <v>5.8974815967885773E-3</v>
      </c>
      <c r="AH11">
        <f t="shared" si="2"/>
        <v>63.5</v>
      </c>
      <c r="AI11">
        <f t="shared" si="3"/>
        <v>180.5</v>
      </c>
      <c r="AJ11">
        <f t="shared" si="17"/>
        <v>13.435028842544403</v>
      </c>
      <c r="AK11">
        <f t="shared" si="4"/>
        <v>69.898439999999994</v>
      </c>
      <c r="AL11">
        <f t="shared" si="5"/>
        <v>2.0628867199999679E-2</v>
      </c>
      <c r="AM11">
        <f t="shared" si="18"/>
        <v>0.1436275293946104</v>
      </c>
      <c r="AN11">
        <f t="shared" si="6"/>
        <v>0.28000000000000003</v>
      </c>
      <c r="AO11">
        <f t="shared" si="7"/>
        <v>0</v>
      </c>
      <c r="AP11">
        <f t="shared" si="19"/>
        <v>0</v>
      </c>
    </row>
    <row r="12" spans="1:42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8"/>
        <v>1</v>
      </c>
      <c r="G12">
        <f t="shared" si="9"/>
        <v>-1</v>
      </c>
      <c r="H12">
        <f t="shared" si="10"/>
        <v>-1</v>
      </c>
      <c r="I12">
        <f t="shared" si="11"/>
        <v>-1</v>
      </c>
      <c r="J12">
        <v>510</v>
      </c>
      <c r="K12">
        <v>250</v>
      </c>
      <c r="L12" t="s">
        <v>1</v>
      </c>
      <c r="M12">
        <v>26</v>
      </c>
      <c r="N12">
        <v>215</v>
      </c>
      <c r="O12">
        <f t="shared" si="12"/>
        <v>71</v>
      </c>
      <c r="P12">
        <v>0.27</v>
      </c>
      <c r="Q12">
        <v>68.453130000000002</v>
      </c>
      <c r="R12">
        <v>409.791</v>
      </c>
      <c r="S12">
        <f t="shared" si="0"/>
        <v>0.17325905156531013</v>
      </c>
      <c r="T12" s="1">
        <v>43211.15625</v>
      </c>
      <c r="U12">
        <v>506</v>
      </c>
      <c r="V12">
        <v>252</v>
      </c>
      <c r="W12" t="s">
        <v>1</v>
      </c>
      <c r="X12">
        <v>26</v>
      </c>
      <c r="Y12">
        <v>214</v>
      </c>
      <c r="Z12">
        <f t="shared" si="13"/>
        <v>66</v>
      </c>
      <c r="AA12">
        <v>0.27</v>
      </c>
      <c r="AB12">
        <v>61.953130000000002</v>
      </c>
      <c r="AC12">
        <v>537.67200000000003</v>
      </c>
      <c r="AD12">
        <f t="shared" si="1"/>
        <v>0.1227514172209079</v>
      </c>
      <c r="AE12">
        <f t="shared" si="14"/>
        <v>0.14800523439310903</v>
      </c>
      <c r="AF12">
        <f t="shared" si="15"/>
        <v>1.2755105635339197E-3</v>
      </c>
      <c r="AG12">
        <f t="shared" si="16"/>
        <v>3.5714290746617382E-2</v>
      </c>
      <c r="AH12">
        <f t="shared" si="2"/>
        <v>68.5</v>
      </c>
      <c r="AI12">
        <f t="shared" si="3"/>
        <v>12.5</v>
      </c>
      <c r="AJ12">
        <f t="shared" si="17"/>
        <v>3.5355339059327378</v>
      </c>
      <c r="AK12">
        <f t="shared" si="4"/>
        <v>65.203130000000002</v>
      </c>
      <c r="AL12">
        <f t="shared" si="5"/>
        <v>21.125</v>
      </c>
      <c r="AM12">
        <f t="shared" si="18"/>
        <v>4.5961940777125587</v>
      </c>
      <c r="AN12">
        <f t="shared" si="6"/>
        <v>0.27</v>
      </c>
      <c r="AO12">
        <f t="shared" si="7"/>
        <v>0</v>
      </c>
      <c r="AP12">
        <f t="shared" si="19"/>
        <v>0</v>
      </c>
    </row>
    <row r="13" spans="1:42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8"/>
        <v>1</v>
      </c>
      <c r="G13">
        <f t="shared" si="9"/>
        <v>-1</v>
      </c>
      <c r="H13">
        <f t="shared" si="10"/>
        <v>-1</v>
      </c>
      <c r="I13">
        <f t="shared" si="11"/>
        <v>1</v>
      </c>
      <c r="J13">
        <v>521</v>
      </c>
      <c r="K13">
        <v>260</v>
      </c>
      <c r="L13" t="s">
        <v>0</v>
      </c>
      <c r="M13">
        <v>25</v>
      </c>
      <c r="N13">
        <v>210</v>
      </c>
      <c r="O13">
        <f t="shared" si="12"/>
        <v>76</v>
      </c>
      <c r="P13">
        <v>0.27</v>
      </c>
      <c r="Q13">
        <v>64.078000000000003</v>
      </c>
      <c r="R13">
        <v>400.90100000000001</v>
      </c>
      <c r="S13">
        <f t="shared" si="0"/>
        <v>0.18957298684712684</v>
      </c>
      <c r="T13" s="1">
        <v>43211.208333333336</v>
      </c>
      <c r="U13">
        <v>498</v>
      </c>
      <c r="V13">
        <v>273</v>
      </c>
      <c r="W13" t="s">
        <v>1</v>
      </c>
      <c r="X13">
        <v>26</v>
      </c>
      <c r="Y13">
        <v>182</v>
      </c>
      <c r="Z13">
        <f t="shared" si="13"/>
        <v>69</v>
      </c>
      <c r="AA13">
        <v>0.27</v>
      </c>
      <c r="AB13">
        <v>63.46875</v>
      </c>
      <c r="AC13">
        <v>342.47899999999998</v>
      </c>
      <c r="AD13">
        <f t="shared" si="1"/>
        <v>0.20147220705503113</v>
      </c>
      <c r="AE13">
        <f t="shared" si="14"/>
        <v>0.19552259695107899</v>
      </c>
      <c r="AF13">
        <f t="shared" si="15"/>
        <v>7.0795720778098938E-5</v>
      </c>
      <c r="AG13">
        <f t="shared" si="16"/>
        <v>8.4140192998411259E-3</v>
      </c>
      <c r="AH13">
        <f t="shared" si="2"/>
        <v>72.5</v>
      </c>
      <c r="AI13">
        <f t="shared" si="3"/>
        <v>24.5</v>
      </c>
      <c r="AJ13">
        <f t="shared" si="17"/>
        <v>4.9497474683058327</v>
      </c>
      <c r="AK13">
        <f t="shared" si="4"/>
        <v>63.773375000000001</v>
      </c>
      <c r="AL13">
        <f t="shared" si="5"/>
        <v>0.18559278125000181</v>
      </c>
      <c r="AM13">
        <f t="shared" si="18"/>
        <v>0.4308048064379062</v>
      </c>
      <c r="AN13">
        <f t="shared" si="6"/>
        <v>0.27</v>
      </c>
      <c r="AO13">
        <f t="shared" si="7"/>
        <v>0</v>
      </c>
      <c r="AP13">
        <f t="shared" si="19"/>
        <v>0</v>
      </c>
    </row>
    <row r="14" spans="1:42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8"/>
        <v>-1</v>
      </c>
      <c r="G14">
        <f t="shared" si="9"/>
        <v>-1</v>
      </c>
      <c r="H14">
        <f t="shared" si="10"/>
        <v>1</v>
      </c>
      <c r="I14">
        <f t="shared" si="11"/>
        <v>-1</v>
      </c>
      <c r="J14">
        <v>514</v>
      </c>
      <c r="K14">
        <v>243</v>
      </c>
      <c r="L14" t="s">
        <v>1</v>
      </c>
      <c r="M14">
        <v>26</v>
      </c>
      <c r="N14">
        <v>223</v>
      </c>
      <c r="O14">
        <f t="shared" si="12"/>
        <v>74</v>
      </c>
      <c r="P14">
        <v>0.27</v>
      </c>
      <c r="Q14">
        <v>65.4375</v>
      </c>
      <c r="R14">
        <v>424.09500000000003</v>
      </c>
      <c r="S14">
        <f t="shared" si="0"/>
        <v>0.17448920642780508</v>
      </c>
      <c r="T14" s="1">
        <v>43211.229166666664</v>
      </c>
      <c r="U14">
        <v>502</v>
      </c>
      <c r="V14">
        <v>251</v>
      </c>
      <c r="W14" t="s">
        <v>1</v>
      </c>
      <c r="X14">
        <v>26</v>
      </c>
      <c r="Y14">
        <v>214</v>
      </c>
      <c r="Z14">
        <f t="shared" si="13"/>
        <v>63</v>
      </c>
      <c r="AA14">
        <v>0.27</v>
      </c>
      <c r="AB14">
        <v>71.1875</v>
      </c>
      <c r="AC14">
        <v>369.22699999999998</v>
      </c>
      <c r="AD14">
        <f t="shared" si="1"/>
        <v>0.17062674181465604</v>
      </c>
      <c r="AE14">
        <f t="shared" si="14"/>
        <v>0.17255797412123056</v>
      </c>
      <c r="AF14">
        <f t="shared" si="15"/>
        <v>7.4593164439142869E-6</v>
      </c>
      <c r="AG14">
        <f t="shared" si="16"/>
        <v>2.731174920050762E-3</v>
      </c>
      <c r="AH14">
        <f t="shared" si="2"/>
        <v>68.5</v>
      </c>
      <c r="AI14">
        <f t="shared" si="3"/>
        <v>60.5</v>
      </c>
      <c r="AJ14">
        <f t="shared" si="17"/>
        <v>7.7781745930520225</v>
      </c>
      <c r="AK14">
        <f t="shared" si="4"/>
        <v>68.3125</v>
      </c>
      <c r="AL14">
        <f t="shared" si="5"/>
        <v>16.53125</v>
      </c>
      <c r="AM14">
        <f t="shared" si="18"/>
        <v>4.0658639918226482</v>
      </c>
      <c r="AN14">
        <f t="shared" si="6"/>
        <v>0.27</v>
      </c>
      <c r="AO14">
        <f t="shared" si="7"/>
        <v>0</v>
      </c>
      <c r="AP14">
        <f t="shared" si="19"/>
        <v>0</v>
      </c>
    </row>
    <row r="15" spans="1:42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8"/>
        <v>-1</v>
      </c>
      <c r="G15">
        <f t="shared" si="9"/>
        <v>1</v>
      </c>
      <c r="H15">
        <f t="shared" si="10"/>
        <v>-1</v>
      </c>
      <c r="I15">
        <f t="shared" si="11"/>
        <v>-1</v>
      </c>
      <c r="J15">
        <v>520</v>
      </c>
      <c r="K15">
        <v>285</v>
      </c>
      <c r="L15" t="s">
        <v>0</v>
      </c>
      <c r="M15">
        <v>25</v>
      </c>
      <c r="N15">
        <v>168</v>
      </c>
      <c r="O15">
        <f t="shared" si="12"/>
        <v>92</v>
      </c>
      <c r="P15">
        <v>0.26</v>
      </c>
      <c r="Q15">
        <v>62.015630000000002</v>
      </c>
      <c r="R15">
        <v>523.80499999999995</v>
      </c>
      <c r="S15">
        <f t="shared" si="0"/>
        <v>0.17563788050896806</v>
      </c>
      <c r="T15" s="1">
        <v>43211.270833333336</v>
      </c>
      <c r="U15">
        <v>510</v>
      </c>
      <c r="V15">
        <v>269</v>
      </c>
      <c r="W15" t="s">
        <v>42</v>
      </c>
      <c r="X15">
        <v>25</v>
      </c>
      <c r="Y15">
        <v>200</v>
      </c>
      <c r="Z15">
        <f t="shared" si="13"/>
        <v>66</v>
      </c>
      <c r="AA15">
        <v>0.27</v>
      </c>
      <c r="AB15">
        <v>58.765630000000002</v>
      </c>
      <c r="AC15">
        <v>409.827</v>
      </c>
      <c r="AD15">
        <f t="shared" si="1"/>
        <v>0.1610435622835977</v>
      </c>
      <c r="AE15">
        <f t="shared" si="14"/>
        <v>0.16834072139628287</v>
      </c>
      <c r="AF15">
        <f t="shared" si="15"/>
        <v>1.0649706223168867E-4</v>
      </c>
      <c r="AG15">
        <f t="shared" si="16"/>
        <v>1.03197413839538E-2</v>
      </c>
      <c r="AH15">
        <f t="shared" si="2"/>
        <v>79</v>
      </c>
      <c r="AI15">
        <f t="shared" si="3"/>
        <v>338</v>
      </c>
      <c r="AJ15">
        <f t="shared" si="17"/>
        <v>18.384776310850235</v>
      </c>
      <c r="AK15">
        <f t="shared" si="4"/>
        <v>60.390630000000002</v>
      </c>
      <c r="AL15">
        <f t="shared" si="5"/>
        <v>5.28125</v>
      </c>
      <c r="AM15">
        <f t="shared" si="18"/>
        <v>2.2980970388562794</v>
      </c>
      <c r="AN15">
        <f t="shared" si="6"/>
        <v>0.26500000000000001</v>
      </c>
      <c r="AO15">
        <f t="shared" si="7"/>
        <v>5.000000000000009E-5</v>
      </c>
      <c r="AP15">
        <f t="shared" si="19"/>
        <v>7.0710678118654814E-3</v>
      </c>
    </row>
    <row r="16" spans="1:42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8"/>
        <v>1</v>
      </c>
      <c r="G16">
        <f t="shared" si="9"/>
        <v>1</v>
      </c>
      <c r="H16">
        <f t="shared" si="10"/>
        <v>1</v>
      </c>
      <c r="I16">
        <f t="shared" si="11"/>
        <v>1</v>
      </c>
      <c r="J16">
        <v>505</v>
      </c>
      <c r="K16">
        <v>247</v>
      </c>
      <c r="L16" t="s">
        <v>35</v>
      </c>
      <c r="M16">
        <v>77</v>
      </c>
      <c r="N16">
        <v>264</v>
      </c>
      <c r="O16">
        <f t="shared" si="12"/>
        <v>71</v>
      </c>
      <c r="P16">
        <v>0.27</v>
      </c>
      <c r="Q16">
        <v>64.859380000000002</v>
      </c>
      <c r="R16">
        <v>421.73099999999999</v>
      </c>
      <c r="S16">
        <f t="shared" si="0"/>
        <v>0.16835376104673358</v>
      </c>
      <c r="T16" s="1">
        <v>43211.244444444441</v>
      </c>
      <c r="U16">
        <v>505</v>
      </c>
      <c r="V16">
        <v>249</v>
      </c>
      <c r="W16" t="s">
        <v>42</v>
      </c>
      <c r="X16">
        <v>25</v>
      </c>
      <c r="Y16">
        <v>220</v>
      </c>
      <c r="Z16">
        <f t="shared" si="13"/>
        <v>61</v>
      </c>
      <c r="AA16">
        <v>0.27</v>
      </c>
      <c r="AB16">
        <v>67.46875</v>
      </c>
      <c r="AC16">
        <v>380.10700000000003</v>
      </c>
      <c r="AD16">
        <f t="shared" si="1"/>
        <v>0.16048112768246833</v>
      </c>
      <c r="AE16">
        <f t="shared" si="14"/>
        <v>0.16441744436460096</v>
      </c>
      <c r="AF16">
        <f t="shared" si="15"/>
        <v>3.0989178044071169E-5</v>
      </c>
      <c r="AG16">
        <f t="shared" si="16"/>
        <v>5.5667924376674198E-3</v>
      </c>
      <c r="AH16">
        <f t="shared" si="2"/>
        <v>66</v>
      </c>
      <c r="AI16">
        <f t="shared" si="3"/>
        <v>50</v>
      </c>
      <c r="AJ16">
        <f t="shared" si="17"/>
        <v>7.0710678118654755</v>
      </c>
      <c r="AK16">
        <f t="shared" si="4"/>
        <v>66.164064999999994</v>
      </c>
      <c r="AL16">
        <f t="shared" si="5"/>
        <v>3.4044058984499959</v>
      </c>
      <c r="AM16">
        <f t="shared" si="18"/>
        <v>1.8451032216247405</v>
      </c>
      <c r="AN16">
        <f t="shared" si="6"/>
        <v>0.27</v>
      </c>
      <c r="AO16">
        <f t="shared" si="7"/>
        <v>0</v>
      </c>
      <c r="AP16">
        <f t="shared" si="19"/>
        <v>0</v>
      </c>
    </row>
    <row r="17" spans="1:42" x14ac:dyDescent="0.55000000000000004">
      <c r="A17" s="21"/>
      <c r="B17" s="21"/>
      <c r="C17" s="21"/>
      <c r="D17" s="21"/>
      <c r="E17" s="21"/>
      <c r="F17" s="21"/>
      <c r="G17" s="21"/>
      <c r="H17" s="21"/>
      <c r="I17" s="21"/>
      <c r="J17" s="17"/>
      <c r="K17" s="17"/>
      <c r="L17" s="17"/>
      <c r="AE17" t="s">
        <v>49</v>
      </c>
      <c r="AF17">
        <f>SUM(AF9:AF16)/8</f>
        <v>3.2877313991175046E-4</v>
      </c>
      <c r="AH17" t="s">
        <v>49</v>
      </c>
      <c r="AI17">
        <f>SUM(AI9:AI16)/8</f>
        <v>136.25</v>
      </c>
      <c r="AK17" t="s">
        <v>49</v>
      </c>
      <c r="AL17">
        <f>SUM(AL9:AL16)/8</f>
        <v>8.5448958261749972</v>
      </c>
      <c r="AO17" t="s">
        <v>49</v>
      </c>
      <c r="AP17">
        <f>SUM(AP9:AP16)/8</f>
        <v>2.6516504294495555E-3</v>
      </c>
    </row>
    <row r="18" spans="1:42" s="2" customFormat="1" x14ac:dyDescent="0.55000000000000004">
      <c r="A18" s="22"/>
      <c r="B18" s="22"/>
      <c r="C18" s="22"/>
      <c r="D18" s="22"/>
      <c r="E18" s="22"/>
      <c r="F18" s="22"/>
      <c r="G18" s="22"/>
      <c r="H18" s="22"/>
      <c r="I18" s="22"/>
      <c r="AE18" s="2" t="s">
        <v>50</v>
      </c>
      <c r="AF18" s="2">
        <f>SQRT(AF17)</f>
        <v>1.8132102468046845E-2</v>
      </c>
      <c r="AH18" s="2" t="s">
        <v>50</v>
      </c>
      <c r="AI18" s="2">
        <f>SQRT(AI17)</f>
        <v>11.672617529928752</v>
      </c>
      <c r="AK18" s="2" t="s">
        <v>50</v>
      </c>
      <c r="AL18" s="2">
        <f>SQRT(AL17)</f>
        <v>2.9231653778353008</v>
      </c>
      <c r="AO18" s="2" t="s">
        <v>50</v>
      </c>
      <c r="AP18" s="2">
        <f>SQRT(AP17)</f>
        <v>5.1494178597677964E-2</v>
      </c>
    </row>
    <row r="19" spans="1:42" s="2" customFormat="1" x14ac:dyDescent="0.55000000000000004">
      <c r="C19" s="11"/>
      <c r="E19" s="10"/>
      <c r="H19" s="10"/>
      <c r="I19" s="11"/>
      <c r="AE19" s="2" t="s">
        <v>51</v>
      </c>
      <c r="AF19" s="2">
        <f>AF18/SQRT(16)</f>
        <v>4.5330256170117112E-3</v>
      </c>
      <c r="AH19" s="2" t="s">
        <v>51</v>
      </c>
      <c r="AI19" s="2">
        <f>AI18/SQRT(16)</f>
        <v>2.9181543824821881</v>
      </c>
      <c r="AK19" s="2" t="s">
        <v>51</v>
      </c>
      <c r="AL19" s="2">
        <f>AL18/SQRT(16)</f>
        <v>0.73079134445882521</v>
      </c>
      <c r="AO19" s="2" t="s">
        <v>51</v>
      </c>
      <c r="AP19" s="2">
        <f>AP18/SQRT(16)</f>
        <v>1.2873544649419491E-2</v>
      </c>
    </row>
    <row r="20" spans="1:42" s="2" customFormat="1" x14ac:dyDescent="0.55000000000000004">
      <c r="C20" s="11"/>
      <c r="E20" s="10"/>
      <c r="H20" s="10"/>
      <c r="I20" s="11"/>
      <c r="AE20" s="10" t="s">
        <v>52</v>
      </c>
      <c r="AF20" s="2">
        <f>2*AF19</f>
        <v>9.0660512340234225E-3</v>
      </c>
      <c r="AH20" s="10" t="s">
        <v>52</v>
      </c>
      <c r="AI20" s="2">
        <f>2*AI19</f>
        <v>5.8363087649643761</v>
      </c>
      <c r="AK20" s="10" t="s">
        <v>52</v>
      </c>
      <c r="AL20" s="2">
        <f>2*AL19</f>
        <v>1.4615826889176504</v>
      </c>
      <c r="AO20" s="10" t="s">
        <v>52</v>
      </c>
      <c r="AP20" s="2">
        <f>2*AP19</f>
        <v>2.5747089298838982E-2</v>
      </c>
    </row>
    <row r="21" spans="1:42" x14ac:dyDescent="0.55000000000000004">
      <c r="A21" s="2"/>
      <c r="B21" s="2"/>
      <c r="C21" s="11"/>
      <c r="D21" s="2"/>
      <c r="E21" s="2"/>
      <c r="F21" s="2"/>
      <c r="G21" s="2"/>
      <c r="H21" s="2"/>
      <c r="I21" s="11"/>
    </row>
    <row r="22" spans="1:42" x14ac:dyDescent="0.55000000000000004">
      <c r="A22" s="2"/>
      <c r="B22" s="2"/>
      <c r="C22" s="11"/>
      <c r="D22" s="2"/>
      <c r="E22" s="2"/>
      <c r="F22" s="2"/>
      <c r="G22" s="2"/>
      <c r="H22" s="2"/>
      <c r="I22" s="11"/>
    </row>
    <row r="23" spans="1:42" x14ac:dyDescent="0.55000000000000004">
      <c r="A23" s="2"/>
      <c r="B23" s="2"/>
      <c r="C23" s="11"/>
      <c r="D23" s="2"/>
      <c r="E23" s="2"/>
      <c r="F23" s="2"/>
      <c r="G23" s="2"/>
      <c r="H23" s="2"/>
      <c r="I23" s="11"/>
    </row>
    <row r="24" spans="1:42" x14ac:dyDescent="0.55000000000000004">
      <c r="A24" s="21"/>
      <c r="B24" s="21"/>
      <c r="C24" s="21"/>
      <c r="D24" s="21"/>
      <c r="E24" s="21"/>
      <c r="F24" s="21"/>
      <c r="G24" s="21"/>
      <c r="H24" s="21"/>
      <c r="I24" s="21"/>
      <c r="J24" s="17"/>
      <c r="K24" s="17"/>
      <c r="L24" s="17"/>
    </row>
    <row r="25" spans="1:42" x14ac:dyDescent="0.55000000000000004">
      <c r="A25" s="22"/>
      <c r="B25" s="22"/>
      <c r="C25" s="22"/>
      <c r="D25" s="22"/>
      <c r="E25" s="22"/>
      <c r="F25" s="22"/>
      <c r="G25" s="22"/>
      <c r="H25" s="22"/>
      <c r="I25" s="22"/>
    </row>
    <row r="26" spans="1:42" x14ac:dyDescent="0.55000000000000004">
      <c r="A26" s="2"/>
      <c r="B26" s="2"/>
      <c r="C26" s="11"/>
      <c r="D26" s="2"/>
      <c r="E26" s="10"/>
      <c r="F26" s="11"/>
      <c r="G26" s="2"/>
      <c r="H26" s="10"/>
      <c r="I26" s="11"/>
    </row>
    <row r="27" spans="1:42" x14ac:dyDescent="0.55000000000000004">
      <c r="A27" s="2"/>
      <c r="B27" s="2"/>
      <c r="C27" s="11"/>
      <c r="D27" s="2"/>
      <c r="E27" s="10"/>
      <c r="F27" s="11"/>
      <c r="G27" s="2"/>
      <c r="H27" s="10"/>
      <c r="I27" s="11"/>
    </row>
    <row r="28" spans="1:42" x14ac:dyDescent="0.55000000000000004">
      <c r="A28" s="2"/>
      <c r="B28" s="2"/>
      <c r="C28" s="11"/>
      <c r="D28" s="2"/>
      <c r="E28" s="2"/>
      <c r="F28" s="11"/>
      <c r="G28" s="2"/>
      <c r="H28" s="2"/>
      <c r="I28" s="11"/>
    </row>
    <row r="29" spans="1:42" x14ac:dyDescent="0.55000000000000004">
      <c r="A29" s="2"/>
      <c r="B29" s="2"/>
      <c r="C29" s="11"/>
      <c r="D29" s="2"/>
      <c r="E29" s="2"/>
      <c r="F29" s="11"/>
      <c r="G29" s="2"/>
      <c r="H29" s="2"/>
      <c r="I29" s="11"/>
    </row>
    <row r="30" spans="1:42" x14ac:dyDescent="0.55000000000000004">
      <c r="A30" s="2"/>
      <c r="B30" s="2"/>
      <c r="C30" s="11"/>
      <c r="D30" s="2"/>
      <c r="E30" s="2"/>
      <c r="F30" s="11"/>
      <c r="G30" s="2"/>
      <c r="H30" s="2"/>
      <c r="I30" s="11"/>
    </row>
    <row r="31" spans="1:42" x14ac:dyDescent="0.55000000000000004">
      <c r="A31" s="21"/>
      <c r="B31" s="21"/>
      <c r="C31" s="21"/>
      <c r="D31" s="21"/>
      <c r="E31" s="21"/>
      <c r="F31" s="21"/>
      <c r="G31" s="21"/>
      <c r="H31" s="21"/>
      <c r="I31" s="21"/>
      <c r="J31" s="17"/>
      <c r="K31" s="17"/>
      <c r="L31" s="17"/>
    </row>
    <row r="32" spans="1:42" x14ac:dyDescent="0.55000000000000004">
      <c r="A32" s="22"/>
      <c r="B32" s="22"/>
      <c r="C32" s="22"/>
      <c r="D32" s="22"/>
      <c r="E32" s="22"/>
      <c r="F32" s="22"/>
      <c r="G32" s="22"/>
      <c r="H32" s="22"/>
      <c r="I32" s="22"/>
    </row>
    <row r="33" spans="1:18" x14ac:dyDescent="0.55000000000000004">
      <c r="A33" s="2"/>
      <c r="B33" s="2"/>
      <c r="C33" s="11"/>
      <c r="D33" s="2"/>
      <c r="E33" s="10"/>
      <c r="F33" s="11"/>
      <c r="G33" s="2"/>
      <c r="H33" s="10"/>
      <c r="I33" s="11"/>
    </row>
    <row r="34" spans="1:18" x14ac:dyDescent="0.55000000000000004">
      <c r="A34" s="2"/>
      <c r="B34" s="2"/>
      <c r="C34" s="11"/>
      <c r="D34" s="2"/>
      <c r="E34" s="10"/>
      <c r="F34" s="11"/>
      <c r="G34" s="2"/>
      <c r="H34" s="10"/>
      <c r="I34" s="11"/>
    </row>
    <row r="35" spans="1:18" x14ac:dyDescent="0.55000000000000004">
      <c r="A35" s="2"/>
      <c r="B35" s="2"/>
      <c r="C35" s="11"/>
      <c r="D35" s="2"/>
      <c r="E35" s="2"/>
      <c r="F35" s="11"/>
      <c r="G35" s="2"/>
      <c r="H35" s="2"/>
      <c r="I35" s="11"/>
    </row>
    <row r="36" spans="1:18" x14ac:dyDescent="0.55000000000000004">
      <c r="A36" s="2"/>
      <c r="B36" s="2"/>
      <c r="C36" s="11"/>
      <c r="D36" s="2"/>
      <c r="E36" s="2"/>
      <c r="F36" s="11"/>
      <c r="G36" s="2"/>
      <c r="H36" s="2"/>
      <c r="I36" s="11"/>
    </row>
    <row r="37" spans="1:18" x14ac:dyDescent="0.55000000000000004">
      <c r="A37" s="2"/>
      <c r="B37" s="2"/>
      <c r="C37" s="11"/>
      <c r="D37" s="2"/>
      <c r="E37" s="2"/>
      <c r="F37" s="11"/>
      <c r="G37" s="2"/>
      <c r="H37" s="2"/>
      <c r="I37" s="11"/>
    </row>
    <row r="40" spans="1:18" x14ac:dyDescent="0.55000000000000004">
      <c r="A40" s="27" t="s">
        <v>85</v>
      </c>
      <c r="B40" s="28"/>
      <c r="C40" s="28"/>
      <c r="D40" s="28"/>
      <c r="E40" s="28"/>
      <c r="F40" s="29"/>
      <c r="H40" s="27" t="s">
        <v>80</v>
      </c>
      <c r="I40" s="28"/>
      <c r="J40" s="28"/>
      <c r="K40" s="28"/>
      <c r="L40" s="28"/>
      <c r="M40" s="28"/>
      <c r="N40" s="28"/>
      <c r="O40" s="28"/>
      <c r="P40" s="28"/>
      <c r="Q40" s="28"/>
      <c r="R40" s="29"/>
    </row>
    <row r="41" spans="1:18" x14ac:dyDescent="0.55000000000000004">
      <c r="A41" s="12" t="s">
        <v>59</v>
      </c>
      <c r="B41" s="2"/>
      <c r="C41" s="2" t="s">
        <v>60</v>
      </c>
      <c r="D41" s="2"/>
      <c r="E41" s="2" t="s">
        <v>61</v>
      </c>
      <c r="F41" s="13"/>
      <c r="H41" s="12" t="s">
        <v>85</v>
      </c>
      <c r="I41" s="2"/>
      <c r="J41" s="2"/>
      <c r="K41" s="2"/>
      <c r="L41" s="2"/>
      <c r="M41" s="2"/>
      <c r="N41" s="2"/>
      <c r="O41" s="2"/>
      <c r="P41" s="2"/>
      <c r="Q41" s="2"/>
      <c r="R41" s="13"/>
    </row>
    <row r="42" spans="1:18" x14ac:dyDescent="0.55000000000000004">
      <c r="A42" s="12" t="s">
        <v>57</v>
      </c>
      <c r="B42" s="2">
        <f>AVERAGE(S9:S16,AD9:AD16)</f>
        <v>0.15667472904199911</v>
      </c>
      <c r="C42" s="2" t="s">
        <v>62</v>
      </c>
      <c r="D42" s="2">
        <f>AVERAGE(S9:S16,AD9:AD16)</f>
        <v>0.15667472904199911</v>
      </c>
      <c r="E42" s="2" t="s">
        <v>64</v>
      </c>
      <c r="F42" s="13">
        <f>AVERAGE(S9:S16,AD9:AD16)</f>
        <v>0.15667472904199911</v>
      </c>
      <c r="H42" s="12" t="s">
        <v>73</v>
      </c>
      <c r="I42" s="2">
        <f>B42</f>
        <v>0.15667472904199911</v>
      </c>
      <c r="J42" s="2" t="s">
        <v>76</v>
      </c>
      <c r="K42" s="36">
        <f>B43</f>
        <v>-8.3922666237744026E-3</v>
      </c>
      <c r="L42" s="2" t="s">
        <v>70</v>
      </c>
      <c r="M42" s="2" t="s">
        <v>76</v>
      </c>
      <c r="N42" s="36">
        <f>B44</f>
        <v>-1.3219895779545132E-3</v>
      </c>
      <c r="O42" s="2" t="s">
        <v>71</v>
      </c>
      <c r="P42" s="2" t="s">
        <v>76</v>
      </c>
      <c r="Q42" s="36">
        <f>B45</f>
        <v>8.6786479320053456E-3</v>
      </c>
      <c r="R42" s="13" t="s">
        <v>72</v>
      </c>
    </row>
    <row r="43" spans="1:18" x14ac:dyDescent="0.55000000000000004">
      <c r="A43" s="12" t="s">
        <v>66</v>
      </c>
      <c r="B43" s="2">
        <f>AVERAGE(S10,S12,S15:S16,AD10,AD12,AD15:AD16)-AVERAGE(S9,S11,S13:S14,AD9,AD11,AD13:AD14)</f>
        <v>-8.3922666237744026E-3</v>
      </c>
      <c r="C43" s="2" t="s">
        <v>66</v>
      </c>
      <c r="D43" s="2">
        <f>AVERAGE(S10,S12,S15:S16,AD10,AD12,AD15:AD16)-AVERAGE(S9,S11,S13:S14,AD9,AD11,AD13:AD14)</f>
        <v>-8.3922666237744026E-3</v>
      </c>
      <c r="E43" s="2" t="s">
        <v>69</v>
      </c>
      <c r="F43" s="13">
        <f>AVERAGE(S11:S12,S14,S16,AD11:AD12,AD14,AD16)-AVERAGE(S9:S10,S13,S15,AD9:AD10,AD13,AD15)</f>
        <v>-1.3219895779545132E-3</v>
      </c>
      <c r="H43" s="12" t="s">
        <v>74</v>
      </c>
      <c r="I43" s="2">
        <f>D42</f>
        <v>0.15667472904199911</v>
      </c>
      <c r="J43" s="2" t="s">
        <v>76</v>
      </c>
      <c r="K43" s="36">
        <f>D43</f>
        <v>-8.3922666237744026E-3</v>
      </c>
      <c r="L43" s="2" t="s">
        <v>70</v>
      </c>
      <c r="M43" s="2" t="s">
        <v>76</v>
      </c>
      <c r="N43" s="2">
        <f>D44</f>
        <v>3.7069910332598405E-2</v>
      </c>
      <c r="O43" s="2" t="s">
        <v>77</v>
      </c>
      <c r="P43" s="2" t="s">
        <v>76</v>
      </c>
      <c r="Q43" s="2">
        <f>D45</f>
        <v>-1.3422064271517709E-2</v>
      </c>
      <c r="R43" s="13" t="s">
        <v>78</v>
      </c>
    </row>
    <row r="44" spans="1:18" x14ac:dyDescent="0.55000000000000004">
      <c r="A44" s="12" t="s">
        <v>67</v>
      </c>
      <c r="B44" s="2">
        <f>AVERAGE(S11:S12,S14,S16,AD11:AD12,AD14,AD16)-AVERAGE(S9:S10,S13,S15,AD9:AD10,AD13,AD15)</f>
        <v>-1.3219895779545132E-3</v>
      </c>
      <c r="C44" s="2" t="s">
        <v>68</v>
      </c>
      <c r="D44" s="2">
        <f>AVERAGE(S13:S16,AD13:AD16)-AVERAGE(S9:S12,AD9:AD12)</f>
        <v>3.7069910332598405E-2</v>
      </c>
      <c r="E44" s="2" t="s">
        <v>68</v>
      </c>
      <c r="F44" s="13">
        <f>AVERAGE(S13:S16,AD13:AD16)-AVERAGE(S9:S12,AD9:AD12)</f>
        <v>3.7069910332598405E-2</v>
      </c>
      <c r="H44" s="12" t="s">
        <v>75</v>
      </c>
      <c r="I44" s="2">
        <f>F42</f>
        <v>0.15667472904199911</v>
      </c>
      <c r="J44" s="2" t="s">
        <v>76</v>
      </c>
      <c r="K44" s="36">
        <f>F43</f>
        <v>-1.3219895779545132E-3</v>
      </c>
      <c r="L44" s="2" t="s">
        <v>71</v>
      </c>
      <c r="M44" s="2" t="s">
        <v>76</v>
      </c>
      <c r="N44" s="2">
        <f>F44</f>
        <v>3.7069910332598405E-2</v>
      </c>
      <c r="O44" s="2" t="s">
        <v>77</v>
      </c>
      <c r="P44" s="2" t="s">
        <v>76</v>
      </c>
      <c r="Q44" s="2">
        <f>F45</f>
        <v>-1.0789434195019543E-2</v>
      </c>
      <c r="R44" s="13" t="s">
        <v>79</v>
      </c>
    </row>
    <row r="45" spans="1:18" x14ac:dyDescent="0.55000000000000004">
      <c r="A45" s="12" t="s">
        <v>58</v>
      </c>
      <c r="B45" s="2">
        <f>AVERAGE(S9,S12:S13,S16,AE9,AE12:AE13,AE16)-AVERAGE(S10:S11,S14:S15,AE10:AE11,AE14:AE15)</f>
        <v>8.6786479320053456E-3</v>
      </c>
      <c r="C45" s="2" t="s">
        <v>63</v>
      </c>
      <c r="D45" s="2">
        <f>AVERAGE(S9,S11,S15:S16,AE9,AE11,AE15:AE16)-AVERAGE(S10,S12:S14,AE10,AE12:AE14)</f>
        <v>-1.3422064271517709E-2</v>
      </c>
      <c r="E45" s="2" t="s">
        <v>63</v>
      </c>
      <c r="F45" s="13">
        <f>AVERAGE(S9:S10,S14,S16,AE9:AE10,AE14,AE16)-AVERAGE(S11:S13,S15,AE11:AE13,AE15)</f>
        <v>-1.0789434195019543E-2</v>
      </c>
      <c r="H45" s="12"/>
      <c r="I45" s="2"/>
      <c r="J45" s="2"/>
      <c r="K45" s="2"/>
      <c r="L45" s="2"/>
      <c r="M45" s="2"/>
      <c r="N45" s="2"/>
      <c r="O45" s="2"/>
      <c r="P45" s="2"/>
      <c r="Q45" s="2"/>
      <c r="R45" s="13"/>
    </row>
    <row r="46" spans="1:18" x14ac:dyDescent="0.55000000000000004">
      <c r="A46" s="12"/>
      <c r="B46" s="2"/>
      <c r="C46" s="2"/>
      <c r="D46" s="2"/>
      <c r="E46" s="2"/>
      <c r="F46" s="13"/>
      <c r="H46" s="12"/>
      <c r="I46" s="2"/>
      <c r="J46" s="2"/>
      <c r="K46" s="2"/>
      <c r="L46" s="2"/>
      <c r="M46" s="2"/>
      <c r="N46" s="2"/>
      <c r="O46" s="2"/>
      <c r="P46" s="2"/>
      <c r="Q46" s="2"/>
      <c r="R46" s="13"/>
    </row>
    <row r="47" spans="1:18" x14ac:dyDescent="0.55000000000000004">
      <c r="A47" s="24" t="s">
        <v>84</v>
      </c>
      <c r="B47" s="25"/>
      <c r="C47" s="25"/>
      <c r="D47" s="25"/>
      <c r="E47" s="25"/>
      <c r="F47" s="26"/>
      <c r="H47" s="12"/>
      <c r="I47" s="2"/>
      <c r="J47" s="2"/>
      <c r="K47" s="2"/>
      <c r="L47" s="2"/>
      <c r="M47" s="2"/>
      <c r="N47" s="2"/>
      <c r="O47" s="2"/>
      <c r="P47" s="2"/>
      <c r="Q47" s="2"/>
      <c r="R47" s="13"/>
    </row>
    <row r="48" spans="1:18" x14ac:dyDescent="0.55000000000000004">
      <c r="A48" s="12" t="s">
        <v>59</v>
      </c>
      <c r="B48" s="2"/>
      <c r="C48" s="2" t="s">
        <v>60</v>
      </c>
      <c r="D48" s="2"/>
      <c r="E48" s="2" t="s">
        <v>61</v>
      </c>
      <c r="F48" s="13"/>
      <c r="H48" s="12" t="s">
        <v>84</v>
      </c>
      <c r="I48" s="2"/>
      <c r="J48" s="2"/>
      <c r="K48" s="2"/>
      <c r="L48" s="2"/>
      <c r="M48" s="2"/>
      <c r="N48" s="2"/>
      <c r="O48" s="2"/>
      <c r="P48" s="2"/>
      <c r="Q48" s="2"/>
      <c r="R48" s="13"/>
    </row>
    <row r="49" spans="1:18" x14ac:dyDescent="0.55000000000000004">
      <c r="A49" s="12" t="s">
        <v>57</v>
      </c>
      <c r="B49" s="2">
        <f>AVERAGE(Q9:Q16,AB9:AB16)</f>
        <v>66.504642499999989</v>
      </c>
      <c r="C49" s="2" t="s">
        <v>62</v>
      </c>
      <c r="D49" s="2">
        <f>AVERAGE(Q9:Q16,AB9:AB16)</f>
        <v>66.504642499999989</v>
      </c>
      <c r="E49" s="2" t="s">
        <v>64</v>
      </c>
      <c r="F49" s="13">
        <f>AVERAGE(Q9:Q16,AB9:AB16)</f>
        <v>66.504642499999989</v>
      </c>
      <c r="H49" s="12" t="s">
        <v>73</v>
      </c>
      <c r="I49" s="2">
        <f>B49</f>
        <v>66.504642499999989</v>
      </c>
      <c r="J49" s="2" t="s">
        <v>76</v>
      </c>
      <c r="K49" s="2">
        <f>B50</f>
        <v>-2.6075599999999923</v>
      </c>
      <c r="L49" s="2" t="s">
        <v>70</v>
      </c>
      <c r="M49" s="2" t="s">
        <v>76</v>
      </c>
      <c r="N49" s="2">
        <f>B51</f>
        <v>1.7797824999999818</v>
      </c>
      <c r="O49" s="2" t="s">
        <v>71</v>
      </c>
      <c r="P49" s="2" t="s">
        <v>76</v>
      </c>
      <c r="Q49" s="36">
        <f>B52</f>
        <v>-0.81431249999999977</v>
      </c>
      <c r="R49" s="13" t="s">
        <v>72</v>
      </c>
    </row>
    <row r="50" spans="1:18" x14ac:dyDescent="0.55000000000000004">
      <c r="A50" s="12" t="s">
        <v>66</v>
      </c>
      <c r="B50" s="2">
        <f>AVERAGE(Q10,Q12,Q15:Q16,AB10,AB12,AB15:AB16)-AVERAGE(Q9,Q11,Q13:Q14,AB9,AB11,AB13:AB14)</f>
        <v>-2.6075599999999923</v>
      </c>
      <c r="C50" s="2" t="s">
        <v>66</v>
      </c>
      <c r="D50" s="2">
        <f>AVERAGE(Q10,Q12,Q15:Q16,AB10,AB12,AB15:AB16)-AVERAGE(Q9,Q11,Q13:Q14,AB9,AB11,AB13:AB14)</f>
        <v>-2.6075599999999923</v>
      </c>
      <c r="E50" s="2" t="s">
        <v>69</v>
      </c>
      <c r="F50" s="13">
        <f>AVERAGE(Q11:Q12,Q14,Q16,AB11:AB12,AB14,AB16)-AVERAGE(Q9:Q10,Q13,Q15,AB9:AB10,AB13,AB15)</f>
        <v>1.7797824999999818</v>
      </c>
      <c r="H50" s="12" t="s">
        <v>74</v>
      </c>
      <c r="I50" s="2">
        <f>D49</f>
        <v>66.504642499999989</v>
      </c>
      <c r="J50" s="2" t="s">
        <v>76</v>
      </c>
      <c r="K50" s="2">
        <f>D50</f>
        <v>-2.6075599999999923</v>
      </c>
      <c r="L50" s="2" t="s">
        <v>70</v>
      </c>
      <c r="M50" s="2" t="s">
        <v>76</v>
      </c>
      <c r="N50" s="2">
        <f>D51</f>
        <v>-3.688999999999993</v>
      </c>
      <c r="O50" s="2" t="s">
        <v>77</v>
      </c>
      <c r="P50" s="2" t="s">
        <v>76</v>
      </c>
      <c r="Q50" s="36">
        <f>D52</f>
        <v>-0.15802999999999656</v>
      </c>
      <c r="R50" s="13" t="s">
        <v>78</v>
      </c>
    </row>
    <row r="51" spans="1:18" x14ac:dyDescent="0.55000000000000004">
      <c r="A51" s="12" t="s">
        <v>67</v>
      </c>
      <c r="B51" s="2">
        <f>AVERAGE(Q11:Q12,Q14,Q16,AB11:AB12,AB14,AB16)-AVERAGE(Q9:Q10,Q13,Q15,AB9:AB10,AB13,AB15)</f>
        <v>1.7797824999999818</v>
      </c>
      <c r="C51" s="2" t="s">
        <v>68</v>
      </c>
      <c r="D51" s="2">
        <f>AVERAGE(Q13:Q16,AB13:AB16)-AVERAGE(Q9:Q12,AB9:AB12)</f>
        <v>-3.688999999999993</v>
      </c>
      <c r="E51" s="2" t="s">
        <v>68</v>
      </c>
      <c r="F51" s="13">
        <f>AVERAGE(Q13:Q16,AB13:AB16)-AVERAGE(Q9:Q12,AB9:AB12)</f>
        <v>-3.688999999999993</v>
      </c>
      <c r="H51" s="12" t="s">
        <v>75</v>
      </c>
      <c r="I51" s="2">
        <f>F49</f>
        <v>66.504642499999989</v>
      </c>
      <c r="J51" s="2" t="s">
        <v>76</v>
      </c>
      <c r="K51" s="2">
        <f>F50</f>
        <v>1.7797824999999818</v>
      </c>
      <c r="L51" s="2" t="s">
        <v>71</v>
      </c>
      <c r="M51" s="2" t="s">
        <v>76</v>
      </c>
      <c r="N51" s="2">
        <f>F51</f>
        <v>-3.688999999999993</v>
      </c>
      <c r="O51" s="2" t="s">
        <v>77</v>
      </c>
      <c r="P51" s="2" t="s">
        <v>76</v>
      </c>
      <c r="Q51" s="2">
        <f>F52</f>
        <v>3.3764974999999993</v>
      </c>
      <c r="R51" s="13" t="s">
        <v>79</v>
      </c>
    </row>
    <row r="52" spans="1:18" x14ac:dyDescent="0.55000000000000004">
      <c r="A52" s="12" t="s">
        <v>58</v>
      </c>
      <c r="B52" s="2">
        <f>AVERAGE(Q9,Q12:Q13,Q16,AB9,AB12:AB13,AB16)-AVERAGE(Q10:Q11,Q14:Q15,AB10:AB11,AB14:AB15)</f>
        <v>-0.81431249999999977</v>
      </c>
      <c r="C52" s="2" t="s">
        <v>63</v>
      </c>
      <c r="D52" s="2">
        <f>AVERAGE(Q9,Q11,Q15:Q16,AB9,AB11,AB15:AB16)-AVERAGE(Q10,Q12:Q14,AB10,AB12:AB14)</f>
        <v>-0.15802999999999656</v>
      </c>
      <c r="E52" s="2" t="s">
        <v>63</v>
      </c>
      <c r="F52" s="13">
        <f>AVERAGE(Q9:Q10,Q14,Q16,AB9:AB10,AB14,AB16)-AVERAGE(Q11:Q13,Q15,AB11:AB13,AB15)</f>
        <v>3.3764974999999993</v>
      </c>
      <c r="H52" s="12"/>
      <c r="I52" s="2"/>
      <c r="J52" s="2"/>
      <c r="K52" s="2"/>
      <c r="L52" s="2"/>
      <c r="M52" s="2"/>
      <c r="N52" s="2"/>
      <c r="O52" s="2"/>
      <c r="P52" s="2"/>
      <c r="Q52" s="2"/>
      <c r="R52" s="13"/>
    </row>
    <row r="53" spans="1:18" x14ac:dyDescent="0.55000000000000004">
      <c r="A53" s="12"/>
      <c r="B53" s="2"/>
      <c r="C53" s="2"/>
      <c r="D53" s="2"/>
      <c r="E53" s="2"/>
      <c r="F53" s="13"/>
      <c r="H53" s="12"/>
      <c r="I53" s="2"/>
      <c r="J53" s="2"/>
      <c r="K53" s="2"/>
      <c r="L53" s="2"/>
      <c r="M53" s="2"/>
      <c r="N53" s="2"/>
      <c r="O53" s="2"/>
      <c r="P53" s="2"/>
      <c r="Q53" s="2"/>
      <c r="R53" s="13"/>
    </row>
    <row r="54" spans="1:18" x14ac:dyDescent="0.55000000000000004">
      <c r="A54" s="24" t="s">
        <v>48</v>
      </c>
      <c r="B54" s="25"/>
      <c r="C54" s="25"/>
      <c r="D54" s="25"/>
      <c r="E54" s="25"/>
      <c r="F54" s="26"/>
      <c r="H54" s="12"/>
      <c r="I54" s="2"/>
      <c r="J54" s="2"/>
      <c r="K54" s="2"/>
      <c r="L54" s="2"/>
      <c r="M54" s="2"/>
      <c r="N54" s="2"/>
      <c r="O54" s="2"/>
      <c r="P54" s="2"/>
      <c r="Q54" s="2"/>
      <c r="R54" s="13"/>
    </row>
    <row r="55" spans="1:18" x14ac:dyDescent="0.55000000000000004">
      <c r="A55" s="12" t="s">
        <v>59</v>
      </c>
      <c r="B55" s="2"/>
      <c r="C55" s="2" t="s">
        <v>60</v>
      </c>
      <c r="D55" s="2"/>
      <c r="E55" s="2" t="s">
        <v>61</v>
      </c>
      <c r="F55" s="13"/>
      <c r="H55" s="12" t="s">
        <v>48</v>
      </c>
      <c r="I55" s="2"/>
      <c r="J55" s="2"/>
      <c r="K55" s="2"/>
      <c r="L55" s="2"/>
      <c r="M55" s="2"/>
      <c r="N55" s="2"/>
      <c r="O55" s="2"/>
      <c r="P55" s="2"/>
      <c r="Q55" s="2"/>
      <c r="R55" s="13"/>
    </row>
    <row r="56" spans="1:18" x14ac:dyDescent="0.55000000000000004">
      <c r="A56" s="12" t="s">
        <v>57</v>
      </c>
      <c r="B56" s="2">
        <f>AVERAGE(O9:O16,Z9:Z16)</f>
        <v>69</v>
      </c>
      <c r="C56" s="2" t="s">
        <v>62</v>
      </c>
      <c r="D56" s="2">
        <f>AVERAGE(O9:O16,Z9:Z16)</f>
        <v>69</v>
      </c>
      <c r="E56" s="2" t="s">
        <v>64</v>
      </c>
      <c r="F56" s="13">
        <f>AVERAGE(O9:O16,Z9:Z16)</f>
        <v>69</v>
      </c>
      <c r="H56" s="12" t="s">
        <v>73</v>
      </c>
      <c r="I56" s="2">
        <f>B56</f>
        <v>69</v>
      </c>
      <c r="J56" s="2" t="s">
        <v>76</v>
      </c>
      <c r="K56" s="2">
        <f>B57</f>
        <v>-0.75</v>
      </c>
      <c r="L56" s="2" t="s">
        <v>70</v>
      </c>
      <c r="M56" s="2" t="s">
        <v>76</v>
      </c>
      <c r="N56" s="2">
        <f>B58</f>
        <v>-4.75</v>
      </c>
      <c r="O56" s="2" t="s">
        <v>71</v>
      </c>
      <c r="P56" s="2" t="s">
        <v>76</v>
      </c>
      <c r="Q56" s="2">
        <f>B59</f>
        <v>2</v>
      </c>
      <c r="R56" s="13" t="s">
        <v>72</v>
      </c>
    </row>
    <row r="57" spans="1:18" x14ac:dyDescent="0.55000000000000004">
      <c r="A57" s="12" t="s">
        <v>66</v>
      </c>
      <c r="B57" s="2">
        <f>AVERAGE(O10,O12,O15:O16,Z10,Z12,Z15:Z16)-AVERAGE(O9,O11,O13:O14,Z9,Z11,Z13:Z14)</f>
        <v>-0.75</v>
      </c>
      <c r="C57" s="2" t="s">
        <v>66</v>
      </c>
      <c r="D57" s="2">
        <f>AVERAGE(O10,O12,O15:O16,Z10,Z12,Z15:Z16)-AVERAGE(O9,O11,O13:O14,Z9,Z11,Z13:Z14)</f>
        <v>-0.75</v>
      </c>
      <c r="E57" s="2" t="s">
        <v>69</v>
      </c>
      <c r="F57" s="13">
        <f>AVERAGE(O11:O12,O14,O16,Z11:Z12,Z14,Z16)-AVERAGE(O9:O10,O13,O15,Z9:Z10,Z13,Z15)</f>
        <v>-4.75</v>
      </c>
      <c r="H57" s="12" t="s">
        <v>74</v>
      </c>
      <c r="I57" s="2">
        <f>D56</f>
        <v>69</v>
      </c>
      <c r="J57" s="2" t="s">
        <v>76</v>
      </c>
      <c r="K57" s="2">
        <f>D57</f>
        <v>-0.75</v>
      </c>
      <c r="L57" s="2" t="s">
        <v>70</v>
      </c>
      <c r="M57" s="2" t="s">
        <v>76</v>
      </c>
      <c r="N57" s="2">
        <f>D58</f>
        <v>5</v>
      </c>
      <c r="O57" s="2" t="s">
        <v>77</v>
      </c>
      <c r="P57" s="2" t="s">
        <v>76</v>
      </c>
      <c r="Q57" s="2">
        <f>D59</f>
        <v>2.75</v>
      </c>
      <c r="R57" s="13" t="s">
        <v>78</v>
      </c>
    </row>
    <row r="58" spans="1:18" x14ac:dyDescent="0.55000000000000004">
      <c r="A58" s="12" t="s">
        <v>67</v>
      </c>
      <c r="B58" s="2">
        <f>AVERAGE(O11:O12,O14,O16,Z11:Z12,Z14,Z16)-AVERAGE(O9:O10,O13,O15,Z9:Z10,Z13,Z15)</f>
        <v>-4.75</v>
      </c>
      <c r="C58" s="2" t="s">
        <v>68</v>
      </c>
      <c r="D58" s="2">
        <f>AVERAGE(O13:O16,Z13:Z16)-AVERAGE(O9:O12,Z9:Z12)</f>
        <v>5</v>
      </c>
      <c r="E58" s="2" t="s">
        <v>68</v>
      </c>
      <c r="F58" s="13">
        <f>AVERAGE(O13:O16,Z13:Z16)-AVERAGE(O9:O12,Z9:Z12)</f>
        <v>5</v>
      </c>
      <c r="H58" s="14" t="s">
        <v>75</v>
      </c>
      <c r="I58" s="15">
        <f>F56</f>
        <v>69</v>
      </c>
      <c r="J58" s="15" t="s">
        <v>76</v>
      </c>
      <c r="K58" s="15">
        <f>F57</f>
        <v>-4.75</v>
      </c>
      <c r="L58" s="15" t="s">
        <v>71</v>
      </c>
      <c r="M58" s="15" t="s">
        <v>76</v>
      </c>
      <c r="N58" s="15">
        <f>F58</f>
        <v>5</v>
      </c>
      <c r="O58" s="15" t="s">
        <v>77</v>
      </c>
      <c r="P58" s="15" t="s">
        <v>76</v>
      </c>
      <c r="Q58" s="15">
        <f>F59</f>
        <v>-3.75</v>
      </c>
      <c r="R58" s="16" t="s">
        <v>79</v>
      </c>
    </row>
    <row r="59" spans="1:18" x14ac:dyDescent="0.55000000000000004">
      <c r="A59" s="14" t="s">
        <v>58</v>
      </c>
      <c r="B59" s="15">
        <f>AVERAGE(O9,O12:O13,O16,Z9,Z12:Z13,Z16)-AVERAGE(O10:O11,O14:O15,Z10:Z11,Z14:Z15)</f>
        <v>2</v>
      </c>
      <c r="C59" s="15" t="s">
        <v>63</v>
      </c>
      <c r="D59" s="15">
        <f>AVERAGE(O9,O11,O15:O16,Z9,Z11,Z15:Z16)-AVERAGE(O10,O12:O14,Z10,Z12:Z14)</f>
        <v>2.75</v>
      </c>
      <c r="E59" s="15" t="s">
        <v>63</v>
      </c>
      <c r="F59" s="16">
        <f>AVERAGE(O9:O10,O14,O16,Z9:Z10,Z14,Z16)-AVERAGE(O11:O13,O15,Z11:Z13,Z15)</f>
        <v>-3.75</v>
      </c>
    </row>
  </sheetData>
  <mergeCells count="4">
    <mergeCell ref="A47:F47"/>
    <mergeCell ref="A54:F54"/>
    <mergeCell ref="A40:F40"/>
    <mergeCell ref="H40:R40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Unaltered Data</vt:lpstr>
      <vt:lpstr>Updated Altered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2018-04-20T18:36:58Z</dcterms:created>
  <dcterms:modified xsi:type="dcterms:W3CDTF">2018-04-23T18:12:15Z</dcterms:modified>
</cp:coreProperties>
</file>