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struc-rev/"/>
    </mc:Choice>
  </mc:AlternateContent>
  <xr:revisionPtr revIDLastSave="0" documentId="13_ncr:1_{5CD55435-1B49-D349-9D65-40631936DB69}" xr6:coauthVersionLast="47" xr6:coauthVersionMax="47" xr10:uidLastSave="{00000000-0000-0000-0000-000000000000}"/>
  <bookViews>
    <workbookView xWindow="400" yWindow="1060" windowWidth="280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I5" i="1"/>
  <c r="I6" i="1"/>
  <c r="I7" i="1"/>
  <c r="I8" i="1"/>
  <c r="I9" i="1"/>
  <c r="I10" i="1"/>
  <c r="I11" i="1"/>
  <c r="I12" i="1"/>
  <c r="I13" i="1" s="1"/>
  <c r="I4" i="1"/>
  <c r="G5" i="1"/>
  <c r="G6" i="1"/>
  <c r="G7" i="1"/>
  <c r="G8" i="1"/>
  <c r="G9" i="1"/>
  <c r="G10" i="1"/>
  <c r="G11" i="1"/>
  <c r="G12" i="1"/>
  <c r="G4" i="1"/>
  <c r="E5" i="1"/>
  <c r="E6" i="1"/>
  <c r="E7" i="1"/>
  <c r="E8" i="1"/>
  <c r="E9" i="1"/>
  <c r="E10" i="1"/>
  <c r="E11" i="1"/>
  <c r="E12" i="1"/>
  <c r="E4" i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<sst xmlns="http://schemas.openxmlformats.org/spreadsheetml/2006/main" count="60" uniqueCount="42">
  <si>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S/N</t>
  </si>
  <si>
    <t>Building Type</t>
  </si>
  <si>
    <t>Commercial</t>
  </si>
  <si>
    <t>Education</t>
  </si>
  <si>
    <t>Healthcare</t>
  </si>
  <si>
    <t>Sports and Recreation</t>
  </si>
  <si>
    <t>Electrical Energy Usage (GWh)</t>
  </si>
  <si>
    <t>Building Function</t>
  </si>
  <si>
    <t>Hospital</t>
  </si>
  <si>
    <t>Specialist Clinic</t>
  </si>
  <si>
    <t>Private Clinic</t>
  </si>
  <si>
    <t>Government School</t>
  </si>
  <si>
    <t>Sports Complex</t>
  </si>
  <si>
    <t>Recreation Centre</t>
  </si>
  <si>
    <t>Office Space</t>
  </si>
  <si>
    <t>Retail Space</t>
  </si>
  <si>
    <t>Size</t>
  </si>
  <si>
    <t>Medium</t>
  </si>
  <si>
    <t>Large</t>
  </si>
  <si>
    <t>Small</t>
  </si>
  <si>
    <t>Marina Point</t>
  </si>
  <si>
    <t>Private School</t>
  </si>
  <si>
    <t>Tertiary School</t>
  </si>
  <si>
    <t>Minimum Gross Floor Area (sq metres)</t>
  </si>
  <si>
    <t>Gross Floor Area (sq metres)</t>
  </si>
  <si>
    <t>Building Name</t>
  </si>
  <si>
    <t>Coasta View</t>
  </si>
  <si>
    <t>Tuaswest Hospital</t>
  </si>
  <si>
    <t>Rafflesia School</t>
  </si>
  <si>
    <t>Chilloff Recreation</t>
  </si>
  <si>
    <t>Loyang Global</t>
  </si>
  <si>
    <t>Downtown School</t>
  </si>
  <si>
    <t>Ubin Complex</t>
  </si>
  <si>
    <t>Building Code</t>
  </si>
  <si>
    <t>Green Metric</t>
  </si>
  <si>
    <t>Lowest Green Metric Value:</t>
  </si>
  <si>
    <t>Second Lowest Green Metric Value:</t>
  </si>
  <si>
    <t>Average Green Metric:</t>
  </si>
  <si>
    <t>GreenTop Energy Audit Overview</t>
  </si>
  <si>
    <t>Building Type Chart</t>
  </si>
  <si>
    <t>Area Size Chart</t>
  </si>
  <si>
    <t>Petalfresh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</si>
</sst>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E1" zoomScale="125" zoomScaleNormal="85" workbookViewId="0">
      <selection activeCell="I19" sqref="I19"/>
    </sheetView>
  </sheetViews>
  <sheetFormatPr baseColWidth="10" defaultColWidth="8.83203125" defaultRowHeight="15" x14ac:dyDescent="0.2"/>
  <cols>
    <col min="1" max="1" width="4.33203125" customWidth="1"/>
    <col min="2" max="4" width="25" customWidth="1"/>
    <col min="5" max="5" width="31.83203125" customWidth="1"/>
    <col min="6" max="6" width="25.6640625" customWidth="1"/>
    <col min="7" max="7" width="14.1640625" customWidth="1"/>
    <col min="8" max="8" width="26.1640625" customWidth="1"/>
    <col min="9" max="9" width="11.83203125" customWidth="1"/>
  </cols>
  <sheetData>
    <row r="1" spans="1:9" x14ac:dyDescent="0.2">
      <c r="A1" s="5" t="s">
        <v>38</v>
      </c>
    </row>
    <row r="3" spans="1:9" s="6" customFormat="1" x14ac:dyDescent="0.2">
      <c r="A3" s="2" t="s">
        <v>0</v>
      </c>
      <c r="B3" s="2" t="s">
        <v>25</v>
      </c>
      <c r="C3" s="2" t="s">
        <v>33</v>
      </c>
      <c r="D3" s="2" t="s">
        <v>7</v>
      </c>
      <c r="E3" s="2" t="s">
        <v>1</v>
      </c>
      <c r="F3" s="2" t="s">
        <v>24</v>
      </c>
      <c r="G3" s="2" t="s">
        <v>16</v>
      </c>
      <c r="H3" s="2" t="s">
        <v>6</v>
      </c>
      <c r="I3" s="2" t="s">
        <v>34</v>
      </c>
    </row>
    <row r="4" spans="1:9" x14ac:dyDescent="0.2">
      <c r="A4" s="3">
        <v>1</v>
      </c>
      <c r="B4" s="3" t="s">
        <v>26</v>
      </c>
      <c r="C4" s="3" t="str" cm="1">
        <f t="array" ref="C4">LEFT(INDEX(_xlfn.TEXTSPLIT(B4, " "),1), 1) &amp; LEFT(INDEX(_xlfn.TEXTSPLIT(B4, " "), 2), 1)</f>
        <v>CV</v>
      </c>
      <c r="D4" s="3" t="s">
        <v>15</v>
      </c>
      <c r="E4" s="3" t="str">
        <f>VLOOKUP(D4, $B$19:$C$28, 2, FALSE)</f>
        <v>Commercial</v>
      </c>
      <c r="F4" s="3">
        <v>21000</v>
      </c>
      <c r="G4" s="3" t="str">
        <f>HLOOKUP(F4, $F$18:$H$19, 2, TRUE)</f>
        <v>Large</v>
      </c>
      <c r="H4" s="3">
        <v>5300</v>
      </c>
      <c r="I4" s="3">
        <f>ROUND(H4/F4, 3)</f>
        <v>0.252</v>
      </c>
    </row>
    <row r="5" spans="1:9" x14ac:dyDescent="0.2">
      <c r="A5" s="3">
        <v>2</v>
      </c>
      <c r="B5" s="3" t="s">
        <v>27</v>
      </c>
      <c r="C5" s="3" t="str" cm="1">
        <f t="array" ref="C5">LEFT(INDEX(_xlfn.TEXTSPLIT(B5, " "),1), 1) &amp; LEFT(INDEX(_xlfn.TEXTSPLIT(B5, " "), 2), 1)</f>
        <v>TH</v>
      </c>
      <c r="D5" s="3" t="s">
        <v>8</v>
      </c>
      <c r="E5" s="3" t="str">
        <f t="shared" ref="E5:E12" si="0">VLOOKUP(D5, $B$19:$C$28, 2, FALSE)</f>
        <v>Healthcare</v>
      </c>
      <c r="F5" s="3">
        <v>20100</v>
      </c>
      <c r="G5" s="3" t="str">
        <f t="shared" ref="G5:G12" si="1">HLOOKUP(F5, $F$18:$H$19, 2, TRUE)</f>
        <v>Large</v>
      </c>
      <c r="H5" s="3">
        <v>680</v>
      </c>
      <c r="I5" s="3">
        <f t="shared" ref="I5:I12" si="2">ROUND(H5/F5, 3)</f>
        <v>3.4000000000000002E-2</v>
      </c>
    </row>
    <row r="6" spans="1:9" x14ac:dyDescent="0.2">
      <c r="A6" s="3">
        <v>3</v>
      </c>
      <c r="B6" s="3" t="s">
        <v>28</v>
      </c>
      <c r="C6" s="3" t="str" cm="1">
        <f t="array" ref="C6">LEFT(INDEX(_xlfn.TEXTSPLIT(B6, " "),1), 1) &amp; LEFT(INDEX(_xlfn.TEXTSPLIT(B6, " "), 2), 1)</f>
        <v>RS</v>
      </c>
      <c r="D6" s="3" t="s">
        <v>11</v>
      </c>
      <c r="E6" s="3" t="str">
        <f t="shared" si="0"/>
        <v>Education</v>
      </c>
      <c r="F6" s="3">
        <v>16500</v>
      </c>
      <c r="G6" s="3" t="str">
        <f t="shared" si="1"/>
        <v>Large</v>
      </c>
      <c r="H6" s="3">
        <v>1020</v>
      </c>
      <c r="I6" s="3">
        <f t="shared" si="2"/>
        <v>6.2E-2</v>
      </c>
    </row>
    <row r="7" spans="1:9" x14ac:dyDescent="0.2">
      <c r="A7" s="3">
        <v>4</v>
      </c>
      <c r="B7" s="3" t="s">
        <v>20</v>
      </c>
      <c r="C7" s="3" t="str" cm="1">
        <f t="array" ref="C7">LEFT(INDEX(_xlfn.TEXTSPLIT(B7, " "),1), 1) &amp; LEFT(INDEX(_xlfn.TEXTSPLIT(B7, " "), 2), 1)</f>
        <v>MP</v>
      </c>
      <c r="D7" s="3" t="s">
        <v>14</v>
      </c>
      <c r="E7" s="3" t="str">
        <f t="shared" si="0"/>
        <v>Commercial</v>
      </c>
      <c r="F7" s="3">
        <v>13500</v>
      </c>
      <c r="G7" s="3" t="str">
        <f t="shared" si="1"/>
        <v>Medium</v>
      </c>
      <c r="H7" s="3">
        <v>4850</v>
      </c>
      <c r="I7" s="3">
        <f t="shared" si="2"/>
        <v>0.35899999999999999</v>
      </c>
    </row>
    <row r="8" spans="1:9" x14ac:dyDescent="0.2">
      <c r="A8" s="3">
        <v>5</v>
      </c>
      <c r="B8" s="3" t="s">
        <v>29</v>
      </c>
      <c r="C8" s="3" t="str" cm="1">
        <f t="array" ref="C8">LEFT(INDEX(_xlfn.TEXTSPLIT(B8, " "),1), 1) &amp; LEFT(INDEX(_xlfn.TEXTSPLIT(B8, " "), 2), 1)</f>
        <v>CR</v>
      </c>
      <c r="D8" s="3" t="s">
        <v>13</v>
      </c>
      <c r="E8" s="3" t="str">
        <f t="shared" si="0"/>
        <v>Sports and Recreation</v>
      </c>
      <c r="F8" s="3">
        <v>4300</v>
      </c>
      <c r="G8" s="3" t="str">
        <f t="shared" si="1"/>
        <v>Small</v>
      </c>
      <c r="H8" s="3">
        <v>221</v>
      </c>
      <c r="I8" s="3">
        <f t="shared" si="2"/>
        <v>5.0999999999999997E-2</v>
      </c>
    </row>
    <row r="9" spans="1:9" x14ac:dyDescent="0.2">
      <c r="A9" s="3">
        <v>6</v>
      </c>
      <c r="B9" s="3" t="s">
        <v>30</v>
      </c>
      <c r="C9" s="3" t="str" cm="1">
        <f t="array" ref="C9">LEFT(INDEX(_xlfn.TEXTSPLIT(B9, " "),1), 1) &amp; LEFT(INDEX(_xlfn.TEXTSPLIT(B9, " "), 2), 1)</f>
        <v>LG</v>
      </c>
      <c r="D9" s="3" t="s">
        <v>21</v>
      </c>
      <c r="E9" s="3" t="str">
        <f t="shared" si="0"/>
        <v>Education</v>
      </c>
      <c r="F9" s="3">
        <v>30000</v>
      </c>
      <c r="G9" s="3" t="str">
        <f t="shared" si="1"/>
        <v>Large</v>
      </c>
      <c r="H9" s="3">
        <v>1100</v>
      </c>
      <c r="I9" s="3">
        <f t="shared" si="2"/>
        <v>3.6999999999999998E-2</v>
      </c>
    </row>
    <row r="10" spans="1:9" x14ac:dyDescent="0.2">
      <c r="A10" s="3">
        <v>7</v>
      </c>
      <c r="B10" s="3" t="s">
        <v>31</v>
      </c>
      <c r="C10" s="3" t="str" cm="1">
        <f t="array" ref="C10">LEFT(INDEX(_xlfn.TEXTSPLIT(B10, " "),1), 1) &amp; LEFT(INDEX(_xlfn.TEXTSPLIT(B10, " "), 2), 1)</f>
        <v>DS</v>
      </c>
      <c r="D10" s="3" t="s">
        <v>11</v>
      </c>
      <c r="E10" s="3" t="str">
        <f t="shared" si="0"/>
        <v>Education</v>
      </c>
      <c r="F10" s="3">
        <v>18000</v>
      </c>
      <c r="G10" s="3" t="str">
        <f t="shared" si="1"/>
        <v>Large</v>
      </c>
      <c r="H10" s="3">
        <v>1250</v>
      </c>
      <c r="I10" s="3">
        <f t="shared" si="2"/>
        <v>6.9000000000000006E-2</v>
      </c>
    </row>
    <row r="11" spans="1:9" x14ac:dyDescent="0.2">
      <c r="A11" s="3">
        <v>8</v>
      </c>
      <c r="B11" s="3" t="s">
        <v>32</v>
      </c>
      <c r="C11" s="3" t="str" cm="1">
        <f t="array" ref="C11">LEFT(INDEX(_xlfn.TEXTSPLIT(B11, " "),1), 1) &amp; LEFT(INDEX(_xlfn.TEXTSPLIT(B11, " "), 2), 1)</f>
        <v>UC</v>
      </c>
      <c r="D11" s="3" t="s">
        <v>12</v>
      </c>
      <c r="E11" s="3" t="str">
        <f t="shared" si="0"/>
        <v>Sports and Recreation</v>
      </c>
      <c r="F11" s="3">
        <v>7500</v>
      </c>
      <c r="G11" s="3" t="str">
        <f t="shared" si="1"/>
        <v>Medium</v>
      </c>
      <c r="H11" s="3">
        <v>208</v>
      </c>
      <c r="I11" s="3">
        <f t="shared" si="2"/>
        <v>2.8000000000000001E-2</v>
      </c>
    </row>
    <row r="12" spans="1:9" x14ac:dyDescent="0.2">
      <c r="A12" s="3">
        <v>9</v>
      </c>
      <c r="B12" s="3" t="s">
        <v>41</v>
      </c>
      <c r="C12" s="3" t="str" cm="1">
        <f t="array" ref="C12">LEFT(INDEX(_xlfn.TEXTSPLIT(B12, " "),1), 1) &amp; LEFT(INDEX(_xlfn.TEXTSPLIT(B12, " "), 2), 1)</f>
        <v>PS</v>
      </c>
      <c r="D12" s="3" t="s">
        <v>15</v>
      </c>
      <c r="E12" s="3" t="str">
        <f t="shared" si="0"/>
        <v>Commercial</v>
      </c>
      <c r="F12" s="3">
        <v>19000</v>
      </c>
      <c r="G12" s="3" t="str">
        <f t="shared" si="1"/>
        <v>Large</v>
      </c>
      <c r="H12" s="3">
        <v>34347.467505720822</v>
      </c>
      <c r="I12" s="3">
        <f t="shared" si="2"/>
        <v>1.8080000000000001</v>
      </c>
    </row>
    <row r="13" spans="1:9" x14ac:dyDescent="0.2">
      <c r="A13" s="8" t="s">
        <v>37</v>
      </c>
      <c r="B13" s="8"/>
      <c r="C13" s="8"/>
      <c r="D13" s="8"/>
      <c r="E13" s="8"/>
      <c r="F13" s="8"/>
      <c r="G13" s="8"/>
      <c r="H13" s="8"/>
      <c r="I13" s="4">
        <f>AVERAGE(I4:I12)</f>
        <v>0.30000000000000004</v>
      </c>
    </row>
    <row r="17" spans="2:8" x14ac:dyDescent="0.2">
      <c r="B17" s="5" t="s">
        <v>39</v>
      </c>
      <c r="E17" s="5" t="s">
        <v>40</v>
      </c>
    </row>
    <row r="18" spans="2:8" x14ac:dyDescent="0.2">
      <c r="B18" s="2" t="s">
        <v>7</v>
      </c>
      <c r="C18" s="2" t="s">
        <v>1</v>
      </c>
      <c r="E18" s="2" t="s">
        <v>23</v>
      </c>
      <c r="F18" s="3">
        <v>2000</v>
      </c>
      <c r="G18" s="3">
        <v>5000</v>
      </c>
      <c r="H18" s="3">
        <v>15000</v>
      </c>
    </row>
    <row r="19" spans="2:8" x14ac:dyDescent="0.2">
      <c r="B19" s="3" t="s">
        <v>8</v>
      </c>
      <c r="C19" s="3" t="s">
        <v>4</v>
      </c>
      <c r="E19" s="2" t="s">
        <v>16</v>
      </c>
      <c r="F19" s="3" t="s">
        <v>19</v>
      </c>
      <c r="G19" s="3" t="s">
        <v>17</v>
      </c>
      <c r="H19" s="3" t="s">
        <v>18</v>
      </c>
    </row>
    <row r="20" spans="2:8" x14ac:dyDescent="0.2">
      <c r="B20" s="3" t="s">
        <v>9</v>
      </c>
      <c r="C20" s="3" t="s">
        <v>4</v>
      </c>
      <c r="E20" s="1"/>
    </row>
    <row r="21" spans="2:8" x14ac:dyDescent="0.2">
      <c r="B21" s="3" t="s">
        <v>10</v>
      </c>
      <c r="C21" s="3" t="s">
        <v>4</v>
      </c>
      <c r="E21" s="1"/>
    </row>
    <row r="22" spans="2:8" x14ac:dyDescent="0.2">
      <c r="B22" s="3" t="s">
        <v>22</v>
      </c>
      <c r="C22" s="3" t="s">
        <v>3</v>
      </c>
      <c r="E22" s="7" t="s">
        <v>35</v>
      </c>
      <c r="F22" s="4">
        <f>MIN(I4:I12)</f>
        <v>2.8000000000000001E-2</v>
      </c>
    </row>
    <row r="23" spans="2:8" x14ac:dyDescent="0.2">
      <c r="B23" s="3" t="s">
        <v>21</v>
      </c>
      <c r="C23" s="3" t="s">
        <v>3</v>
      </c>
      <c r="E23" s="7" t="s">
        <v>36</v>
      </c>
      <c r="F23" s="4">
        <f>SMALL(I4:I12, 2)</f>
        <v>3.4000000000000002E-2</v>
      </c>
    </row>
    <row r="24" spans="2:8" x14ac:dyDescent="0.2">
      <c r="B24" s="3" t="s">
        <v>11</v>
      </c>
      <c r="C24" s="3" t="s">
        <v>3</v>
      </c>
      <c r="E24" s="1"/>
    </row>
    <row r="25" spans="2:8" x14ac:dyDescent="0.2">
      <c r="B25" s="3" t="s">
        <v>12</v>
      </c>
      <c r="C25" s="3" t="s">
        <v>5</v>
      </c>
      <c r="E25" s="1"/>
    </row>
    <row r="26" spans="2:8" x14ac:dyDescent="0.2">
      <c r="B26" s="3" t="s">
        <v>13</v>
      </c>
      <c r="C26" s="3" t="s">
        <v>5</v>
      </c>
      <c r="E26" s="1"/>
    </row>
    <row r="27" spans="2:8" x14ac:dyDescent="0.2">
      <c r="B27" s="3" t="s">
        <v>14</v>
      </c>
      <c r="C27" s="3" t="s">
        <v>2</v>
      </c>
      <c r="E27" s="1"/>
    </row>
    <row r="28" spans="2:8" x14ac:dyDescent="0.2">
      <c r="B28" s="3" t="s">
        <v>15</v>
      </c>
      <c r="C28" s="3" t="s">
        <v>2</v>
      </c>
      <c r="E28" s="1"/>
    </row>
  </sheetData>
  <mergeCells count="1">
    <mergeCell ref="A13:H13"/>
  </mergeCells>
  <conditionalFormatting sqref="A4:I12">
    <cfRule type="expression" dxfId="0" priority="1">
      <formula>IF(AND($G4="Large", $I4&lt;0.05),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GUANG XIAN (SCHOOLS)</dc:creator>
  <cp:lastModifiedBy>NIKOLA WINATA</cp:lastModifiedBy>
  <dcterms:created xsi:type="dcterms:W3CDTF">2024-06-17T02:34:02Z</dcterms:created>
  <dcterms:modified xsi:type="dcterms:W3CDTF">2024-09-23T01:41:31Z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da6799-48a4-4505-a0cd-904be69fc9b2_Enabled">
    <vt:lpwstr>true</vt:lpwstr>
  </property>
  <property fmtid="{D5CDD505-2E9C-101B-9397-08002B2CF9AE}" pid="3" name="MSIP_Label_6dda6799-48a4-4505-a0cd-904be69fc9b2_SetDate">
    <vt:lpwstr>2024-06-26T05:52:38Z</vt:lpwstr>
  </property>
  <property fmtid="{D5CDD505-2E9C-101B-9397-08002B2CF9AE}" pid="4" name="MSIP_Label_6dda6799-48a4-4505-a0cd-904be69fc9b2_Method">
    <vt:lpwstr>Privileged</vt:lpwstr>
  </property>
  <property fmtid="{D5CDD505-2E9C-101B-9397-08002B2CF9AE}" pid="5" name="MSIP_Label_6dda6799-48a4-4505-a0cd-904be69fc9b2_Name">
    <vt:lpwstr>NON-SENSITIVE</vt:lpwstr>
  </property>
  <property fmtid="{D5CDD505-2E9C-101B-9397-08002B2CF9AE}" pid="6" name="MSIP_Label_6dda6799-48a4-4505-a0cd-904be69fc9b2_SiteId">
    <vt:lpwstr>6590cdd4-8337-4198-bacc-47645c4a4d4d</vt:lpwstr>
  </property>
  <property fmtid="{D5CDD505-2E9C-101B-9397-08002B2CF9AE}" pid="7" name="MSIP_Label_6dda6799-48a4-4505-a0cd-904be69fc9b2_ActionId">
    <vt:lpwstr>8fcfd0bf-c599-43da-8095-5e5ff7f226d9</vt:lpwstr>
  </property>
  <property fmtid="{D5CDD505-2E9C-101B-9397-08002B2CF9AE}" pid="8" name="MSIP_Label_6dda6799-48a4-4505-a0cd-904be69fc9b2_ContentBits">
    <vt:lpwstr>0</vt:lpwstr>
  </property>
</Properties>
</file>